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Damayanti\OneDrive - indikaenergy\Production\Weekly Report Production\"/>
    </mc:Choice>
  </mc:AlternateContent>
  <xr:revisionPtr revIDLastSave="0" documentId="13_ncr:1_{695E1ABE-AAAA-40C2-A997-E238C87D1393}" xr6:coauthVersionLast="47" xr6:coauthVersionMax="47" xr10:uidLastSave="{00000000-0000-0000-0000-000000000000}"/>
  <bookViews>
    <workbookView xWindow="-120" yWindow="-120" windowWidth="21840" windowHeight="13140" tabRatio="611" activeTab="2" xr2:uid="{00000000-000D-0000-FFFF-FFFF00000000}"/>
  </bookViews>
  <sheets>
    <sheet name="Cover" sheetId="24" r:id="rId1"/>
    <sheet name="Planning Section" sheetId="1" r:id="rId2"/>
    <sheet name="Volume (Bcm;Ton)" sheetId="26" r:id="rId3"/>
    <sheet name="May" sheetId="28" r:id="rId4"/>
  </sheets>
  <externalReferences>
    <externalReference r:id="rId5"/>
    <externalReference r:id="rId6"/>
    <externalReference r:id="rId7"/>
    <externalReference r:id="rId8"/>
    <externalReference r:id="rId9"/>
  </externalReferences>
  <definedNames>
    <definedName name="\b" localSheetId="3">[1]계획서!#REF!</definedName>
    <definedName name="\b">[1]계획서!#REF!</definedName>
    <definedName name="\d" localSheetId="3">[1]계획서!#REF!</definedName>
    <definedName name="\d">[1]계획서!#REF!</definedName>
    <definedName name="\e" localSheetId="3">[1]계획서!#REF!</definedName>
    <definedName name="\e">[1]계획서!#REF!</definedName>
    <definedName name="\f" localSheetId="3">'[1]98년차.XLS'!#REF!</definedName>
    <definedName name="\f">'[1]98년차.XLS'!#REF!</definedName>
    <definedName name="\g" localSheetId="3">'[1]98년차.XLS'!#REF!</definedName>
    <definedName name="\g">'[1]98년차.XLS'!#REF!</definedName>
    <definedName name="\h" localSheetId="3">'[1]98년차.XLS'!#REF!</definedName>
    <definedName name="\h">'[1]98년차.XLS'!#REF!</definedName>
    <definedName name="\i" localSheetId="3">'[1]98년차.XLS'!#REF!</definedName>
    <definedName name="\i">'[1]98년차.XLS'!#REF!</definedName>
    <definedName name="\j">#N/A</definedName>
    <definedName name="\k">#N/A</definedName>
    <definedName name="\l">#N/A</definedName>
    <definedName name="\n" localSheetId="3">'[1]98인원계획'!#REF!</definedName>
    <definedName name="\n">'[1]98인원계획'!#REF!</definedName>
    <definedName name="\p">#N/A</definedName>
    <definedName name="\w" localSheetId="3">'[1]98인원계획'!#REF!</definedName>
    <definedName name="\w">'[1]98인원계획'!#REF!</definedName>
    <definedName name="\x" localSheetId="3">'[1]98인건비'!#REF!</definedName>
    <definedName name="\x">'[1]98인건비'!#REF!</definedName>
    <definedName name="_6" localSheetId="3">'[1]98인원계획'!#REF!</definedName>
    <definedName name="_6">'[1]98인원계획'!#REF!</definedName>
    <definedName name="_HOME__END__D__">#N/A</definedName>
    <definedName name="_J">#N/A</definedName>
    <definedName name="_Order2" hidden="1">255</definedName>
    <definedName name="AS" localSheetId="3">'[1]98인건비'!#REF!</definedName>
    <definedName name="AS">'[1]98인건비'!#REF!</definedName>
    <definedName name="BL">[2]input!$M$5:$M$16</definedName>
    <definedName name="CSALES02" localSheetId="3">[3]COSTSALES!#REF!</definedName>
    <definedName name="CSALES02">[3]COSTSALES!#REF!</definedName>
    <definedName name="CSALES03" localSheetId="3">[3]COSTSALES!#REF!</definedName>
    <definedName name="CSALES03">[3]COSTSALES!#REF!</definedName>
    <definedName name="CSALES04" localSheetId="3">[3]COSTSALES!#REF!</definedName>
    <definedName name="CSALES04">[3]COSTSALES!#REF!</definedName>
    <definedName name="CSALES05" localSheetId="3">[3]COSTSALES!#REF!</definedName>
    <definedName name="CSALES05">[3]COSTSALES!#REF!</definedName>
    <definedName name="CSALES06" localSheetId="3">[3]COSTSALES!#REF!</definedName>
    <definedName name="CSALES06">[3]COSTSALES!#REF!</definedName>
    <definedName name="CSALES07" localSheetId="3">[3]COSTSALES!#REF!</definedName>
    <definedName name="CSALES07">[3]COSTSALES!#REF!</definedName>
    <definedName name="CSALES08" localSheetId="3">[3]COSTSALES!#REF!</definedName>
    <definedName name="CSALES08">[3]COSTSALES!#REF!</definedName>
    <definedName name="CSALES09" localSheetId="3">[3]COSTSALES!#REF!</definedName>
    <definedName name="CSALES09">[3]COSTSALES!#REF!</definedName>
    <definedName name="CSALES10" localSheetId="3">[3]COSTSALES!#REF!</definedName>
    <definedName name="CSALES10">[3]COSTSALES!#REF!</definedName>
    <definedName name="CSALES11" localSheetId="3">[3]COSTSALES!#REF!</definedName>
    <definedName name="CSALES11">[3]COSTSALES!#REF!</definedName>
    <definedName name="CSALES12" localSheetId="3">[3]COSTSALES!#REF!</definedName>
    <definedName name="CSALES12">[3]COSTSALES!#REF!</definedName>
    <definedName name="csDesignMode">1</definedName>
    <definedName name="d">#N/A</definedName>
    <definedName name="_xlnm.Database" localSheetId="3">#REF!</definedName>
    <definedName name="_xlnm.Database">#REF!</definedName>
    <definedName name="Jul">#N/A</definedName>
    <definedName name="MCOST2">[3]MCOST1!$A$64:$W$124</definedName>
    <definedName name="_xlnm.Print_Area" localSheetId="0">Cover!$A$1:$H$40</definedName>
    <definedName name="_xlnm.Print_Area" localSheetId="3">May!$B$1:$R$112</definedName>
    <definedName name="_xlnm.Print_Area" localSheetId="1">'Planning Section'!$A$1:$P$121</definedName>
    <definedName name="_xlnm.Print_Area" localSheetId="2">'Volume (Bcm;Ton)'!$A$1:$X$150</definedName>
    <definedName name="_xlnm.Print_Titles" localSheetId="2">'Volume (Bcm;Ton)'!$1:$12</definedName>
    <definedName name="salah2">#N/A</definedName>
    <definedName name="salah3">#N/A</definedName>
    <definedName name="SAPBEXdnldView" hidden="1">"AOIZVCV92YZG6T1R2WW1W0I1T"</definedName>
    <definedName name="SAPBEXsysID" hidden="1">"BWP"</definedName>
    <definedName name="ssssss" localSheetId="3">#REF!</definedName>
    <definedName name="ssssss">#REF!</definedName>
    <definedName name="sssssss">#N/A</definedName>
    <definedName name="test10">#N/A</definedName>
    <definedName name="test3">#N/A</definedName>
    <definedName name="testy">#N/A</definedName>
    <definedName name="TGL">[4]input!$N$5:$N$35</definedName>
    <definedName name="TH">[2]input!$L$5:$L$17</definedName>
    <definedName name="잉2" localSheetId="3">#REF!</definedName>
    <definedName name="잉2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29" i="1" l="1"/>
  <c r="F229" i="1"/>
  <c r="G229" i="1"/>
  <c r="I229" i="1" s="1"/>
  <c r="H229" i="1"/>
  <c r="E230" i="1"/>
  <c r="F230" i="1" s="1"/>
  <c r="K230" i="1"/>
  <c r="K231" i="1"/>
  <c r="K232" i="1"/>
  <c r="K233" i="1"/>
  <c r="E234" i="1"/>
  <c r="F234" i="1" s="1"/>
  <c r="K234" i="1"/>
  <c r="K235" i="1"/>
  <c r="K236" i="1"/>
  <c r="K237" i="1"/>
  <c r="C238" i="1"/>
  <c r="D238" i="1"/>
  <c r="K238" i="1"/>
  <c r="K239" i="1"/>
  <c r="K240" i="1"/>
  <c r="K241" i="1"/>
  <c r="K242" i="1"/>
  <c r="K243" i="1"/>
  <c r="K244" i="1"/>
  <c r="K245" i="1"/>
  <c r="C246" i="1"/>
  <c r="C247" i="1" s="1"/>
  <c r="D246" i="1"/>
  <c r="D247" i="1" s="1"/>
  <c r="K246" i="1"/>
  <c r="K247" i="1" s="1"/>
  <c r="R229" i="1"/>
  <c r="S229" i="1" s="1"/>
  <c r="T229" i="1"/>
  <c r="U229" i="1"/>
  <c r="V229" i="1"/>
  <c r="R230" i="1"/>
  <c r="S230" i="1" s="1"/>
  <c r="W230" i="1" s="1"/>
  <c r="T230" i="1"/>
  <c r="V230" i="1"/>
  <c r="X230" i="1"/>
  <c r="Y230" i="1" s="1"/>
  <c r="R231" i="1"/>
  <c r="S231" i="1" s="1"/>
  <c r="W231" i="1" s="1"/>
  <c r="T231" i="1"/>
  <c r="V231" i="1"/>
  <c r="X231" i="1"/>
  <c r="Y231" i="1" s="1"/>
  <c r="R232" i="1"/>
  <c r="S232" i="1" s="1"/>
  <c r="W232" i="1" s="1"/>
  <c r="T232" i="1"/>
  <c r="X232" i="1"/>
  <c r="Y232" i="1" s="1"/>
  <c r="T233" i="1"/>
  <c r="X233" i="1"/>
  <c r="R234" i="1"/>
  <c r="U234" i="1" s="1"/>
  <c r="S234" i="1"/>
  <c r="T234" i="1"/>
  <c r="V234" i="1"/>
  <c r="W234" i="1"/>
  <c r="X234" i="1"/>
  <c r="Y234" i="1" s="1"/>
  <c r="R235" i="1"/>
  <c r="U235" i="1" s="1"/>
  <c r="S235" i="1"/>
  <c r="T235" i="1"/>
  <c r="V235" i="1"/>
  <c r="W235" i="1"/>
  <c r="X235" i="1"/>
  <c r="Y235" i="1" s="1"/>
  <c r="R236" i="1"/>
  <c r="U236" i="1" s="1"/>
  <c r="S236" i="1"/>
  <c r="T236" i="1"/>
  <c r="V236" i="1"/>
  <c r="W236" i="1"/>
  <c r="X236" i="1"/>
  <c r="Y236" i="1" s="1"/>
  <c r="R237" i="1"/>
  <c r="U237" i="1" s="1"/>
  <c r="S237" i="1"/>
  <c r="T237" i="1"/>
  <c r="V237" i="1"/>
  <c r="W237" i="1"/>
  <c r="Y237" i="1" s="1"/>
  <c r="X237" i="1"/>
  <c r="P238" i="1"/>
  <c r="P247" i="1" s="1"/>
  <c r="Q238" i="1"/>
  <c r="X238" i="1"/>
  <c r="T239" i="1"/>
  <c r="X239" i="1"/>
  <c r="T240" i="1"/>
  <c r="X240" i="1"/>
  <c r="T241" i="1"/>
  <c r="X241" i="1"/>
  <c r="T242" i="1"/>
  <c r="X242" i="1"/>
  <c r="T243" i="1"/>
  <c r="X243" i="1"/>
  <c r="T244" i="1"/>
  <c r="X244" i="1"/>
  <c r="T245" i="1"/>
  <c r="X245" i="1"/>
  <c r="P246" i="1"/>
  <c r="Q246" i="1"/>
  <c r="Q247" i="1" s="1"/>
  <c r="R78" i="26"/>
  <c r="R77" i="26"/>
  <c r="R76" i="26"/>
  <c r="R75" i="26"/>
  <c r="R74" i="26"/>
  <c r="R73" i="26"/>
  <c r="R72" i="26"/>
  <c r="R70" i="26"/>
  <c r="R69" i="26"/>
  <c r="R68" i="26"/>
  <c r="R67" i="26"/>
  <c r="R66" i="26"/>
  <c r="R65" i="26"/>
  <c r="R64" i="26"/>
  <c r="R63" i="26"/>
  <c r="R62" i="26"/>
  <c r="R147" i="26"/>
  <c r="R146" i="26"/>
  <c r="R145" i="26"/>
  <c r="R144" i="26"/>
  <c r="R143" i="26"/>
  <c r="R142" i="26"/>
  <c r="R141" i="26"/>
  <c r="R139" i="26"/>
  <c r="R138" i="26"/>
  <c r="R137" i="26"/>
  <c r="R136" i="26"/>
  <c r="R135" i="26"/>
  <c r="R134" i="26"/>
  <c r="R133" i="26"/>
  <c r="R132" i="26"/>
  <c r="R131" i="26"/>
  <c r="P147" i="26"/>
  <c r="P146" i="26"/>
  <c r="P145" i="26"/>
  <c r="P144" i="26"/>
  <c r="P143" i="26"/>
  <c r="P142" i="26"/>
  <c r="P141" i="26"/>
  <c r="P139" i="26"/>
  <c r="P138" i="26"/>
  <c r="P137" i="26"/>
  <c r="P136" i="26"/>
  <c r="P135" i="26"/>
  <c r="P134" i="26"/>
  <c r="P133" i="26"/>
  <c r="P132" i="26"/>
  <c r="P131" i="26"/>
  <c r="P78" i="26"/>
  <c r="P77" i="26"/>
  <c r="P76" i="26"/>
  <c r="P75" i="26"/>
  <c r="P74" i="26"/>
  <c r="P73" i="26"/>
  <c r="P72" i="26"/>
  <c r="P70" i="26"/>
  <c r="P69" i="26"/>
  <c r="P68" i="26"/>
  <c r="P67" i="26"/>
  <c r="P66" i="26"/>
  <c r="P65" i="26"/>
  <c r="P64" i="26"/>
  <c r="P63" i="26"/>
  <c r="O147" i="26"/>
  <c r="O145" i="26"/>
  <c r="O143" i="26"/>
  <c r="O139" i="26"/>
  <c r="O136" i="26"/>
  <c r="O133" i="26"/>
  <c r="O131" i="26"/>
  <c r="M147" i="26"/>
  <c r="M146" i="26"/>
  <c r="M145" i="26"/>
  <c r="M144" i="26"/>
  <c r="M143" i="26"/>
  <c r="M142" i="26"/>
  <c r="M141" i="26"/>
  <c r="M139" i="26"/>
  <c r="M138" i="26"/>
  <c r="M137" i="26"/>
  <c r="M136" i="26"/>
  <c r="M135" i="26"/>
  <c r="M134" i="26"/>
  <c r="M133" i="26"/>
  <c r="M132" i="26"/>
  <c r="M131" i="26"/>
  <c r="O76" i="26"/>
  <c r="O70" i="26"/>
  <c r="O67" i="26"/>
  <c r="O62" i="26"/>
  <c r="M78" i="26"/>
  <c r="M77" i="26"/>
  <c r="M76" i="26"/>
  <c r="M75" i="26"/>
  <c r="M74" i="26"/>
  <c r="M73" i="26"/>
  <c r="M72" i="26"/>
  <c r="M70" i="26"/>
  <c r="M69" i="26"/>
  <c r="M68" i="26"/>
  <c r="M67" i="26"/>
  <c r="M66" i="26"/>
  <c r="M65" i="26"/>
  <c r="M64" i="26"/>
  <c r="M63" i="26"/>
  <c r="J230" i="1" l="1"/>
  <c r="L230" i="1" s="1"/>
  <c r="E231" i="1"/>
  <c r="H234" i="1"/>
  <c r="E235" i="1"/>
  <c r="G230" i="1"/>
  <c r="G231" i="1" s="1"/>
  <c r="G232" i="1" s="1"/>
  <c r="G233" i="1" s="1"/>
  <c r="G234" i="1" s="1"/>
  <c r="G235" i="1" s="1"/>
  <c r="G236" i="1" s="1"/>
  <c r="G237" i="1" s="1"/>
  <c r="G239" i="1" s="1"/>
  <c r="J229" i="1"/>
  <c r="W229" i="1"/>
  <c r="R239" i="1"/>
  <c r="U232" i="1"/>
  <c r="U231" i="1"/>
  <c r="U230" i="1"/>
  <c r="X246" i="1"/>
  <c r="X247" i="1" s="1"/>
  <c r="R233" i="1"/>
  <c r="V232" i="1"/>
  <c r="N74" i="26"/>
  <c r="O74" i="26" s="1"/>
  <c r="N64" i="26"/>
  <c r="O64" i="26" s="1"/>
  <c r="L229" i="1" l="1"/>
  <c r="G240" i="1"/>
  <c r="G241" i="1"/>
  <c r="G242" i="1" s="1"/>
  <c r="F231" i="1"/>
  <c r="H231" i="1"/>
  <c r="I231" i="1"/>
  <c r="E232" i="1"/>
  <c r="J234" i="1"/>
  <c r="L234" i="1" s="1"/>
  <c r="I230" i="1"/>
  <c r="F235" i="1"/>
  <c r="J235" i="1" s="1"/>
  <c r="L235" i="1" s="1"/>
  <c r="H235" i="1"/>
  <c r="I235" i="1"/>
  <c r="E236" i="1"/>
  <c r="H230" i="1"/>
  <c r="I234" i="1"/>
  <c r="V238" i="1"/>
  <c r="S233" i="1"/>
  <c r="V233" i="1"/>
  <c r="U233" i="1"/>
  <c r="Y229" i="1"/>
  <c r="U239" i="1"/>
  <c r="S239" i="1"/>
  <c r="V239" i="1"/>
  <c r="R240" i="1"/>
  <c r="R241" i="1"/>
  <c r="R242" i="1"/>
  <c r="R245" i="1"/>
  <c r="N121" i="1"/>
  <c r="O121" i="1"/>
  <c r="M121" i="1"/>
  <c r="L121" i="1"/>
  <c r="H121" i="1"/>
  <c r="G121" i="1"/>
  <c r="F121" i="1"/>
  <c r="E121" i="1"/>
  <c r="D121" i="1"/>
  <c r="C121" i="1"/>
  <c r="B121" i="1"/>
  <c r="G243" i="1" l="1"/>
  <c r="G244" i="1"/>
  <c r="G245" i="1" s="1"/>
  <c r="F232" i="1"/>
  <c r="J232" i="1" s="1"/>
  <c r="L232" i="1" s="1"/>
  <c r="I232" i="1"/>
  <c r="H232" i="1"/>
  <c r="E233" i="1"/>
  <c r="F236" i="1"/>
  <c r="J236" i="1" s="1"/>
  <c r="L236" i="1" s="1"/>
  <c r="I236" i="1"/>
  <c r="E237" i="1"/>
  <c r="H236" i="1"/>
  <c r="J231" i="1"/>
  <c r="U242" i="1"/>
  <c r="S242" i="1"/>
  <c r="W242" i="1" s="1"/>
  <c r="Y242" i="1" s="1"/>
  <c r="V242" i="1"/>
  <c r="R244" i="1"/>
  <c r="U245" i="1"/>
  <c r="S245" i="1"/>
  <c r="W245" i="1" s="1"/>
  <c r="Y245" i="1" s="1"/>
  <c r="V245" i="1"/>
  <c r="W239" i="1"/>
  <c r="U241" i="1"/>
  <c r="S241" i="1"/>
  <c r="W241" i="1" s="1"/>
  <c r="Y241" i="1" s="1"/>
  <c r="V241" i="1"/>
  <c r="R243" i="1"/>
  <c r="U240" i="1"/>
  <c r="S240" i="1"/>
  <c r="W240" i="1" s="1"/>
  <c r="Y240" i="1" s="1"/>
  <c r="V240" i="1"/>
  <c r="W233" i="1"/>
  <c r="S238" i="1"/>
  <c r="E72" i="1"/>
  <c r="B72" i="1"/>
  <c r="F237" i="1" l="1"/>
  <c r="J237" i="1" s="1"/>
  <c r="L237" i="1" s="1"/>
  <c r="H237" i="1"/>
  <c r="E239" i="1"/>
  <c r="I237" i="1"/>
  <c r="F233" i="1"/>
  <c r="J233" i="1" s="1"/>
  <c r="L233" i="1" s="1"/>
  <c r="I233" i="1"/>
  <c r="I238" i="1" s="1"/>
  <c r="H233" i="1"/>
  <c r="L231" i="1"/>
  <c r="J238" i="1"/>
  <c r="U243" i="1"/>
  <c r="S243" i="1"/>
  <c r="W243" i="1" s="1"/>
  <c r="Y243" i="1" s="1"/>
  <c r="V243" i="1"/>
  <c r="V246" i="1" s="1"/>
  <c r="V247" i="1" s="1"/>
  <c r="Y233" i="1"/>
  <c r="Y238" i="1" s="1"/>
  <c r="W238" i="1"/>
  <c r="Y239" i="1"/>
  <c r="U244" i="1"/>
  <c r="S244" i="1"/>
  <c r="W244" i="1" s="1"/>
  <c r="Y244" i="1" s="1"/>
  <c r="V244" i="1"/>
  <c r="L76" i="26"/>
  <c r="L70" i="26"/>
  <c r="L67" i="26"/>
  <c r="L62" i="26"/>
  <c r="L139" i="26"/>
  <c r="L136" i="26"/>
  <c r="L133" i="26"/>
  <c r="L131" i="26"/>
  <c r="J147" i="26"/>
  <c r="L147" i="26" s="1"/>
  <c r="J146" i="26"/>
  <c r="J145" i="26"/>
  <c r="L145" i="26" s="1"/>
  <c r="J144" i="26"/>
  <c r="J143" i="26"/>
  <c r="L143" i="26" s="1"/>
  <c r="J142" i="26"/>
  <c r="J141" i="26"/>
  <c r="J139" i="26"/>
  <c r="J138" i="26"/>
  <c r="J137" i="26"/>
  <c r="J136" i="26"/>
  <c r="J135" i="26"/>
  <c r="J134" i="26"/>
  <c r="J133" i="26"/>
  <c r="J132" i="26"/>
  <c r="J131" i="26"/>
  <c r="J78" i="26"/>
  <c r="J77" i="26"/>
  <c r="J76" i="26"/>
  <c r="J75" i="26"/>
  <c r="J74" i="26"/>
  <c r="J73" i="26"/>
  <c r="J72" i="26"/>
  <c r="J70" i="26"/>
  <c r="J69" i="26"/>
  <c r="J68" i="26"/>
  <c r="J67" i="26"/>
  <c r="J66" i="26"/>
  <c r="J65" i="26"/>
  <c r="J64" i="26"/>
  <c r="J63" i="26"/>
  <c r="L64" i="26"/>
  <c r="G142" i="26"/>
  <c r="G143" i="26"/>
  <c r="G144" i="26"/>
  <c r="G145" i="26"/>
  <c r="G146" i="26"/>
  <c r="G147" i="26"/>
  <c r="I147" i="26" s="1"/>
  <c r="G141" i="26"/>
  <c r="G132" i="26"/>
  <c r="G133" i="26"/>
  <c r="G134" i="26"/>
  <c r="G135" i="26"/>
  <c r="G136" i="26"/>
  <c r="G137" i="26"/>
  <c r="G138" i="26"/>
  <c r="G139" i="26"/>
  <c r="I139" i="26" s="1"/>
  <c r="G131" i="26"/>
  <c r="I131" i="26" s="1"/>
  <c r="I145" i="26"/>
  <c r="I143" i="26"/>
  <c r="I136" i="26"/>
  <c r="I133" i="26"/>
  <c r="G73" i="26"/>
  <c r="G74" i="26"/>
  <c r="G75" i="26"/>
  <c r="G76" i="26"/>
  <c r="G77" i="26"/>
  <c r="G78" i="26"/>
  <c r="G72" i="26"/>
  <c r="G64" i="26"/>
  <c r="G65" i="26"/>
  <c r="G66" i="26"/>
  <c r="G67" i="26"/>
  <c r="I67" i="26" s="1"/>
  <c r="G68" i="26"/>
  <c r="G69" i="26"/>
  <c r="G70" i="26"/>
  <c r="G63" i="26"/>
  <c r="I76" i="26"/>
  <c r="I74" i="26"/>
  <c r="I70" i="26"/>
  <c r="I64" i="26"/>
  <c r="I62" i="26"/>
  <c r="D73" i="26"/>
  <c r="D74" i="26"/>
  <c r="D75" i="26"/>
  <c r="D76" i="26"/>
  <c r="D77" i="26"/>
  <c r="D78" i="26"/>
  <c r="D72" i="26"/>
  <c r="D64" i="26"/>
  <c r="D65" i="26"/>
  <c r="D66" i="26"/>
  <c r="D67" i="26"/>
  <c r="D68" i="26"/>
  <c r="D69" i="26"/>
  <c r="D63" i="26"/>
  <c r="D142" i="26"/>
  <c r="D143" i="26"/>
  <c r="D144" i="26"/>
  <c r="D145" i="26"/>
  <c r="D146" i="26"/>
  <c r="D147" i="26"/>
  <c r="D141" i="26"/>
  <c r="D136" i="26"/>
  <c r="D137" i="26"/>
  <c r="D138" i="26"/>
  <c r="D139" i="26"/>
  <c r="D135" i="26"/>
  <c r="D134" i="26"/>
  <c r="D133" i="26"/>
  <c r="D132" i="26"/>
  <c r="H239" i="1" l="1"/>
  <c r="I239" i="1"/>
  <c r="E240" i="1"/>
  <c r="E241" i="1"/>
  <c r="E242" i="1"/>
  <c r="E245" i="1"/>
  <c r="F239" i="1"/>
  <c r="L238" i="1"/>
  <c r="F238" i="1"/>
  <c r="W246" i="1"/>
  <c r="W247" i="1"/>
  <c r="Y246" i="1"/>
  <c r="Y247" i="1" s="1"/>
  <c r="S246" i="1"/>
  <c r="S247" i="1" s="1"/>
  <c r="D131" i="26"/>
  <c r="N28" i="26"/>
  <c r="K28" i="26"/>
  <c r="K97" i="26"/>
  <c r="D70" i="26"/>
  <c r="J239" i="1" l="1"/>
  <c r="F240" i="1"/>
  <c r="J240" i="1" s="1"/>
  <c r="L240" i="1" s="1"/>
  <c r="H240" i="1"/>
  <c r="I240" i="1"/>
  <c r="E243" i="1"/>
  <c r="H242" i="1"/>
  <c r="F242" i="1"/>
  <c r="J242" i="1" s="1"/>
  <c r="L242" i="1" s="1"/>
  <c r="I242" i="1"/>
  <c r="H245" i="1"/>
  <c r="F245" i="1"/>
  <c r="J245" i="1" s="1"/>
  <c r="L245" i="1" s="1"/>
  <c r="I245" i="1"/>
  <c r="H241" i="1"/>
  <c r="I241" i="1"/>
  <c r="E244" i="1"/>
  <c r="F241" i="1"/>
  <c r="J241" i="1" s="1"/>
  <c r="L241" i="1" s="1"/>
  <c r="B31" i="26"/>
  <c r="B53" i="26" s="1"/>
  <c r="B76" i="26" s="1"/>
  <c r="Q94" i="26"/>
  <c r="Q22" i="26"/>
  <c r="Q25" i="26"/>
  <c r="Q17" i="26"/>
  <c r="Q91" i="26"/>
  <c r="Q102" i="26"/>
  <c r="H243" i="1" l="1"/>
  <c r="I243" i="1"/>
  <c r="I246" i="1" s="1"/>
  <c r="I247" i="1" s="1"/>
  <c r="F243" i="1"/>
  <c r="J243" i="1" s="1"/>
  <c r="L243" i="1" s="1"/>
  <c r="L239" i="1"/>
  <c r="H244" i="1"/>
  <c r="I244" i="1"/>
  <c r="F244" i="1"/>
  <c r="J244" i="1" s="1"/>
  <c r="L244" i="1" s="1"/>
  <c r="O116" i="1"/>
  <c r="O115" i="1"/>
  <c r="F246" i="1" l="1"/>
  <c r="F247" i="1" s="1"/>
  <c r="J246" i="1"/>
  <c r="J247" i="1" s="1"/>
  <c r="L246" i="1"/>
  <c r="L247" i="1" s="1"/>
  <c r="CT13" i="28"/>
  <c r="N134" i="26" s="1"/>
  <c r="O134" i="26" s="1"/>
  <c r="BY13" i="28"/>
  <c r="N63" i="26" s="1"/>
  <c r="O63" i="26" s="1"/>
  <c r="BZ13" i="28"/>
  <c r="E38" i="1" s="1"/>
  <c r="CA13" i="28"/>
  <c r="CB13" i="28"/>
  <c r="N65" i="26" s="1"/>
  <c r="O65" i="26" s="1"/>
  <c r="CC13" i="28"/>
  <c r="CD13" i="28"/>
  <c r="N68" i="26" s="1"/>
  <c r="O68" i="26" s="1"/>
  <c r="CE13" i="28"/>
  <c r="N73" i="26" s="1"/>
  <c r="O73" i="26" s="1"/>
  <c r="CF13" i="28"/>
  <c r="CG13" i="28"/>
  <c r="N72" i="26" s="1"/>
  <c r="O72" i="26" s="1"/>
  <c r="CH13" i="28"/>
  <c r="L74" i="26" s="1"/>
  <c r="CI13" i="28"/>
  <c r="CJ13" i="28"/>
  <c r="N77" i="26" s="1"/>
  <c r="O77" i="26" s="1"/>
  <c r="CK13" i="28"/>
  <c r="N78" i="26" s="1"/>
  <c r="O78" i="26" s="1"/>
  <c r="CL13" i="28"/>
  <c r="N69" i="26" s="1"/>
  <c r="O69" i="26" s="1"/>
  <c r="CM13" i="28"/>
  <c r="CN13" i="28"/>
  <c r="L66" i="26" l="1"/>
  <c r="N66" i="26"/>
  <c r="O66" i="26" s="1"/>
  <c r="N75" i="26"/>
  <c r="O75" i="26" s="1"/>
  <c r="I78" i="26"/>
  <c r="L78" i="26"/>
  <c r="I63" i="26"/>
  <c r="L63" i="26"/>
  <c r="I73" i="26"/>
  <c r="L73" i="26"/>
  <c r="I69" i="26"/>
  <c r="L75" i="26"/>
  <c r="L69" i="26"/>
  <c r="I68" i="26"/>
  <c r="L68" i="26"/>
  <c r="I72" i="26"/>
  <c r="L72" i="26"/>
  <c r="I77" i="26"/>
  <c r="L77" i="26"/>
  <c r="I65" i="26"/>
  <c r="L65" i="26"/>
  <c r="I66" i="26"/>
  <c r="I75" i="26"/>
  <c r="K64" i="1"/>
  <c r="J64" i="1"/>
  <c r="H64" i="1"/>
  <c r="Q92" i="26" s="1"/>
  <c r="G64" i="1"/>
  <c r="K62" i="1"/>
  <c r="J62" i="1"/>
  <c r="H62" i="1"/>
  <c r="G62" i="1"/>
  <c r="K61" i="1"/>
  <c r="J61" i="1"/>
  <c r="H61" i="1"/>
  <c r="G61" i="1"/>
  <c r="K72" i="1"/>
  <c r="J72" i="1"/>
  <c r="H72" i="1"/>
  <c r="Q100" i="26" s="1"/>
  <c r="K68" i="1"/>
  <c r="J68" i="1"/>
  <c r="H68" i="1"/>
  <c r="G68" i="1"/>
  <c r="G72" i="1"/>
  <c r="K71" i="1"/>
  <c r="J71" i="1"/>
  <c r="H71" i="1"/>
  <c r="Q99" i="26" s="1"/>
  <c r="G71" i="1"/>
  <c r="K70" i="1"/>
  <c r="J70" i="1"/>
  <c r="H70" i="1"/>
  <c r="Q98" i="26" s="1"/>
  <c r="G70" i="1"/>
  <c r="Q96" i="26" l="1"/>
  <c r="K37" i="1"/>
  <c r="H37" i="1"/>
  <c r="Q30" i="26" s="1"/>
  <c r="G37" i="1"/>
  <c r="J37" i="1"/>
  <c r="J38" i="1"/>
  <c r="X218" i="1" l="1"/>
  <c r="G27" i="1"/>
  <c r="H27" i="1"/>
  <c r="Q20" i="26" s="1"/>
  <c r="I27" i="1" l="1"/>
  <c r="X221" i="1" l="1"/>
  <c r="X207" i="1"/>
  <c r="X210" i="1"/>
  <c r="X213" i="1"/>
  <c r="T35" i="1"/>
  <c r="BW13" i="28" l="1"/>
  <c r="BX13" i="28"/>
  <c r="CO13" i="28"/>
  <c r="CP13" i="28"/>
  <c r="CQ13" i="28"/>
  <c r="CR13" i="28"/>
  <c r="N132" i="26" s="1"/>
  <c r="O132" i="26" s="1"/>
  <c r="CU13" i="28"/>
  <c r="CV13" i="28"/>
  <c r="N137" i="26" s="1"/>
  <c r="O137" i="26" s="1"/>
  <c r="CW13" i="28"/>
  <c r="N142" i="26" s="1"/>
  <c r="O142" i="26" s="1"/>
  <c r="CX13" i="28"/>
  <c r="N141" i="26" s="1"/>
  <c r="O141" i="26" s="1"/>
  <c r="CY13" i="28"/>
  <c r="N144" i="26" s="1"/>
  <c r="O144" i="26" s="1"/>
  <c r="CZ13" i="28"/>
  <c r="N135" i="26" s="1"/>
  <c r="O135" i="26" s="1"/>
  <c r="DA13" i="28"/>
  <c r="N146" i="26" s="1"/>
  <c r="O146" i="26" s="1"/>
  <c r="DB13" i="28"/>
  <c r="DC13" i="28"/>
  <c r="N138" i="26" s="1"/>
  <c r="O138" i="26" s="1"/>
  <c r="DD13" i="28"/>
  <c r="DE13" i="28"/>
  <c r="H135" i="26" l="1"/>
  <c r="I135" i="26" s="1"/>
  <c r="L135" i="26"/>
  <c r="H144" i="26"/>
  <c r="I144" i="26" s="1"/>
  <c r="L144" i="26"/>
  <c r="H132" i="26"/>
  <c r="I132" i="26" s="1"/>
  <c r="L132" i="26"/>
  <c r="H137" i="26"/>
  <c r="I137" i="26" s="1"/>
  <c r="L137" i="26"/>
  <c r="H138" i="26"/>
  <c r="I138" i="26" s="1"/>
  <c r="L138" i="26"/>
  <c r="H134" i="26"/>
  <c r="I134" i="26" s="1"/>
  <c r="L134" i="26"/>
  <c r="H141" i="26"/>
  <c r="I141" i="26" s="1"/>
  <c r="L141" i="26"/>
  <c r="H146" i="26"/>
  <c r="I146" i="26" s="1"/>
  <c r="L146" i="26"/>
  <c r="H142" i="26"/>
  <c r="I142" i="26" s="1"/>
  <c r="L142" i="26"/>
  <c r="E71" i="1"/>
  <c r="E37" i="1"/>
  <c r="E59" i="1" l="1"/>
  <c r="E22" i="26" l="1"/>
  <c r="E21" i="26"/>
  <c r="K142" i="1" l="1"/>
  <c r="B425" i="1" l="1"/>
  <c r="A425" i="1"/>
  <c r="O52" i="1"/>
  <c r="N52" i="1"/>
  <c r="C52" i="1"/>
  <c r="H93" i="1"/>
  <c r="H92" i="1"/>
  <c r="H91" i="1"/>
  <c r="G93" i="1"/>
  <c r="G92" i="1"/>
  <c r="G91" i="1"/>
  <c r="K73" i="1"/>
  <c r="J73" i="1"/>
  <c r="K65" i="1"/>
  <c r="J65" i="1"/>
  <c r="K59" i="1"/>
  <c r="K58" i="1"/>
  <c r="J59" i="1"/>
  <c r="H58" i="1"/>
  <c r="X205" i="1" s="1"/>
  <c r="G58" i="1"/>
  <c r="J58" i="1"/>
  <c r="H73" i="1"/>
  <c r="G73" i="1"/>
  <c r="X219" i="1"/>
  <c r="X217" i="1"/>
  <c r="X215" i="1"/>
  <c r="H65" i="1"/>
  <c r="X211" i="1"/>
  <c r="X209" i="1"/>
  <c r="X208" i="1"/>
  <c r="H59" i="1"/>
  <c r="G65" i="1"/>
  <c r="G59" i="1"/>
  <c r="F145" i="26"/>
  <c r="F144" i="26"/>
  <c r="E100" i="26"/>
  <c r="X206" i="1" l="1"/>
  <c r="X220" i="1"/>
  <c r="Q101" i="26"/>
  <c r="X212" i="1"/>
  <c r="Q93" i="26"/>
  <c r="I72" i="1"/>
  <c r="I91" i="1"/>
  <c r="I92" i="1"/>
  <c r="P52" i="1"/>
  <c r="I93" i="1"/>
  <c r="L72" i="1"/>
  <c r="E25" i="1" l="1"/>
  <c r="T119" i="26"/>
  <c r="N119" i="26"/>
  <c r="K119" i="26"/>
  <c r="H119" i="26"/>
  <c r="E119" i="26"/>
  <c r="T97" i="26"/>
  <c r="C97" i="26"/>
  <c r="C119" i="26" s="1"/>
  <c r="T50" i="26"/>
  <c r="Q50" i="26"/>
  <c r="N50" i="26"/>
  <c r="K50" i="26"/>
  <c r="H50" i="26"/>
  <c r="E50" i="26"/>
  <c r="T28" i="26"/>
  <c r="C28" i="26"/>
  <c r="C50" i="26" s="1"/>
  <c r="B28" i="26"/>
  <c r="B50" i="26" s="1"/>
  <c r="B73" i="26" s="1"/>
  <c r="B97" i="26" s="1"/>
  <c r="B119" i="26" s="1"/>
  <c r="B142" i="26" s="1"/>
  <c r="A28" i="26"/>
  <c r="A50" i="26" s="1"/>
  <c r="A73" i="26" s="1"/>
  <c r="A97" i="26" s="1"/>
  <c r="A119" i="26" s="1"/>
  <c r="A142" i="26" s="1"/>
  <c r="T36" i="1" l="1"/>
  <c r="Z35" i="1"/>
  <c r="K69" i="1" l="1"/>
  <c r="J69" i="1"/>
  <c r="H69" i="1"/>
  <c r="G69" i="1"/>
  <c r="B69" i="1"/>
  <c r="A69" i="1"/>
  <c r="O38" i="1"/>
  <c r="O37" i="1"/>
  <c r="K40" i="1"/>
  <c r="K39" i="1"/>
  <c r="K38" i="1"/>
  <c r="M38" i="1" s="1"/>
  <c r="K36" i="1"/>
  <c r="K34" i="1"/>
  <c r="K31" i="1"/>
  <c r="H40" i="1"/>
  <c r="Q33" i="26" s="1"/>
  <c r="H39" i="1"/>
  <c r="H38" i="1"/>
  <c r="G38" i="1"/>
  <c r="N38" i="1" s="1"/>
  <c r="H36" i="1"/>
  <c r="Q29" i="26" s="1"/>
  <c r="H34" i="1"/>
  <c r="H31" i="1"/>
  <c r="Q24" i="26" s="1"/>
  <c r="I37" i="1"/>
  <c r="J40" i="1"/>
  <c r="J39" i="1"/>
  <c r="J36" i="1"/>
  <c r="J34" i="1"/>
  <c r="J31" i="1"/>
  <c r="G40" i="1"/>
  <c r="G39" i="1"/>
  <c r="G36" i="1"/>
  <c r="G34" i="1"/>
  <c r="G31" i="1"/>
  <c r="AA35" i="1"/>
  <c r="U35" i="1"/>
  <c r="K35" i="1"/>
  <c r="M35" i="1" s="1"/>
  <c r="J35" i="1"/>
  <c r="H35" i="1"/>
  <c r="G35" i="1"/>
  <c r="O144" i="1"/>
  <c r="N144" i="1"/>
  <c r="Q28" i="26" l="1"/>
  <c r="Q32" i="26"/>
  <c r="X216" i="1"/>
  <c r="N97" i="26" s="1"/>
  <c r="Q27" i="26"/>
  <c r="L219" i="1"/>
  <c r="H28" i="26"/>
  <c r="H97" i="26"/>
  <c r="K150" i="1"/>
  <c r="L69" i="1"/>
  <c r="L38" i="1"/>
  <c r="P38" i="1"/>
  <c r="I69" i="1"/>
  <c r="N69" i="1"/>
  <c r="M69" i="1"/>
  <c r="I35" i="1"/>
  <c r="O69" i="1"/>
  <c r="I38" i="1"/>
  <c r="L35" i="1"/>
  <c r="Q97" i="26" l="1"/>
  <c r="Q103" i="26" s="1"/>
  <c r="Q34" i="26"/>
  <c r="P69" i="1"/>
  <c r="K93" i="1" l="1"/>
  <c r="K92" i="1"/>
  <c r="K91" i="1"/>
  <c r="J93" i="1"/>
  <c r="J92" i="1"/>
  <c r="J91" i="1"/>
  <c r="E93" i="1"/>
  <c r="E92" i="1"/>
  <c r="E91" i="1"/>
  <c r="D93" i="1"/>
  <c r="D92" i="1"/>
  <c r="D91" i="1"/>
  <c r="F93" i="1" l="1"/>
  <c r="F92" i="1"/>
  <c r="F91" i="1"/>
  <c r="H110" i="1"/>
  <c r="I110" i="1"/>
  <c r="J110" i="1"/>
  <c r="K110" i="1"/>
  <c r="E26" i="1" l="1"/>
  <c r="T53" i="26"/>
  <c r="U54" i="26"/>
  <c r="E65" i="1" l="1"/>
  <c r="E73" i="1"/>
  <c r="E69" i="1"/>
  <c r="E62" i="1"/>
  <c r="E64" i="1"/>
  <c r="E68" i="1"/>
  <c r="E61" i="1"/>
  <c r="E27" i="1"/>
  <c r="F73" i="26"/>
  <c r="F142" i="26"/>
  <c r="E35" i="1"/>
  <c r="E34" i="1"/>
  <c r="C425" i="1"/>
  <c r="D425" i="1" l="1"/>
  <c r="E97" i="26"/>
  <c r="W97" i="26" s="1"/>
  <c r="E31" i="26"/>
  <c r="E52" i="1"/>
  <c r="E28" i="26"/>
  <c r="W28" i="26" s="1"/>
  <c r="W50" i="26" s="1"/>
  <c r="F147" i="26"/>
  <c r="F146" i="26"/>
  <c r="F141" i="26"/>
  <c r="F139" i="26"/>
  <c r="F138" i="26"/>
  <c r="F136" i="26"/>
  <c r="F135" i="26"/>
  <c r="F133" i="26"/>
  <c r="F131" i="26"/>
  <c r="F143" i="26"/>
  <c r="F137" i="26"/>
  <c r="F134" i="26"/>
  <c r="F132" i="26"/>
  <c r="K399" i="1"/>
  <c r="K377" i="1"/>
  <c r="C407" i="1"/>
  <c r="C400" i="1"/>
  <c r="D407" i="1"/>
  <c r="D400" i="1"/>
  <c r="P79" i="26" l="1"/>
  <c r="T47" i="26" l="1"/>
  <c r="Q47" i="26"/>
  <c r="G71" i="26" l="1"/>
  <c r="H71" i="26"/>
  <c r="J71" i="26"/>
  <c r="K71" i="26"/>
  <c r="M71" i="26"/>
  <c r="N71" i="26"/>
  <c r="P71" i="26"/>
  <c r="Q71" i="26"/>
  <c r="G79" i="26"/>
  <c r="H79" i="26"/>
  <c r="J79" i="26"/>
  <c r="K79" i="26"/>
  <c r="M79" i="26"/>
  <c r="N79" i="26"/>
  <c r="Q79" i="26"/>
  <c r="R71" i="26" l="1"/>
  <c r="M80" i="26"/>
  <c r="O71" i="26"/>
  <c r="I79" i="26"/>
  <c r="G80" i="26"/>
  <c r="O79" i="26"/>
  <c r="Q80" i="26"/>
  <c r="J80" i="26"/>
  <c r="K80" i="26"/>
  <c r="R79" i="26"/>
  <c r="P80" i="26"/>
  <c r="N80" i="26"/>
  <c r="L71" i="26"/>
  <c r="L79" i="26"/>
  <c r="H80" i="26"/>
  <c r="I71" i="26"/>
  <c r="M148" i="26"/>
  <c r="M140" i="26"/>
  <c r="J148" i="26"/>
  <c r="J140" i="26"/>
  <c r="O80" i="26" l="1"/>
  <c r="L80" i="26"/>
  <c r="I80" i="26"/>
  <c r="R80" i="26"/>
  <c r="M149" i="26"/>
  <c r="J149" i="26"/>
  <c r="N122" i="26" l="1"/>
  <c r="N121" i="26"/>
  <c r="N116" i="26"/>
  <c r="K122" i="26" l="1"/>
  <c r="K121" i="26"/>
  <c r="K116" i="26"/>
  <c r="K110" i="26"/>
  <c r="N53" i="26"/>
  <c r="N47" i="26"/>
  <c r="K53" i="26"/>
  <c r="K47" i="26"/>
  <c r="F76" i="26" l="1"/>
  <c r="H47" i="26" l="1"/>
  <c r="H122" i="26"/>
  <c r="H121" i="26"/>
  <c r="H116" i="26"/>
  <c r="H110" i="26"/>
  <c r="H53" i="26"/>
  <c r="D140" i="26" l="1"/>
  <c r="Q53" i="26"/>
  <c r="D148" i="26" l="1"/>
  <c r="D149" i="26" s="1"/>
  <c r="G148" i="26"/>
  <c r="G140" i="26"/>
  <c r="T391" i="1"/>
  <c r="T392" i="1" s="1"/>
  <c r="R391" i="1"/>
  <c r="T368" i="1"/>
  <c r="T369" i="1" s="1"/>
  <c r="T370" i="1" s="1"/>
  <c r="T371" i="1" s="1"/>
  <c r="T372" i="1" s="1"/>
  <c r="T373" i="1" s="1"/>
  <c r="T374" i="1" s="1"/>
  <c r="T375" i="1" s="1"/>
  <c r="T376" i="1" s="1"/>
  <c r="R368" i="1"/>
  <c r="R345" i="1"/>
  <c r="R346" i="1" s="1"/>
  <c r="T345" i="1"/>
  <c r="T346" i="1" s="1"/>
  <c r="T347" i="1" s="1"/>
  <c r="T348" i="1" s="1"/>
  <c r="T349" i="1" s="1"/>
  <c r="T350" i="1" s="1"/>
  <c r="R322" i="1"/>
  <c r="R323" i="1" s="1"/>
  <c r="T322" i="1"/>
  <c r="T299" i="1"/>
  <c r="T300" i="1" s="1"/>
  <c r="R299" i="1"/>
  <c r="R276" i="1"/>
  <c r="R253" i="1"/>
  <c r="D58" i="1"/>
  <c r="T205" i="1"/>
  <c r="R205" i="1"/>
  <c r="R181" i="1"/>
  <c r="R157" i="1"/>
  <c r="R133" i="1"/>
  <c r="G391" i="1"/>
  <c r="E391" i="1"/>
  <c r="F391" i="1" s="1"/>
  <c r="G368" i="1"/>
  <c r="G369" i="1" s="1"/>
  <c r="G370" i="1" s="1"/>
  <c r="G371" i="1" s="1"/>
  <c r="G372" i="1" s="1"/>
  <c r="G373" i="1" s="1"/>
  <c r="E368" i="1"/>
  <c r="G345" i="1"/>
  <c r="E345" i="1"/>
  <c r="E346" i="1" s="1"/>
  <c r="G322" i="1"/>
  <c r="G323" i="1" s="1"/>
  <c r="E322" i="1"/>
  <c r="E133" i="1"/>
  <c r="E157" i="1"/>
  <c r="E181" i="1"/>
  <c r="E205" i="1"/>
  <c r="E253" i="1"/>
  <c r="E276" i="1"/>
  <c r="E299" i="1"/>
  <c r="G299" i="1"/>
  <c r="Q407" i="1"/>
  <c r="P407" i="1"/>
  <c r="Q400" i="1"/>
  <c r="P400" i="1"/>
  <c r="Q384" i="1"/>
  <c r="P384" i="1"/>
  <c r="T382" i="1"/>
  <c r="Q377" i="1"/>
  <c r="P377" i="1"/>
  <c r="Q361" i="1"/>
  <c r="P361" i="1"/>
  <c r="Q354" i="1"/>
  <c r="P354" i="1"/>
  <c r="Q338" i="1"/>
  <c r="P338" i="1"/>
  <c r="Q331" i="1"/>
  <c r="P331" i="1"/>
  <c r="S322" i="1"/>
  <c r="D384" i="1"/>
  <c r="C384" i="1"/>
  <c r="D377" i="1"/>
  <c r="C377" i="1"/>
  <c r="D361" i="1"/>
  <c r="C361" i="1"/>
  <c r="D354" i="1"/>
  <c r="C354" i="1"/>
  <c r="D338" i="1"/>
  <c r="C338" i="1"/>
  <c r="B337" i="1"/>
  <c r="B383" i="1" s="1"/>
  <c r="O383" i="1" s="1"/>
  <c r="A337" i="1"/>
  <c r="N337" i="1" s="1"/>
  <c r="B336" i="1"/>
  <c r="B382" i="1" s="1"/>
  <c r="O382" i="1" s="1"/>
  <c r="A336" i="1"/>
  <c r="A382" i="1" s="1"/>
  <c r="N382" i="1" s="1"/>
  <c r="B335" i="1"/>
  <c r="B381" i="1" s="1"/>
  <c r="O381" i="1" s="1"/>
  <c r="A335" i="1"/>
  <c r="A381" i="1" s="1"/>
  <c r="N381" i="1" s="1"/>
  <c r="B334" i="1"/>
  <c r="B380" i="1" s="1"/>
  <c r="O380" i="1" s="1"/>
  <c r="A334" i="1"/>
  <c r="A380" i="1" s="1"/>
  <c r="N380" i="1" s="1"/>
  <c r="B333" i="1"/>
  <c r="B379" i="1" s="1"/>
  <c r="O379" i="1" s="1"/>
  <c r="A333" i="1"/>
  <c r="N333" i="1" s="1"/>
  <c r="B332" i="1"/>
  <c r="B378" i="1" s="1"/>
  <c r="O378" i="1" s="1"/>
  <c r="A332" i="1"/>
  <c r="A378" i="1" s="1"/>
  <c r="N378" i="1" s="1"/>
  <c r="D331" i="1"/>
  <c r="C331" i="1"/>
  <c r="B330" i="1"/>
  <c r="B376" i="1" s="1"/>
  <c r="O376" i="1" s="1"/>
  <c r="A330" i="1"/>
  <c r="N330" i="1" s="1"/>
  <c r="B329" i="1"/>
  <c r="O329" i="1" s="1"/>
  <c r="A329" i="1"/>
  <c r="A375" i="1" s="1"/>
  <c r="N375" i="1" s="1"/>
  <c r="B328" i="1"/>
  <c r="B374" i="1" s="1"/>
  <c r="O374" i="1" s="1"/>
  <c r="A328" i="1"/>
  <c r="A374" i="1" s="1"/>
  <c r="N374" i="1" s="1"/>
  <c r="B327" i="1"/>
  <c r="B373" i="1" s="1"/>
  <c r="O373" i="1" s="1"/>
  <c r="A327" i="1"/>
  <c r="A373" i="1" s="1"/>
  <c r="N373" i="1" s="1"/>
  <c r="B326" i="1"/>
  <c r="B372" i="1" s="1"/>
  <c r="O372" i="1" s="1"/>
  <c r="A326" i="1"/>
  <c r="A372" i="1" s="1"/>
  <c r="N372" i="1" s="1"/>
  <c r="B325" i="1"/>
  <c r="O325" i="1" s="1"/>
  <c r="A325" i="1"/>
  <c r="A371" i="1" s="1"/>
  <c r="N371" i="1" s="1"/>
  <c r="B324" i="1"/>
  <c r="O324" i="1" s="1"/>
  <c r="A324" i="1"/>
  <c r="N324" i="1" s="1"/>
  <c r="B323" i="1"/>
  <c r="O323" i="1" s="1"/>
  <c r="A323" i="1"/>
  <c r="A369" i="1" s="1"/>
  <c r="N369" i="1" s="1"/>
  <c r="B322" i="1"/>
  <c r="B368" i="1" s="1"/>
  <c r="O368" i="1" s="1"/>
  <c r="A322" i="1"/>
  <c r="N322" i="1" s="1"/>
  <c r="Q308" i="1"/>
  <c r="P308" i="1"/>
  <c r="Q315" i="1"/>
  <c r="P315" i="1"/>
  <c r="D308" i="1"/>
  <c r="C308" i="1"/>
  <c r="D315" i="1"/>
  <c r="C315" i="1"/>
  <c r="D428" i="1"/>
  <c r="D427" i="1"/>
  <c r="C428" i="1"/>
  <c r="C422" i="1"/>
  <c r="B314" i="1"/>
  <c r="O314" i="1" s="1"/>
  <c r="A314" i="1"/>
  <c r="N314" i="1" s="1"/>
  <c r="B313" i="1"/>
  <c r="O313" i="1" s="1"/>
  <c r="A313" i="1"/>
  <c r="N313" i="1" s="1"/>
  <c r="B312" i="1"/>
  <c r="A312" i="1"/>
  <c r="N312" i="1" s="1"/>
  <c r="B311" i="1"/>
  <c r="O311" i="1" s="1"/>
  <c r="A311" i="1"/>
  <c r="N311" i="1" s="1"/>
  <c r="B310" i="1"/>
  <c r="O310" i="1" s="1"/>
  <c r="A310" i="1"/>
  <c r="N310" i="1" s="1"/>
  <c r="B309" i="1"/>
  <c r="O309" i="1" s="1"/>
  <c r="A309" i="1"/>
  <c r="N309" i="1" s="1"/>
  <c r="B307" i="1"/>
  <c r="O307" i="1" s="1"/>
  <c r="A307" i="1"/>
  <c r="N307" i="1" s="1"/>
  <c r="B306" i="1"/>
  <c r="O306" i="1" s="1"/>
  <c r="A306" i="1"/>
  <c r="N306" i="1" s="1"/>
  <c r="B305" i="1"/>
  <c r="O305" i="1" s="1"/>
  <c r="A305" i="1"/>
  <c r="N305" i="1" s="1"/>
  <c r="B304" i="1"/>
  <c r="O304" i="1" s="1"/>
  <c r="A304" i="1"/>
  <c r="N304" i="1" s="1"/>
  <c r="B303" i="1"/>
  <c r="O303" i="1" s="1"/>
  <c r="A303" i="1"/>
  <c r="N303" i="1" s="1"/>
  <c r="B302" i="1"/>
  <c r="O302" i="1" s="1"/>
  <c r="A302" i="1"/>
  <c r="N302" i="1" s="1"/>
  <c r="B301" i="1"/>
  <c r="O301" i="1" s="1"/>
  <c r="A301" i="1"/>
  <c r="N301" i="1" s="1"/>
  <c r="B300" i="1"/>
  <c r="O300" i="1" s="1"/>
  <c r="A300" i="1"/>
  <c r="N300" i="1" s="1"/>
  <c r="B299" i="1"/>
  <c r="O299" i="1" s="1"/>
  <c r="A299" i="1"/>
  <c r="N299" i="1" s="1"/>
  <c r="B428" i="1"/>
  <c r="O147" i="1"/>
  <c r="N147" i="1"/>
  <c r="C100" i="26"/>
  <c r="C122" i="26" s="1"/>
  <c r="B100" i="26"/>
  <c r="B122" i="26" s="1"/>
  <c r="B145" i="26" s="1"/>
  <c r="A53" i="26"/>
  <c r="A76" i="26" s="1"/>
  <c r="A100" i="26" s="1"/>
  <c r="A122" i="26" s="1"/>
  <c r="A145" i="26" s="1"/>
  <c r="C31" i="26"/>
  <c r="C53" i="26" s="1"/>
  <c r="V322" i="1" l="1"/>
  <c r="I391" i="1"/>
  <c r="V345" i="1"/>
  <c r="E392" i="1"/>
  <c r="E393" i="1" s="1"/>
  <c r="O312" i="1"/>
  <c r="G392" i="1"/>
  <c r="V391" i="1"/>
  <c r="I368" i="1"/>
  <c r="G346" i="1"/>
  <c r="H346" i="1" s="1"/>
  <c r="M39" i="26"/>
  <c r="I345" i="1"/>
  <c r="D339" i="1"/>
  <c r="G324" i="1"/>
  <c r="G149" i="26"/>
  <c r="H322" i="1"/>
  <c r="F345" i="1"/>
  <c r="J345" i="1" s="1"/>
  <c r="U391" i="1"/>
  <c r="V368" i="1"/>
  <c r="P362" i="1"/>
  <c r="Q385" i="1"/>
  <c r="Q408" i="1"/>
  <c r="D385" i="1"/>
  <c r="Q339" i="1"/>
  <c r="Q362" i="1"/>
  <c r="T323" i="1"/>
  <c r="D408" i="1"/>
  <c r="E369" i="1"/>
  <c r="I369" i="1" s="1"/>
  <c r="S391" i="1"/>
  <c r="W391" i="1" s="1"/>
  <c r="D362" i="1"/>
  <c r="F322" i="1"/>
  <c r="J322" i="1" s="1"/>
  <c r="R392" i="1"/>
  <c r="I322" i="1"/>
  <c r="A349" i="1"/>
  <c r="A395" i="1" s="1"/>
  <c r="N395" i="1" s="1"/>
  <c r="F368" i="1"/>
  <c r="J368" i="1" s="1"/>
  <c r="H391" i="1"/>
  <c r="H368" i="1"/>
  <c r="C385" i="1"/>
  <c r="O337" i="1"/>
  <c r="P385" i="1"/>
  <c r="G39" i="26"/>
  <c r="P339" i="1"/>
  <c r="R300" i="1"/>
  <c r="A376" i="1"/>
  <c r="N376" i="1" s="1"/>
  <c r="O330" i="1"/>
  <c r="A360" i="1"/>
  <c r="A406" i="1" s="1"/>
  <c r="N406" i="1" s="1"/>
  <c r="A353" i="1"/>
  <c r="A399" i="1" s="1"/>
  <c r="N399" i="1" s="1"/>
  <c r="B360" i="1"/>
  <c r="B406" i="1" s="1"/>
  <c r="O406" i="1" s="1"/>
  <c r="B353" i="1"/>
  <c r="B399" i="1" s="1"/>
  <c r="O399" i="1" s="1"/>
  <c r="B356" i="1"/>
  <c r="B402" i="1" s="1"/>
  <c r="O402" i="1" s="1"/>
  <c r="V300" i="1"/>
  <c r="B369" i="1"/>
  <c r="O369" i="1" s="1"/>
  <c r="O322" i="1"/>
  <c r="A379" i="1"/>
  <c r="N379" i="1" s="1"/>
  <c r="O333" i="1"/>
  <c r="B371" i="1"/>
  <c r="O371" i="1" s="1"/>
  <c r="N326" i="1"/>
  <c r="N334" i="1"/>
  <c r="O326" i="1"/>
  <c r="B375" i="1"/>
  <c r="O375" i="1" s="1"/>
  <c r="A383" i="1"/>
  <c r="N383" i="1" s="1"/>
  <c r="C408" i="1"/>
  <c r="P408" i="1"/>
  <c r="E370" i="1"/>
  <c r="E371" i="1" s="1"/>
  <c r="F371" i="1" s="1"/>
  <c r="J371" i="1" s="1"/>
  <c r="C362" i="1"/>
  <c r="C339" i="1"/>
  <c r="A368" i="1"/>
  <c r="N368" i="1" s="1"/>
  <c r="N323" i="1"/>
  <c r="N327" i="1"/>
  <c r="O334" i="1"/>
  <c r="O327" i="1"/>
  <c r="N335" i="1"/>
  <c r="A370" i="1"/>
  <c r="N370" i="1" s="1"/>
  <c r="N328" i="1"/>
  <c r="O335" i="1"/>
  <c r="B370" i="1"/>
  <c r="O370" i="1" s="1"/>
  <c r="O328" i="1"/>
  <c r="N332" i="1"/>
  <c r="N336" i="1"/>
  <c r="N325" i="1"/>
  <c r="N329" i="1"/>
  <c r="O332" i="1"/>
  <c r="O336" i="1"/>
  <c r="A346" i="1"/>
  <c r="B349" i="1"/>
  <c r="A357" i="1"/>
  <c r="B346" i="1"/>
  <c r="A350" i="1"/>
  <c r="B357" i="1"/>
  <c r="B350" i="1"/>
  <c r="A358" i="1"/>
  <c r="A347" i="1"/>
  <c r="A351" i="1"/>
  <c r="B358" i="1"/>
  <c r="O358" i="1" s="1"/>
  <c r="A345" i="1"/>
  <c r="B347" i="1"/>
  <c r="B351" i="1"/>
  <c r="A355" i="1"/>
  <c r="A359" i="1"/>
  <c r="B345" i="1"/>
  <c r="A348" i="1"/>
  <c r="A352" i="1"/>
  <c r="N352" i="1" s="1"/>
  <c r="B355" i="1"/>
  <c r="B359" i="1"/>
  <c r="B348" i="1"/>
  <c r="B352" i="1"/>
  <c r="A356" i="1"/>
  <c r="T393" i="1"/>
  <c r="T394" i="1" s="1"/>
  <c r="T395" i="1" s="1"/>
  <c r="T396" i="1" s="1"/>
  <c r="S368" i="1"/>
  <c r="W368" i="1" s="1"/>
  <c r="R369" i="1"/>
  <c r="V369" i="1" s="1"/>
  <c r="U368" i="1"/>
  <c r="S345" i="1"/>
  <c r="W345" i="1" s="1"/>
  <c r="U345" i="1"/>
  <c r="U322" i="1"/>
  <c r="T301" i="1"/>
  <c r="T302" i="1" s="1"/>
  <c r="T303" i="1" s="1"/>
  <c r="T304" i="1" s="1"/>
  <c r="T305" i="1" s="1"/>
  <c r="T351" i="1"/>
  <c r="T355" i="1"/>
  <c r="U346" i="1"/>
  <c r="T378" i="1"/>
  <c r="T383" i="1" s="1"/>
  <c r="R347" i="1"/>
  <c r="V346" i="1"/>
  <c r="S346" i="1"/>
  <c r="W346" i="1" s="1"/>
  <c r="R324" i="1"/>
  <c r="S323" i="1"/>
  <c r="F346" i="1"/>
  <c r="E347" i="1"/>
  <c r="H345" i="1"/>
  <c r="E323" i="1"/>
  <c r="J40" i="26" s="1"/>
  <c r="W322" i="1"/>
  <c r="G378" i="1"/>
  <c r="G374" i="1"/>
  <c r="H369" i="1"/>
  <c r="J391" i="1"/>
  <c r="F369" i="1" l="1"/>
  <c r="J369" i="1" s="1"/>
  <c r="R370" i="1"/>
  <c r="G347" i="1"/>
  <c r="H347" i="1" s="1"/>
  <c r="H392" i="1"/>
  <c r="F392" i="1"/>
  <c r="J392" i="1" s="1"/>
  <c r="J346" i="1"/>
  <c r="G393" i="1"/>
  <c r="I392" i="1"/>
  <c r="G375" i="1"/>
  <c r="T360" i="1"/>
  <c r="M40" i="26"/>
  <c r="I346" i="1"/>
  <c r="U300" i="1"/>
  <c r="N349" i="1"/>
  <c r="T324" i="1"/>
  <c r="U324" i="1" s="1"/>
  <c r="J109" i="26"/>
  <c r="G325" i="1"/>
  <c r="N353" i="1"/>
  <c r="V323" i="1"/>
  <c r="F370" i="1"/>
  <c r="J370" i="1" s="1"/>
  <c r="E372" i="1"/>
  <c r="H372" i="1" s="1"/>
  <c r="O360" i="1"/>
  <c r="H371" i="1"/>
  <c r="U323" i="1"/>
  <c r="W323" i="1"/>
  <c r="I370" i="1"/>
  <c r="U369" i="1"/>
  <c r="I371" i="1"/>
  <c r="H370" i="1"/>
  <c r="S369" i="1"/>
  <c r="W369" i="1" s="1"/>
  <c r="O353" i="1"/>
  <c r="O356" i="1"/>
  <c r="R301" i="1"/>
  <c r="G109" i="26"/>
  <c r="S300" i="1"/>
  <c r="W300" i="1" s="1"/>
  <c r="R393" i="1"/>
  <c r="U392" i="1"/>
  <c r="S392" i="1"/>
  <c r="W392" i="1" s="1"/>
  <c r="V392" i="1"/>
  <c r="N360" i="1"/>
  <c r="A398" i="1"/>
  <c r="N398" i="1" s="1"/>
  <c r="B404" i="1"/>
  <c r="O404" i="1" s="1"/>
  <c r="B391" i="1"/>
  <c r="O391" i="1" s="1"/>
  <c r="O345" i="1"/>
  <c r="N347" i="1"/>
  <c r="A393" i="1"/>
  <c r="N393" i="1" s="1"/>
  <c r="N351" i="1"/>
  <c r="A397" i="1"/>
  <c r="N397" i="1" s="1"/>
  <c r="A402" i="1"/>
  <c r="N402" i="1" s="1"/>
  <c r="N356" i="1"/>
  <c r="N359" i="1"/>
  <c r="A405" i="1"/>
  <c r="N405" i="1" s="1"/>
  <c r="N358" i="1"/>
  <c r="A404" i="1"/>
  <c r="N404" i="1" s="1"/>
  <c r="O346" i="1"/>
  <c r="B392" i="1"/>
  <c r="O392" i="1" s="1"/>
  <c r="B398" i="1"/>
  <c r="O398" i="1" s="1"/>
  <c r="O352" i="1"/>
  <c r="N355" i="1"/>
  <c r="A401" i="1"/>
  <c r="N401" i="1" s="1"/>
  <c r="O350" i="1"/>
  <c r="B396" i="1"/>
  <c r="O396" i="1" s="1"/>
  <c r="B394" i="1"/>
  <c r="O394" i="1" s="1"/>
  <c r="O348" i="1"/>
  <c r="O351" i="1"/>
  <c r="B397" i="1"/>
  <c r="O397" i="1" s="1"/>
  <c r="O359" i="1"/>
  <c r="B405" i="1"/>
  <c r="O405" i="1" s="1"/>
  <c r="O347" i="1"/>
  <c r="B393" i="1"/>
  <c r="O393" i="1" s="1"/>
  <c r="A403" i="1"/>
  <c r="N403" i="1" s="1"/>
  <c r="N357" i="1"/>
  <c r="O355" i="1"/>
  <c r="B401" i="1"/>
  <c r="O401" i="1" s="1"/>
  <c r="A391" i="1"/>
  <c r="N391" i="1" s="1"/>
  <c r="N345" i="1"/>
  <c r="O357" i="1"/>
  <c r="B403" i="1"/>
  <c r="O403" i="1" s="1"/>
  <c r="B395" i="1"/>
  <c r="O395" i="1" s="1"/>
  <c r="O349" i="1"/>
  <c r="N348" i="1"/>
  <c r="A394" i="1"/>
  <c r="N394" i="1" s="1"/>
  <c r="N350" i="1"/>
  <c r="A396" i="1"/>
  <c r="N396" i="1" s="1"/>
  <c r="N346" i="1"/>
  <c r="A392" i="1"/>
  <c r="N392" i="1" s="1"/>
  <c r="T397" i="1"/>
  <c r="T401" i="1"/>
  <c r="T406" i="1" s="1"/>
  <c r="T306" i="1"/>
  <c r="T310" i="1"/>
  <c r="T352" i="1"/>
  <c r="T356" i="1"/>
  <c r="T379" i="1"/>
  <c r="V370" i="1"/>
  <c r="R371" i="1"/>
  <c r="U370" i="1"/>
  <c r="S370" i="1"/>
  <c r="V347" i="1"/>
  <c r="U347" i="1"/>
  <c r="S347" i="1"/>
  <c r="W347" i="1" s="1"/>
  <c r="Y347" i="1" s="1"/>
  <c r="R348" i="1"/>
  <c r="S324" i="1"/>
  <c r="R325" i="1"/>
  <c r="E394" i="1"/>
  <c r="F393" i="1"/>
  <c r="F347" i="1"/>
  <c r="E348" i="1"/>
  <c r="E349" i="1" s="1"/>
  <c r="I323" i="1"/>
  <c r="E324" i="1"/>
  <c r="J41" i="26" s="1"/>
  <c r="F323" i="1"/>
  <c r="J323" i="1" s="1"/>
  <c r="H323" i="1"/>
  <c r="Y391" i="1"/>
  <c r="Y368" i="1"/>
  <c r="Y345" i="1"/>
  <c r="Y322" i="1"/>
  <c r="I372" i="1"/>
  <c r="G379" i="1"/>
  <c r="G382" i="1" s="1"/>
  <c r="G383" i="1"/>
  <c r="G381" i="1"/>
  <c r="G380" i="1"/>
  <c r="T102" i="26"/>
  <c r="T101" i="26"/>
  <c r="T99" i="26"/>
  <c r="T98" i="26"/>
  <c r="T96" i="26"/>
  <c r="T94" i="26"/>
  <c r="T93" i="26"/>
  <c r="T92" i="26"/>
  <c r="T91" i="26"/>
  <c r="T90" i="26"/>
  <c r="T89" i="26"/>
  <c r="T88" i="26"/>
  <c r="T87" i="26"/>
  <c r="N102" i="26"/>
  <c r="N101" i="26"/>
  <c r="N99" i="26"/>
  <c r="N98" i="26"/>
  <c r="N96" i="26"/>
  <c r="N93" i="26"/>
  <c r="N92" i="26"/>
  <c r="N91" i="26"/>
  <c r="N90" i="26"/>
  <c r="N89" i="26"/>
  <c r="N88" i="26"/>
  <c r="N87" i="26"/>
  <c r="K102" i="26"/>
  <c r="K101" i="26"/>
  <c r="K99" i="26"/>
  <c r="K98" i="26"/>
  <c r="K96" i="26"/>
  <c r="K94" i="26"/>
  <c r="K93" i="26"/>
  <c r="K92" i="26"/>
  <c r="K91" i="26"/>
  <c r="K90" i="26"/>
  <c r="K89" i="26"/>
  <c r="K88" i="26"/>
  <c r="K87" i="26"/>
  <c r="H102" i="26"/>
  <c r="H101" i="26"/>
  <c r="H99" i="26"/>
  <c r="H98" i="26"/>
  <c r="H96" i="26"/>
  <c r="H94" i="26"/>
  <c r="H93" i="26"/>
  <c r="H92" i="26"/>
  <c r="H91" i="26"/>
  <c r="H90" i="26"/>
  <c r="H89" i="26"/>
  <c r="H88" i="26"/>
  <c r="H87" i="26"/>
  <c r="E102" i="26"/>
  <c r="E101" i="26"/>
  <c r="E99" i="26"/>
  <c r="E98" i="26"/>
  <c r="E96" i="26"/>
  <c r="E94" i="26"/>
  <c r="E93" i="26"/>
  <c r="E92" i="26"/>
  <c r="E91" i="26"/>
  <c r="E90" i="26"/>
  <c r="E89" i="26"/>
  <c r="E88" i="26"/>
  <c r="E87" i="26"/>
  <c r="T33" i="26"/>
  <c r="T32" i="26"/>
  <c r="T30" i="26"/>
  <c r="T29" i="26"/>
  <c r="T27" i="26"/>
  <c r="T25" i="26"/>
  <c r="T24" i="26"/>
  <c r="T23" i="26"/>
  <c r="T22" i="26"/>
  <c r="T21" i="26"/>
  <c r="T20" i="26"/>
  <c r="T19" i="26"/>
  <c r="T18" i="26"/>
  <c r="N33" i="26"/>
  <c r="N32" i="26"/>
  <c r="N30" i="26"/>
  <c r="N29" i="26"/>
  <c r="N27" i="26"/>
  <c r="N25" i="26"/>
  <c r="N24" i="26"/>
  <c r="K33" i="26"/>
  <c r="K32" i="26"/>
  <c r="K30" i="26"/>
  <c r="K29" i="26"/>
  <c r="K27" i="26"/>
  <c r="K25" i="26"/>
  <c r="K24" i="26"/>
  <c r="H33" i="26"/>
  <c r="H32" i="26"/>
  <c r="H30" i="26"/>
  <c r="H29" i="26"/>
  <c r="H27" i="26"/>
  <c r="H25" i="26"/>
  <c r="H24" i="26"/>
  <c r="E25" i="26"/>
  <c r="G108" i="26"/>
  <c r="H108" i="26"/>
  <c r="J347" i="1" l="1"/>
  <c r="I347" i="1"/>
  <c r="F372" i="1"/>
  <c r="J372" i="1" s="1"/>
  <c r="E373" i="1"/>
  <c r="P44" i="26" s="1"/>
  <c r="M41" i="26"/>
  <c r="G348" i="1"/>
  <c r="M42" i="26" s="1"/>
  <c r="U393" i="1"/>
  <c r="V393" i="1"/>
  <c r="J393" i="1"/>
  <c r="G394" i="1"/>
  <c r="H394" i="1" s="1"/>
  <c r="I393" i="1"/>
  <c r="H393" i="1"/>
  <c r="G376" i="1"/>
  <c r="F348" i="1"/>
  <c r="V324" i="1"/>
  <c r="W324" i="1"/>
  <c r="Y324" i="1" s="1"/>
  <c r="T325" i="1"/>
  <c r="J110" i="26"/>
  <c r="L110" i="26" s="1"/>
  <c r="G326" i="1"/>
  <c r="V301" i="1"/>
  <c r="U301" i="1"/>
  <c r="R394" i="1"/>
  <c r="S393" i="1"/>
  <c r="W393" i="1" s="1"/>
  <c r="Y393" i="1" s="1"/>
  <c r="G110" i="26"/>
  <c r="I110" i="26" s="1"/>
  <c r="S301" i="1"/>
  <c r="W301" i="1" s="1"/>
  <c r="Y301" i="1" s="1"/>
  <c r="R302" i="1"/>
  <c r="E395" i="1"/>
  <c r="F394" i="1"/>
  <c r="T398" i="1"/>
  <c r="T402" i="1"/>
  <c r="T307" i="1"/>
  <c r="T312" i="1" s="1"/>
  <c r="T311" i="1"/>
  <c r="T353" i="1"/>
  <c r="T357" i="1"/>
  <c r="T381" i="1"/>
  <c r="T380" i="1"/>
  <c r="W370" i="1"/>
  <c r="U371" i="1"/>
  <c r="S371" i="1"/>
  <c r="W371" i="1" s="1"/>
  <c r="R372" i="1"/>
  <c r="V371" i="1"/>
  <c r="V348" i="1"/>
  <c r="U348" i="1"/>
  <c r="R349" i="1"/>
  <c r="S348" i="1"/>
  <c r="S325" i="1"/>
  <c r="R326" i="1"/>
  <c r="I324" i="1"/>
  <c r="H324" i="1"/>
  <c r="F324" i="1"/>
  <c r="J324" i="1" s="1"/>
  <c r="E325" i="1"/>
  <c r="J42" i="26" s="1"/>
  <c r="I373" i="1"/>
  <c r="F349" i="1"/>
  <c r="E350" i="1"/>
  <c r="E47" i="26"/>
  <c r="T276" i="1"/>
  <c r="T277" i="1" s="1"/>
  <c r="T278" i="1" s="1"/>
  <c r="T279" i="1" s="1"/>
  <c r="T280" i="1" s="1"/>
  <c r="T281" i="1" s="1"/>
  <c r="T282" i="1" s="1"/>
  <c r="T283" i="1" s="1"/>
  <c r="T284" i="1" s="1"/>
  <c r="G276" i="1"/>
  <c r="D39" i="26" s="1"/>
  <c r="Q292" i="1"/>
  <c r="P292" i="1"/>
  <c r="D292" i="1"/>
  <c r="C292" i="1"/>
  <c r="E121" i="26"/>
  <c r="Q285" i="1"/>
  <c r="P285" i="1"/>
  <c r="D285" i="1"/>
  <c r="C285" i="1"/>
  <c r="E116" i="26"/>
  <c r="E110" i="26"/>
  <c r="R277" i="1"/>
  <c r="E277" i="1"/>
  <c r="S276" i="1"/>
  <c r="F276" i="1"/>
  <c r="P148" i="26"/>
  <c r="P140" i="26"/>
  <c r="E378" i="1" l="1"/>
  <c r="F373" i="1"/>
  <c r="H373" i="1"/>
  <c r="E374" i="1"/>
  <c r="P45" i="26" s="1"/>
  <c r="H348" i="1"/>
  <c r="J348" i="1"/>
  <c r="I348" i="1"/>
  <c r="G349" i="1"/>
  <c r="M43" i="26" s="1"/>
  <c r="P49" i="26"/>
  <c r="P50" i="26"/>
  <c r="R50" i="26" s="1"/>
  <c r="J394" i="1"/>
  <c r="G395" i="1"/>
  <c r="I394" i="1"/>
  <c r="T358" i="1"/>
  <c r="T359" i="1"/>
  <c r="T326" i="1"/>
  <c r="J111" i="26"/>
  <c r="W325" i="1"/>
  <c r="U325" i="1"/>
  <c r="V325" i="1"/>
  <c r="G327" i="1"/>
  <c r="G111" i="26"/>
  <c r="U302" i="1"/>
  <c r="S302" i="1"/>
  <c r="W302" i="1" s="1"/>
  <c r="V302" i="1"/>
  <c r="R303" i="1"/>
  <c r="S394" i="1"/>
  <c r="W394" i="1" s="1"/>
  <c r="R395" i="1"/>
  <c r="V394" i="1"/>
  <c r="U394" i="1"/>
  <c r="E396" i="1"/>
  <c r="F395" i="1"/>
  <c r="T399" i="1"/>
  <c r="T404" i="1" s="1"/>
  <c r="T405" i="1" s="1"/>
  <c r="T403" i="1"/>
  <c r="V372" i="1"/>
  <c r="U372" i="1"/>
  <c r="R373" i="1"/>
  <c r="S372" i="1"/>
  <c r="W372" i="1" s="1"/>
  <c r="Y370" i="1"/>
  <c r="W348" i="1"/>
  <c r="R350" i="1"/>
  <c r="M113" i="26" s="1"/>
  <c r="V349" i="1"/>
  <c r="U349" i="1"/>
  <c r="S349" i="1"/>
  <c r="W349" i="1" s="1"/>
  <c r="R327" i="1"/>
  <c r="S326" i="1"/>
  <c r="I325" i="1"/>
  <c r="H325" i="1"/>
  <c r="E326" i="1"/>
  <c r="J43" i="26" s="1"/>
  <c r="F325" i="1"/>
  <c r="J325" i="1" s="1"/>
  <c r="J373" i="1"/>
  <c r="H374" i="1"/>
  <c r="E379" i="1"/>
  <c r="P51" i="26" s="1"/>
  <c r="F378" i="1"/>
  <c r="H378" i="1"/>
  <c r="E381" i="1"/>
  <c r="P53" i="26" s="1"/>
  <c r="R53" i="26" s="1"/>
  <c r="E380" i="1"/>
  <c r="P52" i="26" s="1"/>
  <c r="E383" i="1"/>
  <c r="P55" i="26" s="1"/>
  <c r="E382" i="1"/>
  <c r="P54" i="26" s="1"/>
  <c r="I378" i="1"/>
  <c r="E355" i="1"/>
  <c r="E351" i="1"/>
  <c r="F350" i="1"/>
  <c r="P293" i="1"/>
  <c r="E278" i="1"/>
  <c r="R278" i="1"/>
  <c r="D109" i="26"/>
  <c r="S277" i="1"/>
  <c r="W277" i="1" s="1"/>
  <c r="D293" i="1"/>
  <c r="C293" i="1"/>
  <c r="U276" i="1"/>
  <c r="V276" i="1"/>
  <c r="Q293" i="1"/>
  <c r="J276" i="1"/>
  <c r="F277" i="1"/>
  <c r="U277" i="1"/>
  <c r="T286" i="1"/>
  <c r="G277" i="1"/>
  <c r="D40" i="26" s="1"/>
  <c r="V277" i="1"/>
  <c r="I276" i="1"/>
  <c r="W276" i="1"/>
  <c r="H276" i="1"/>
  <c r="P149" i="26"/>
  <c r="F374" i="1" l="1"/>
  <c r="J374" i="1" s="1"/>
  <c r="E375" i="1"/>
  <c r="P46" i="26" s="1"/>
  <c r="I374" i="1"/>
  <c r="H349" i="1"/>
  <c r="J349" i="1"/>
  <c r="G350" i="1"/>
  <c r="M44" i="26" s="1"/>
  <c r="I349" i="1"/>
  <c r="F396" i="1"/>
  <c r="F400" i="1" s="1"/>
  <c r="E397" i="1"/>
  <c r="G396" i="1"/>
  <c r="H396" i="1" s="1"/>
  <c r="I395" i="1"/>
  <c r="J395" i="1"/>
  <c r="H395" i="1"/>
  <c r="E401" i="1"/>
  <c r="E403" i="1" s="1"/>
  <c r="T327" i="1"/>
  <c r="U327" i="1" s="1"/>
  <c r="J112" i="26"/>
  <c r="U326" i="1"/>
  <c r="W326" i="1"/>
  <c r="V326" i="1"/>
  <c r="G332" i="1"/>
  <c r="G328" i="1"/>
  <c r="G112" i="26"/>
  <c r="R304" i="1"/>
  <c r="V303" i="1"/>
  <c r="U303" i="1"/>
  <c r="S303" i="1"/>
  <c r="W303" i="1" s="1"/>
  <c r="U395" i="1"/>
  <c r="R396" i="1"/>
  <c r="S395" i="1"/>
  <c r="W395" i="1" s="1"/>
  <c r="V395" i="1"/>
  <c r="R374" i="1"/>
  <c r="V373" i="1"/>
  <c r="U373" i="1"/>
  <c r="R378" i="1"/>
  <c r="P118" i="26" s="1"/>
  <c r="S373" i="1"/>
  <c r="W373" i="1" s="1"/>
  <c r="S350" i="1"/>
  <c r="W350" i="1" s="1"/>
  <c r="R351" i="1"/>
  <c r="M114" i="26" s="1"/>
  <c r="V350" i="1"/>
  <c r="R355" i="1"/>
  <c r="U350" i="1"/>
  <c r="R332" i="1"/>
  <c r="R328" i="1"/>
  <c r="S327" i="1"/>
  <c r="H326" i="1"/>
  <c r="E327" i="1"/>
  <c r="J44" i="26" s="1"/>
  <c r="F326" i="1"/>
  <c r="J326" i="1" s="1"/>
  <c r="I326" i="1"/>
  <c r="F379" i="1"/>
  <c r="J379" i="1" s="1"/>
  <c r="I379" i="1"/>
  <c r="H379" i="1"/>
  <c r="I382" i="1"/>
  <c r="H382" i="1"/>
  <c r="F382" i="1"/>
  <c r="J382" i="1" s="1"/>
  <c r="I375" i="1"/>
  <c r="H375" i="1"/>
  <c r="E376" i="1"/>
  <c r="P47" i="26" s="1"/>
  <c r="R47" i="26" s="1"/>
  <c r="F375" i="1"/>
  <c r="J375" i="1" s="1"/>
  <c r="J378" i="1"/>
  <c r="F380" i="1"/>
  <c r="J380" i="1" s="1"/>
  <c r="I380" i="1"/>
  <c r="H380" i="1"/>
  <c r="I381" i="1"/>
  <c r="H381" i="1"/>
  <c r="F381" i="1"/>
  <c r="J381" i="1" s="1"/>
  <c r="L381" i="1" s="1"/>
  <c r="I383" i="1"/>
  <c r="H383" i="1"/>
  <c r="F383" i="1"/>
  <c r="J383" i="1" s="1"/>
  <c r="E352" i="1"/>
  <c r="F351" i="1"/>
  <c r="E356" i="1"/>
  <c r="F355" i="1"/>
  <c r="E360" i="1"/>
  <c r="E359" i="1"/>
  <c r="E358" i="1"/>
  <c r="E357" i="1"/>
  <c r="F397" i="1"/>
  <c r="R279" i="1"/>
  <c r="V279" i="1" s="1"/>
  <c r="E279" i="1"/>
  <c r="S278" i="1"/>
  <c r="W278" i="1" s="1"/>
  <c r="Y278" i="1" s="1"/>
  <c r="D110" i="26"/>
  <c r="F110" i="26" s="1"/>
  <c r="F278" i="1"/>
  <c r="U278" i="1"/>
  <c r="T288" i="1"/>
  <c r="T291" i="1" s="1"/>
  <c r="T287" i="1"/>
  <c r="H277" i="1"/>
  <c r="G278" i="1"/>
  <c r="D41" i="26" s="1"/>
  <c r="J277" i="1"/>
  <c r="V278" i="1"/>
  <c r="I277" i="1"/>
  <c r="Y276" i="1"/>
  <c r="H350" i="1" l="1"/>
  <c r="E406" i="1"/>
  <c r="G355" i="1"/>
  <c r="H355" i="1" s="1"/>
  <c r="F401" i="1"/>
  <c r="G351" i="1"/>
  <c r="M45" i="26" s="1"/>
  <c r="I350" i="1"/>
  <c r="J350" i="1"/>
  <c r="E405" i="1"/>
  <c r="F405" i="1" s="1"/>
  <c r="M118" i="26"/>
  <c r="M119" i="26"/>
  <c r="O119" i="26" s="1"/>
  <c r="M50" i="26"/>
  <c r="O50" i="26" s="1"/>
  <c r="E404" i="1"/>
  <c r="F404" i="1" s="1"/>
  <c r="J396" i="1"/>
  <c r="J400" i="1" s="1"/>
  <c r="E398" i="1"/>
  <c r="E399" i="1" s="1"/>
  <c r="E402" i="1"/>
  <c r="F402" i="1" s="1"/>
  <c r="I396" i="1"/>
  <c r="I400" i="1" s="1"/>
  <c r="G401" i="1"/>
  <c r="S50" i="26" s="1"/>
  <c r="U50" i="26" s="1"/>
  <c r="G397" i="1"/>
  <c r="J397" i="1" s="1"/>
  <c r="S44" i="26"/>
  <c r="V327" i="1"/>
  <c r="T332" i="1"/>
  <c r="V332" i="1" s="1"/>
  <c r="J113" i="26"/>
  <c r="T328" i="1"/>
  <c r="V328" i="1" s="1"/>
  <c r="G329" i="1"/>
  <c r="G336" i="1"/>
  <c r="G337" i="1"/>
  <c r="G335" i="1"/>
  <c r="G334" i="1"/>
  <c r="G333" i="1"/>
  <c r="V396" i="1"/>
  <c r="U396" i="1"/>
  <c r="R401" i="1"/>
  <c r="S119" i="26" s="1"/>
  <c r="U119" i="26" s="1"/>
  <c r="S396" i="1"/>
  <c r="W396" i="1" s="1"/>
  <c r="R397" i="1"/>
  <c r="I384" i="1"/>
  <c r="G113" i="26"/>
  <c r="V304" i="1"/>
  <c r="R305" i="1"/>
  <c r="U304" i="1"/>
  <c r="S304" i="1"/>
  <c r="W304" i="1" s="1"/>
  <c r="S378" i="1"/>
  <c r="R382" i="1"/>
  <c r="U378" i="1"/>
  <c r="V378" i="1"/>
  <c r="R383" i="1"/>
  <c r="R379" i="1"/>
  <c r="R375" i="1"/>
  <c r="V374" i="1"/>
  <c r="U374" i="1"/>
  <c r="S374" i="1"/>
  <c r="W374" i="1" s="1"/>
  <c r="R360" i="1"/>
  <c r="M124" i="26" s="1"/>
  <c r="R359" i="1"/>
  <c r="M123" i="26" s="1"/>
  <c r="S355" i="1"/>
  <c r="U355" i="1"/>
  <c r="V355" i="1"/>
  <c r="S351" i="1"/>
  <c r="R352" i="1"/>
  <c r="M115" i="26" s="1"/>
  <c r="R356" i="1"/>
  <c r="M120" i="26" s="1"/>
  <c r="U351" i="1"/>
  <c r="V351" i="1"/>
  <c r="R337" i="1"/>
  <c r="S332" i="1"/>
  <c r="R336" i="1"/>
  <c r="W327" i="1"/>
  <c r="R329" i="1"/>
  <c r="S328" i="1"/>
  <c r="R333" i="1"/>
  <c r="H327" i="1"/>
  <c r="E328" i="1"/>
  <c r="J45" i="26" s="1"/>
  <c r="F327" i="1"/>
  <c r="J327" i="1" s="1"/>
  <c r="I327" i="1"/>
  <c r="E332" i="1"/>
  <c r="J384" i="1"/>
  <c r="F384" i="1"/>
  <c r="F376" i="1"/>
  <c r="H376" i="1"/>
  <c r="I376" i="1"/>
  <c r="I377" i="1" s="1"/>
  <c r="F356" i="1"/>
  <c r="E353" i="1"/>
  <c r="F352" i="1"/>
  <c r="F357" i="1"/>
  <c r="F359" i="1"/>
  <c r="F358" i="1"/>
  <c r="F360" i="1"/>
  <c r="F403" i="1"/>
  <c r="F406" i="1"/>
  <c r="T290" i="1"/>
  <c r="T289" i="1"/>
  <c r="U279" i="1"/>
  <c r="S279" i="1"/>
  <c r="W279" i="1" s="1"/>
  <c r="R280" i="1"/>
  <c r="D111" i="26"/>
  <c r="F279" i="1"/>
  <c r="E280" i="1"/>
  <c r="G279" i="1"/>
  <c r="D42" i="26" s="1"/>
  <c r="H278" i="1"/>
  <c r="I278" i="1"/>
  <c r="J278" i="1"/>
  <c r="F70" i="26"/>
  <c r="H351" i="1" l="1"/>
  <c r="G356" i="1"/>
  <c r="M51" i="26" s="1"/>
  <c r="G352" i="1"/>
  <c r="I352" i="1" s="1"/>
  <c r="I351" i="1"/>
  <c r="J351" i="1"/>
  <c r="J355" i="1"/>
  <c r="G360" i="1"/>
  <c r="M55" i="26" s="1"/>
  <c r="M49" i="26"/>
  <c r="G357" i="1"/>
  <c r="M52" i="26" s="1"/>
  <c r="G358" i="1"/>
  <c r="M53" i="26" s="1"/>
  <c r="O53" i="26" s="1"/>
  <c r="I355" i="1"/>
  <c r="F398" i="1"/>
  <c r="J49" i="26"/>
  <c r="J50" i="26"/>
  <c r="L50" i="26" s="1"/>
  <c r="J119" i="26"/>
  <c r="L119" i="26" s="1"/>
  <c r="J401" i="1"/>
  <c r="G405" i="1"/>
  <c r="U332" i="1"/>
  <c r="G402" i="1"/>
  <c r="G406" i="1"/>
  <c r="J406" i="1" s="1"/>
  <c r="G403" i="1"/>
  <c r="J403" i="1" s="1"/>
  <c r="G404" i="1"/>
  <c r="S53" i="26" s="1"/>
  <c r="U53" i="26" s="1"/>
  <c r="H401" i="1"/>
  <c r="I401" i="1"/>
  <c r="I397" i="1"/>
  <c r="G398" i="1"/>
  <c r="H397" i="1"/>
  <c r="S45" i="26"/>
  <c r="J352" i="1"/>
  <c r="J360" i="1"/>
  <c r="H360" i="1"/>
  <c r="I360" i="1"/>
  <c r="J356" i="1"/>
  <c r="H352" i="1"/>
  <c r="M46" i="26"/>
  <c r="H356" i="1"/>
  <c r="I356" i="1"/>
  <c r="W328" i="1"/>
  <c r="G353" i="1"/>
  <c r="I353" i="1" s="1"/>
  <c r="T333" i="1"/>
  <c r="J120" i="26" s="1"/>
  <c r="J114" i="26"/>
  <c r="T329" i="1"/>
  <c r="V329" i="1" s="1"/>
  <c r="U328" i="1"/>
  <c r="T337" i="1"/>
  <c r="J124" i="26" s="1"/>
  <c r="J118" i="26"/>
  <c r="G330" i="1"/>
  <c r="I385" i="1"/>
  <c r="U397" i="1"/>
  <c r="R398" i="1"/>
  <c r="S397" i="1"/>
  <c r="W397" i="1" s="1"/>
  <c r="R402" i="1"/>
  <c r="V397" i="1"/>
  <c r="R406" i="1"/>
  <c r="S401" i="1"/>
  <c r="W401" i="1" s="1"/>
  <c r="R405" i="1"/>
  <c r="V401" i="1"/>
  <c r="U401" i="1"/>
  <c r="G114" i="26"/>
  <c r="V305" i="1"/>
  <c r="R310" i="1"/>
  <c r="S305" i="1"/>
  <c r="W305" i="1" s="1"/>
  <c r="U305" i="1"/>
  <c r="R306" i="1"/>
  <c r="F407" i="1"/>
  <c r="F408" i="1" s="1"/>
  <c r="V280" i="1"/>
  <c r="V379" i="1"/>
  <c r="U379" i="1"/>
  <c r="S379" i="1"/>
  <c r="W379" i="1" s="1"/>
  <c r="V383" i="1"/>
  <c r="U383" i="1"/>
  <c r="S383" i="1"/>
  <c r="W383" i="1" s="1"/>
  <c r="V382" i="1"/>
  <c r="U382" i="1"/>
  <c r="S382" i="1"/>
  <c r="W382" i="1" s="1"/>
  <c r="W378" i="1"/>
  <c r="R376" i="1"/>
  <c r="U375" i="1"/>
  <c r="S375" i="1"/>
  <c r="W375" i="1" s="1"/>
  <c r="R380" i="1"/>
  <c r="V375" i="1"/>
  <c r="W355" i="1"/>
  <c r="V359" i="1"/>
  <c r="U359" i="1"/>
  <c r="S359" i="1"/>
  <c r="W359" i="1" s="1"/>
  <c r="V356" i="1"/>
  <c r="S356" i="1"/>
  <c r="W356" i="1" s="1"/>
  <c r="U356" i="1"/>
  <c r="S360" i="1"/>
  <c r="W360" i="1" s="1"/>
  <c r="V360" i="1"/>
  <c r="U360" i="1"/>
  <c r="W351" i="1"/>
  <c r="R353" i="1"/>
  <c r="M116" i="26" s="1"/>
  <c r="O116" i="26" s="1"/>
  <c r="V352" i="1"/>
  <c r="U352" i="1"/>
  <c r="R357" i="1"/>
  <c r="M121" i="26" s="1"/>
  <c r="O121" i="26" s="1"/>
  <c r="S352" i="1"/>
  <c r="W352" i="1" s="1"/>
  <c r="S336" i="1"/>
  <c r="S333" i="1"/>
  <c r="W332" i="1"/>
  <c r="R330" i="1"/>
  <c r="S329" i="1"/>
  <c r="R334" i="1"/>
  <c r="S337" i="1"/>
  <c r="E337" i="1"/>
  <c r="J55" i="26" s="1"/>
  <c r="E336" i="1"/>
  <c r="J54" i="26" s="1"/>
  <c r="F332" i="1"/>
  <c r="J332" i="1" s="1"/>
  <c r="I332" i="1"/>
  <c r="E335" i="1"/>
  <c r="J53" i="26" s="1"/>
  <c r="L53" i="26" s="1"/>
  <c r="E334" i="1"/>
  <c r="J52" i="26" s="1"/>
  <c r="H332" i="1"/>
  <c r="E333" i="1"/>
  <c r="J51" i="26" s="1"/>
  <c r="F328" i="1"/>
  <c r="J328" i="1" s="1"/>
  <c r="I328" i="1"/>
  <c r="H328" i="1"/>
  <c r="E329" i="1"/>
  <c r="J46" i="26" s="1"/>
  <c r="J376" i="1"/>
  <c r="F377" i="1"/>
  <c r="F385" i="1" s="1"/>
  <c r="F353" i="1"/>
  <c r="F361" i="1"/>
  <c r="F399" i="1"/>
  <c r="R281" i="1"/>
  <c r="R282" i="1" s="1"/>
  <c r="U280" i="1"/>
  <c r="D112" i="26"/>
  <c r="S280" i="1"/>
  <c r="W280" i="1" s="1"/>
  <c r="F280" i="1"/>
  <c r="E281" i="1"/>
  <c r="J279" i="1"/>
  <c r="G280" i="1"/>
  <c r="I279" i="1"/>
  <c r="H279" i="1"/>
  <c r="D71" i="26"/>
  <c r="D79" i="26"/>
  <c r="T253" i="1"/>
  <c r="G253" i="1"/>
  <c r="I354" i="1" l="1"/>
  <c r="H358" i="1"/>
  <c r="I358" i="1"/>
  <c r="J358" i="1"/>
  <c r="L358" i="1" s="1"/>
  <c r="H357" i="1"/>
  <c r="J357" i="1"/>
  <c r="I357" i="1"/>
  <c r="J398" i="1"/>
  <c r="J404" i="1"/>
  <c r="L404" i="1" s="1"/>
  <c r="H405" i="1"/>
  <c r="I405" i="1"/>
  <c r="J405" i="1"/>
  <c r="I403" i="1"/>
  <c r="H403" i="1"/>
  <c r="H406" i="1"/>
  <c r="I406" i="1"/>
  <c r="I398" i="1"/>
  <c r="G399" i="1"/>
  <c r="J399" i="1" s="1"/>
  <c r="L399" i="1" s="1"/>
  <c r="S46" i="26"/>
  <c r="H398" i="1"/>
  <c r="H402" i="1"/>
  <c r="I402" i="1"/>
  <c r="I404" i="1"/>
  <c r="H404" i="1"/>
  <c r="J402" i="1"/>
  <c r="W329" i="1"/>
  <c r="U329" i="1"/>
  <c r="M47" i="26"/>
  <c r="O47" i="26" s="1"/>
  <c r="G359" i="1"/>
  <c r="H353" i="1"/>
  <c r="U333" i="1"/>
  <c r="W333" i="1"/>
  <c r="V333" i="1"/>
  <c r="W337" i="1"/>
  <c r="U337" i="1"/>
  <c r="J115" i="26"/>
  <c r="T330" i="1"/>
  <c r="V330" i="1" s="1"/>
  <c r="V331" i="1" s="1"/>
  <c r="T334" i="1"/>
  <c r="J121" i="26" s="1"/>
  <c r="L121" i="26" s="1"/>
  <c r="V337" i="1"/>
  <c r="G120" i="26"/>
  <c r="S310" i="1"/>
  <c r="W310" i="1" s="1"/>
  <c r="U310" i="1"/>
  <c r="V310" i="1"/>
  <c r="U402" i="1"/>
  <c r="S402" i="1"/>
  <c r="W402" i="1" s="1"/>
  <c r="V402" i="1"/>
  <c r="G115" i="26"/>
  <c r="S306" i="1"/>
  <c r="W306" i="1" s="1"/>
  <c r="U306" i="1"/>
  <c r="R311" i="1"/>
  <c r="V306" i="1"/>
  <c r="R307" i="1"/>
  <c r="R403" i="1"/>
  <c r="V398" i="1"/>
  <c r="S398" i="1"/>
  <c r="W398" i="1" s="1"/>
  <c r="R399" i="1"/>
  <c r="U398" i="1"/>
  <c r="V406" i="1"/>
  <c r="U406" i="1"/>
  <c r="S406" i="1"/>
  <c r="W406" i="1" s="1"/>
  <c r="S405" i="1"/>
  <c r="W405" i="1" s="1"/>
  <c r="V405" i="1"/>
  <c r="U405" i="1"/>
  <c r="V380" i="1"/>
  <c r="S380" i="1"/>
  <c r="U380" i="1"/>
  <c r="V376" i="1"/>
  <c r="V377" i="1" s="1"/>
  <c r="U376" i="1"/>
  <c r="S376" i="1"/>
  <c r="R381" i="1"/>
  <c r="R358" i="1"/>
  <c r="M122" i="26" s="1"/>
  <c r="O122" i="26" s="1"/>
  <c r="V353" i="1"/>
  <c r="V354" i="1" s="1"/>
  <c r="U353" i="1"/>
  <c r="S353" i="1"/>
  <c r="V357" i="1"/>
  <c r="S357" i="1"/>
  <c r="W357" i="1" s="1"/>
  <c r="Y357" i="1" s="1"/>
  <c r="U357" i="1"/>
  <c r="V334" i="1"/>
  <c r="S334" i="1"/>
  <c r="R335" i="1"/>
  <c r="S330" i="1"/>
  <c r="I334" i="1"/>
  <c r="H334" i="1"/>
  <c r="F334" i="1"/>
  <c r="J334" i="1" s="1"/>
  <c r="F335" i="1"/>
  <c r="J335" i="1" s="1"/>
  <c r="L335" i="1" s="1"/>
  <c r="I335" i="1"/>
  <c r="H335" i="1"/>
  <c r="H333" i="1"/>
  <c r="I333" i="1"/>
  <c r="F333" i="1"/>
  <c r="E330" i="1"/>
  <c r="J47" i="26" s="1"/>
  <c r="L47" i="26" s="1"/>
  <c r="F329" i="1"/>
  <c r="J329" i="1" s="1"/>
  <c r="H329" i="1"/>
  <c r="I329" i="1"/>
  <c r="I336" i="1"/>
  <c r="H336" i="1"/>
  <c r="F336" i="1"/>
  <c r="J336" i="1" s="1"/>
  <c r="H337" i="1"/>
  <c r="F337" i="1"/>
  <c r="J337" i="1" s="1"/>
  <c r="I337" i="1"/>
  <c r="L376" i="1"/>
  <c r="J377" i="1"/>
  <c r="J385" i="1" s="1"/>
  <c r="J353" i="1"/>
  <c r="F354" i="1"/>
  <c r="F362" i="1" s="1"/>
  <c r="S281" i="1"/>
  <c r="W281" i="1" s="1"/>
  <c r="D113" i="26"/>
  <c r="V281" i="1"/>
  <c r="U281" i="1"/>
  <c r="F281" i="1"/>
  <c r="E282" i="1"/>
  <c r="D114" i="26"/>
  <c r="J280" i="1"/>
  <c r="D43" i="26"/>
  <c r="G281" i="1"/>
  <c r="D44" i="26" s="1"/>
  <c r="I280" i="1"/>
  <c r="H280" i="1"/>
  <c r="R283" i="1"/>
  <c r="U282" i="1"/>
  <c r="V282" i="1"/>
  <c r="S282" i="1"/>
  <c r="W282" i="1" s="1"/>
  <c r="D80" i="26"/>
  <c r="I407" i="1" l="1"/>
  <c r="I408" i="1" s="1"/>
  <c r="J407" i="1"/>
  <c r="J408" i="1" s="1"/>
  <c r="I399" i="1"/>
  <c r="H399" i="1"/>
  <c r="S47" i="26"/>
  <c r="U47" i="26" s="1"/>
  <c r="E79" i="26"/>
  <c r="E71" i="26"/>
  <c r="E148" i="26"/>
  <c r="N148" i="26"/>
  <c r="F78" i="26"/>
  <c r="F74" i="26"/>
  <c r="F77" i="26"/>
  <c r="M54" i="26"/>
  <c r="I359" i="1"/>
  <c r="I361" i="1" s="1"/>
  <c r="I362" i="1" s="1"/>
  <c r="H359" i="1"/>
  <c r="J359" i="1"/>
  <c r="J361" i="1" s="1"/>
  <c r="U330" i="1"/>
  <c r="J116" i="26"/>
  <c r="L116" i="26" s="1"/>
  <c r="T335" i="1"/>
  <c r="J122" i="26" s="1"/>
  <c r="L122" i="26" s="1"/>
  <c r="T336" i="1"/>
  <c r="W334" i="1"/>
  <c r="Y334" i="1" s="1"/>
  <c r="U334" i="1"/>
  <c r="L110" i="1"/>
  <c r="F66" i="26"/>
  <c r="F63" i="26"/>
  <c r="F75" i="26"/>
  <c r="Q148" i="26"/>
  <c r="Q140" i="26"/>
  <c r="H140" i="26"/>
  <c r="H148" i="26"/>
  <c r="G116" i="26"/>
  <c r="I116" i="26" s="1"/>
  <c r="S307" i="1"/>
  <c r="W307" i="1" s="1"/>
  <c r="Y307" i="1" s="1"/>
  <c r="R312" i="1"/>
  <c r="U307" i="1"/>
  <c r="V307" i="1"/>
  <c r="G121" i="26"/>
  <c r="I121" i="26" s="1"/>
  <c r="V311" i="1"/>
  <c r="S311" i="1"/>
  <c r="W311" i="1" s="1"/>
  <c r="Y311" i="1" s="1"/>
  <c r="U311" i="1"/>
  <c r="U403" i="1"/>
  <c r="S403" i="1"/>
  <c r="W403" i="1" s="1"/>
  <c r="Y403" i="1" s="1"/>
  <c r="V403" i="1"/>
  <c r="V399" i="1"/>
  <c r="V400" i="1" s="1"/>
  <c r="S399" i="1"/>
  <c r="R404" i="1"/>
  <c r="U399" i="1"/>
  <c r="V381" i="1"/>
  <c r="V384" i="1" s="1"/>
  <c r="V385" i="1" s="1"/>
  <c r="S381" i="1"/>
  <c r="W381" i="1" s="1"/>
  <c r="Y381" i="1" s="1"/>
  <c r="U381" i="1"/>
  <c r="W376" i="1"/>
  <c r="S377" i="1"/>
  <c r="W380" i="1"/>
  <c r="W353" i="1"/>
  <c r="S354" i="1"/>
  <c r="V358" i="1"/>
  <c r="V361" i="1" s="1"/>
  <c r="V362" i="1" s="1"/>
  <c r="S358" i="1"/>
  <c r="U358" i="1"/>
  <c r="W330" i="1"/>
  <c r="S331" i="1"/>
  <c r="S335" i="1"/>
  <c r="F330" i="1"/>
  <c r="J330" i="1" s="1"/>
  <c r="J331" i="1" s="1"/>
  <c r="H330" i="1"/>
  <c r="I330" i="1"/>
  <c r="I331" i="1" s="1"/>
  <c r="J333" i="1"/>
  <c r="F338" i="1"/>
  <c r="I338" i="1"/>
  <c r="L353" i="1"/>
  <c r="J354" i="1"/>
  <c r="F282" i="1"/>
  <c r="E283" i="1"/>
  <c r="D115" i="26"/>
  <c r="R284" i="1"/>
  <c r="V283" i="1"/>
  <c r="U283" i="1"/>
  <c r="S283" i="1"/>
  <c r="W283" i="1" s="1"/>
  <c r="G282" i="1"/>
  <c r="H281" i="1"/>
  <c r="I281" i="1"/>
  <c r="J281" i="1"/>
  <c r="F67" i="26"/>
  <c r="F68" i="26"/>
  <c r="E30" i="1"/>
  <c r="F65" i="26"/>
  <c r="F64" i="26"/>
  <c r="F69" i="26"/>
  <c r="E31" i="1"/>
  <c r="E24" i="26" s="1"/>
  <c r="E28" i="1"/>
  <c r="P86" i="26"/>
  <c r="J362" i="1" l="1"/>
  <c r="V335" i="1"/>
  <c r="E140" i="26"/>
  <c r="E149" i="26" s="1"/>
  <c r="E80" i="26"/>
  <c r="O148" i="26"/>
  <c r="N140" i="26"/>
  <c r="O140" i="26" s="1"/>
  <c r="K140" i="26"/>
  <c r="L140" i="26" s="1"/>
  <c r="K148" i="26"/>
  <c r="U335" i="1"/>
  <c r="J123" i="26"/>
  <c r="V336" i="1"/>
  <c r="U336" i="1"/>
  <c r="W336" i="1"/>
  <c r="H149" i="26"/>
  <c r="F62" i="26"/>
  <c r="Q149" i="26"/>
  <c r="W399" i="1"/>
  <c r="S400" i="1"/>
  <c r="G122" i="26"/>
  <c r="I122" i="26" s="1"/>
  <c r="S312" i="1"/>
  <c r="W312" i="1" s="1"/>
  <c r="Y312" i="1" s="1"/>
  <c r="U312" i="1"/>
  <c r="V312" i="1"/>
  <c r="V404" i="1"/>
  <c r="V407" i="1" s="1"/>
  <c r="V408" i="1" s="1"/>
  <c r="S404" i="1"/>
  <c r="U404" i="1"/>
  <c r="S384" i="1"/>
  <c r="S385" i="1" s="1"/>
  <c r="L330" i="1"/>
  <c r="I339" i="1"/>
  <c r="Y380" i="1"/>
  <c r="W384" i="1"/>
  <c r="Y376" i="1"/>
  <c r="W377" i="1"/>
  <c r="W358" i="1"/>
  <c r="S361" i="1"/>
  <c r="S362" i="1" s="1"/>
  <c r="Y353" i="1"/>
  <c r="W354" i="1"/>
  <c r="W335" i="1"/>
  <c r="S338" i="1"/>
  <c r="S339" i="1" s="1"/>
  <c r="Y330" i="1"/>
  <c r="W331" i="1"/>
  <c r="J338" i="1"/>
  <c r="J339" i="1" s="1"/>
  <c r="F331" i="1"/>
  <c r="F339" i="1" s="1"/>
  <c r="F283" i="1"/>
  <c r="E284" i="1"/>
  <c r="D116" i="26"/>
  <c r="F116" i="26" s="1"/>
  <c r="J282" i="1"/>
  <c r="D45" i="26"/>
  <c r="G283" i="1"/>
  <c r="D46" i="26" s="1"/>
  <c r="H282" i="1"/>
  <c r="I282" i="1"/>
  <c r="S284" i="1"/>
  <c r="V284" i="1"/>
  <c r="V285" i="1" s="1"/>
  <c r="R286" i="1"/>
  <c r="D119" i="26" s="1"/>
  <c r="F119" i="26" s="1"/>
  <c r="U284" i="1"/>
  <c r="AA36" i="1"/>
  <c r="AA37" i="1" s="1"/>
  <c r="U36" i="1"/>
  <c r="Z36" i="1"/>
  <c r="Z37" i="1" s="1"/>
  <c r="V338" i="1" l="1"/>
  <c r="V339" i="1" s="1"/>
  <c r="N149" i="26"/>
  <c r="O149" i="26" s="1"/>
  <c r="K149" i="26"/>
  <c r="L149" i="26" s="1"/>
  <c r="L148" i="26"/>
  <c r="W404" i="1"/>
  <c r="S407" i="1"/>
  <c r="S408" i="1" s="1"/>
  <c r="Y399" i="1"/>
  <c r="W400" i="1"/>
  <c r="W385" i="1"/>
  <c r="Y358" i="1"/>
  <c r="W361" i="1"/>
  <c r="W362" i="1" s="1"/>
  <c r="Y335" i="1"/>
  <c r="W338" i="1"/>
  <c r="W339" i="1" s="1"/>
  <c r="F284" i="1"/>
  <c r="F285" i="1" s="1"/>
  <c r="E286" i="1"/>
  <c r="D118" i="26"/>
  <c r="W284" i="1"/>
  <c r="S285" i="1"/>
  <c r="U286" i="1"/>
  <c r="S286" i="1"/>
  <c r="R291" i="1"/>
  <c r="R288" i="1"/>
  <c r="R287" i="1"/>
  <c r="R289" i="1" s="1"/>
  <c r="V286" i="1"/>
  <c r="G284" i="1"/>
  <c r="D47" i="26" s="1"/>
  <c r="F47" i="26" s="1"/>
  <c r="I283" i="1"/>
  <c r="H283" i="1"/>
  <c r="J283" i="1"/>
  <c r="Y404" i="1" l="1"/>
  <c r="W407" i="1"/>
  <c r="W408" i="1" s="1"/>
  <c r="F286" i="1"/>
  <c r="E289" i="1"/>
  <c r="F289" i="1" s="1"/>
  <c r="E287" i="1"/>
  <c r="F287" i="1" s="1"/>
  <c r="V289" i="1"/>
  <c r="U289" i="1"/>
  <c r="S289" i="1"/>
  <c r="W289" i="1" s="1"/>
  <c r="Y289" i="1" s="1"/>
  <c r="D120" i="26"/>
  <c r="D121" i="26"/>
  <c r="F121" i="26" s="1"/>
  <c r="D124" i="26"/>
  <c r="U291" i="1"/>
  <c r="S291" i="1"/>
  <c r="V291" i="1"/>
  <c r="G286" i="1"/>
  <c r="D50" i="26" s="1"/>
  <c r="F50" i="26" s="1"/>
  <c r="H284" i="1"/>
  <c r="I284" i="1"/>
  <c r="I285" i="1" s="1"/>
  <c r="U288" i="1"/>
  <c r="S288" i="1"/>
  <c r="W288" i="1" s="1"/>
  <c r="Y288" i="1" s="1"/>
  <c r="V288" i="1"/>
  <c r="W286" i="1"/>
  <c r="Y284" i="1"/>
  <c r="W285" i="1"/>
  <c r="U287" i="1"/>
  <c r="S287" i="1"/>
  <c r="W287" i="1" s="1"/>
  <c r="R290" i="1"/>
  <c r="V287" i="1"/>
  <c r="J284" i="1"/>
  <c r="H86" i="26"/>
  <c r="E288" i="1" l="1"/>
  <c r="F288" i="1" s="1"/>
  <c r="D123" i="26"/>
  <c r="J286" i="1"/>
  <c r="D49" i="26"/>
  <c r="U290" i="1"/>
  <c r="S290" i="1"/>
  <c r="W290" i="1" s="1"/>
  <c r="V290" i="1"/>
  <c r="V292" i="1" s="1"/>
  <c r="V293" i="1" s="1"/>
  <c r="G287" i="1"/>
  <c r="G289" i="1" s="1"/>
  <c r="I286" i="1"/>
  <c r="H286" i="1"/>
  <c r="L284" i="1"/>
  <c r="J285" i="1"/>
  <c r="W291" i="1"/>
  <c r="J27" i="1"/>
  <c r="K28" i="1"/>
  <c r="J28" i="1"/>
  <c r="K27" i="1"/>
  <c r="K30" i="1"/>
  <c r="J30" i="1"/>
  <c r="K26" i="1"/>
  <c r="K52" i="1" s="1"/>
  <c r="J26" i="1"/>
  <c r="J52" i="1" s="1"/>
  <c r="K25" i="1"/>
  <c r="J25" i="1"/>
  <c r="L52" i="1" l="1"/>
  <c r="M52" i="1"/>
  <c r="E290" i="1"/>
  <c r="F290" i="1" s="1"/>
  <c r="I289" i="1"/>
  <c r="H289" i="1"/>
  <c r="J289" i="1"/>
  <c r="L289" i="1" s="1"/>
  <c r="J287" i="1"/>
  <c r="D51" i="26"/>
  <c r="S292" i="1"/>
  <c r="S293" i="1" s="1"/>
  <c r="G288" i="1"/>
  <c r="D52" i="26" s="1"/>
  <c r="H287" i="1"/>
  <c r="I287" i="1"/>
  <c r="W292" i="1"/>
  <c r="W293" i="1" s="1"/>
  <c r="K41" i="1"/>
  <c r="J41" i="1"/>
  <c r="E291" i="1" l="1"/>
  <c r="F291" i="1" s="1"/>
  <c r="G290" i="1"/>
  <c r="D54" i="26" s="1"/>
  <c r="H288" i="1"/>
  <c r="I288" i="1"/>
  <c r="J288" i="1"/>
  <c r="O35" i="1"/>
  <c r="N35" i="1"/>
  <c r="Y395" i="1"/>
  <c r="Y394" i="1"/>
  <c r="L406" i="1"/>
  <c r="L405" i="1"/>
  <c r="L403" i="1"/>
  <c r="L402" i="1"/>
  <c r="H30" i="1"/>
  <c r="Q23" i="26" s="1"/>
  <c r="G30" i="1"/>
  <c r="H28" i="1"/>
  <c r="Q21" i="26" s="1"/>
  <c r="G28" i="1"/>
  <c r="K22" i="26" l="1"/>
  <c r="N22" i="26"/>
  <c r="K21" i="26"/>
  <c r="N21" i="26"/>
  <c r="K20" i="26"/>
  <c r="N20" i="26"/>
  <c r="K23" i="26"/>
  <c r="N23" i="26"/>
  <c r="H22" i="26"/>
  <c r="E20" i="26"/>
  <c r="H20" i="26"/>
  <c r="E23" i="26"/>
  <c r="H23" i="26"/>
  <c r="H21" i="26"/>
  <c r="P35" i="1"/>
  <c r="L371" i="1"/>
  <c r="L394" i="1"/>
  <c r="Y392" i="1"/>
  <c r="Y374" i="1"/>
  <c r="Y397" i="1"/>
  <c r="Y401" i="1"/>
  <c r="Y382" i="1"/>
  <c r="Y405" i="1"/>
  <c r="T44" i="26"/>
  <c r="U44" i="26" s="1"/>
  <c r="L396" i="1"/>
  <c r="Y379" i="1"/>
  <c r="Y402" i="1"/>
  <c r="L372" i="1"/>
  <c r="L395" i="1"/>
  <c r="K407" i="1"/>
  <c r="L401" i="1"/>
  <c r="L407" i="1" s="1"/>
  <c r="Y373" i="1"/>
  <c r="Y396" i="1"/>
  <c r="Y375" i="1"/>
  <c r="Y398" i="1"/>
  <c r="Y383" i="1"/>
  <c r="Y406" i="1"/>
  <c r="T46" i="26"/>
  <c r="U46" i="26" s="1"/>
  <c r="L398" i="1"/>
  <c r="T45" i="26"/>
  <c r="U45" i="26" s="1"/>
  <c r="L397" i="1"/>
  <c r="L373" i="1"/>
  <c r="Q44" i="26"/>
  <c r="R44" i="26" s="1"/>
  <c r="L375" i="1"/>
  <c r="Q46" i="26"/>
  <c r="R46" i="26" s="1"/>
  <c r="L374" i="1"/>
  <c r="Q45" i="26"/>
  <c r="R45" i="26" s="1"/>
  <c r="Q54" i="26"/>
  <c r="R54" i="26" s="1"/>
  <c r="L382" i="1"/>
  <c r="Y369" i="1"/>
  <c r="Y349" i="1"/>
  <c r="Y372" i="1"/>
  <c r="Q118" i="26"/>
  <c r="R118" i="26" s="1"/>
  <c r="X384" i="1"/>
  <c r="Y378" i="1"/>
  <c r="Q55" i="26"/>
  <c r="R55" i="26" s="1"/>
  <c r="L383" i="1"/>
  <c r="Q51" i="26"/>
  <c r="R51" i="26" s="1"/>
  <c r="L379" i="1"/>
  <c r="Y348" i="1"/>
  <c r="Y371" i="1"/>
  <c r="Q52" i="26"/>
  <c r="R52" i="26" s="1"/>
  <c r="L380" i="1"/>
  <c r="Q49" i="26"/>
  <c r="R49" i="26" s="1"/>
  <c r="K384" i="1"/>
  <c r="L378" i="1"/>
  <c r="Y356" i="1"/>
  <c r="N120" i="26"/>
  <c r="O120" i="26" s="1"/>
  <c r="Y351" i="1"/>
  <c r="N114" i="26"/>
  <c r="O114" i="26" s="1"/>
  <c r="Y352" i="1"/>
  <c r="N115" i="26"/>
  <c r="O115" i="26" s="1"/>
  <c r="Y359" i="1"/>
  <c r="N123" i="26"/>
  <c r="O123" i="26" s="1"/>
  <c r="L327" i="1"/>
  <c r="K118" i="26"/>
  <c r="L118" i="26" s="1"/>
  <c r="D424" i="1"/>
  <c r="N51" i="26"/>
  <c r="O51" i="26" s="1"/>
  <c r="L356" i="1"/>
  <c r="N55" i="26"/>
  <c r="O55" i="26" s="1"/>
  <c r="L360" i="1"/>
  <c r="N42" i="26"/>
  <c r="O42" i="26" s="1"/>
  <c r="L348" i="1"/>
  <c r="N54" i="26"/>
  <c r="O54" i="26" s="1"/>
  <c r="L359" i="1"/>
  <c r="N52" i="26"/>
  <c r="O52" i="26" s="1"/>
  <c r="L357" i="1"/>
  <c r="Y337" i="1"/>
  <c r="N46" i="26"/>
  <c r="O46" i="26" s="1"/>
  <c r="L352" i="1"/>
  <c r="K109" i="26"/>
  <c r="L109" i="26" s="1"/>
  <c r="N43" i="26"/>
  <c r="O43" i="26" s="1"/>
  <c r="L349" i="1"/>
  <c r="N45" i="26"/>
  <c r="O45" i="26" s="1"/>
  <c r="L351" i="1"/>
  <c r="K49" i="26"/>
  <c r="K113" i="26"/>
  <c r="L113" i="26" s="1"/>
  <c r="L333" i="1"/>
  <c r="K51" i="26"/>
  <c r="L334" i="1"/>
  <c r="K52" i="26"/>
  <c r="L52" i="26" s="1"/>
  <c r="Y325" i="1"/>
  <c r="K111" i="26"/>
  <c r="L111" i="26" s="1"/>
  <c r="L328" i="1"/>
  <c r="K45" i="26"/>
  <c r="L45" i="26" s="1"/>
  <c r="Y328" i="1"/>
  <c r="K114" i="26"/>
  <c r="L114" i="26" s="1"/>
  <c r="L325" i="1"/>
  <c r="K42" i="26"/>
  <c r="L42" i="26" s="1"/>
  <c r="L337" i="1"/>
  <c r="K55" i="26"/>
  <c r="L55" i="26" s="1"/>
  <c r="Y333" i="1"/>
  <c r="K120" i="26"/>
  <c r="L120" i="26" s="1"/>
  <c r="Y336" i="1"/>
  <c r="K123" i="26"/>
  <c r="L123" i="26" s="1"/>
  <c r="Y329" i="1"/>
  <c r="K115" i="26"/>
  <c r="L115" i="26" s="1"/>
  <c r="L329" i="1"/>
  <c r="K46" i="26"/>
  <c r="L46" i="26" s="1"/>
  <c r="L326" i="1"/>
  <c r="K43" i="26"/>
  <c r="L43" i="26" s="1"/>
  <c r="Y326" i="1"/>
  <c r="K112" i="26"/>
  <c r="L112" i="26" s="1"/>
  <c r="Y332" i="1"/>
  <c r="H54" i="26"/>
  <c r="Y323" i="1"/>
  <c r="L332" i="1"/>
  <c r="D421" i="1"/>
  <c r="H124" i="26"/>
  <c r="H51" i="26"/>
  <c r="H52" i="26"/>
  <c r="H123" i="26"/>
  <c r="H45" i="26"/>
  <c r="H42" i="26"/>
  <c r="D426" i="1"/>
  <c r="H44" i="26"/>
  <c r="H46" i="26"/>
  <c r="H55" i="26"/>
  <c r="H43" i="26"/>
  <c r="H49" i="26"/>
  <c r="E52" i="26"/>
  <c r="F52" i="26" s="1"/>
  <c r="E109" i="26"/>
  <c r="F109" i="26" s="1"/>
  <c r="J290" i="1"/>
  <c r="E118" i="26"/>
  <c r="F118" i="26" s="1"/>
  <c r="Y287" i="1"/>
  <c r="E120" i="26"/>
  <c r="F120" i="26" s="1"/>
  <c r="L280" i="1"/>
  <c r="E49" i="26"/>
  <c r="F49" i="26" s="1"/>
  <c r="E113" i="26"/>
  <c r="F113" i="26" s="1"/>
  <c r="E44" i="26"/>
  <c r="F44" i="26" s="1"/>
  <c r="Y282" i="1"/>
  <c r="E114" i="26"/>
  <c r="F114" i="26" s="1"/>
  <c r="Y290" i="1"/>
  <c r="E123" i="26"/>
  <c r="F123" i="26" s="1"/>
  <c r="L282" i="1"/>
  <c r="E45" i="26"/>
  <c r="F45" i="26" s="1"/>
  <c r="Y279" i="1"/>
  <c r="E111" i="26"/>
  <c r="F111" i="26" s="1"/>
  <c r="Y283" i="1"/>
  <c r="E115" i="26"/>
  <c r="F115" i="26" s="1"/>
  <c r="Y291" i="1"/>
  <c r="E124" i="26"/>
  <c r="F124" i="26" s="1"/>
  <c r="L287" i="1"/>
  <c r="E51" i="26"/>
  <c r="F51" i="26" s="1"/>
  <c r="E42" i="26"/>
  <c r="F42" i="26" s="1"/>
  <c r="L283" i="1"/>
  <c r="E46" i="26"/>
  <c r="F46" i="26" s="1"/>
  <c r="Y280" i="1"/>
  <c r="E112" i="26"/>
  <c r="F112" i="26" s="1"/>
  <c r="L286" i="1"/>
  <c r="Y277" i="1"/>
  <c r="X292" i="1"/>
  <c r="Y286" i="1"/>
  <c r="L288" i="1"/>
  <c r="G291" i="1"/>
  <c r="D55" i="26" s="1"/>
  <c r="I290" i="1"/>
  <c r="H290" i="1"/>
  <c r="F292" i="1"/>
  <c r="F293" i="1" s="1"/>
  <c r="N36" i="1"/>
  <c r="N34" i="1"/>
  <c r="G110" i="1"/>
  <c r="Y384" i="1" l="1"/>
  <c r="D420" i="1"/>
  <c r="Y407" i="1"/>
  <c r="Y400" i="1"/>
  <c r="X407" i="1"/>
  <c r="X400" i="1"/>
  <c r="K44" i="26"/>
  <c r="L44" i="26" s="1"/>
  <c r="L384" i="1"/>
  <c r="Y377" i="1"/>
  <c r="Y385" i="1" s="1"/>
  <c r="X377" i="1"/>
  <c r="Y327" i="1"/>
  <c r="Y331" i="1" s="1"/>
  <c r="Y350" i="1"/>
  <c r="N113" i="26"/>
  <c r="O113" i="26" s="1"/>
  <c r="Y360" i="1"/>
  <c r="N124" i="26"/>
  <c r="O124" i="26" s="1"/>
  <c r="D419" i="1"/>
  <c r="X331" i="1"/>
  <c r="X354" i="1"/>
  <c r="Y346" i="1"/>
  <c r="N118" i="26"/>
  <c r="O118" i="26" s="1"/>
  <c r="X361" i="1"/>
  <c r="Y355" i="1"/>
  <c r="Y361" i="1" s="1"/>
  <c r="K124" i="26"/>
  <c r="L124" i="26" s="1"/>
  <c r="N49" i="26"/>
  <c r="O49" i="26" s="1"/>
  <c r="K361" i="1"/>
  <c r="L355" i="1"/>
  <c r="L361" i="1" s="1"/>
  <c r="N44" i="26"/>
  <c r="O44" i="26" s="1"/>
  <c r="L350" i="1"/>
  <c r="X338" i="1"/>
  <c r="L336" i="1"/>
  <c r="L338" i="1" s="1"/>
  <c r="K54" i="26"/>
  <c r="L54" i="26" s="1"/>
  <c r="Y338" i="1"/>
  <c r="K338" i="1"/>
  <c r="C418" i="1"/>
  <c r="D429" i="1"/>
  <c r="C420" i="1"/>
  <c r="C421" i="1"/>
  <c r="H56" i="26"/>
  <c r="C419" i="1"/>
  <c r="C417" i="1"/>
  <c r="D430" i="1"/>
  <c r="X285" i="1"/>
  <c r="X293" i="1" s="1"/>
  <c r="H420" i="1" s="1"/>
  <c r="L279" i="1"/>
  <c r="L281" i="1"/>
  <c r="E55" i="26"/>
  <c r="F55" i="26" s="1"/>
  <c r="H113" i="26"/>
  <c r="I113" i="26" s="1"/>
  <c r="Y304" i="1"/>
  <c r="H109" i="26"/>
  <c r="X308" i="1"/>
  <c r="Y300" i="1"/>
  <c r="H115" i="26"/>
  <c r="I115" i="26" s="1"/>
  <c r="Y306" i="1"/>
  <c r="K292" i="1"/>
  <c r="Y281" i="1"/>
  <c r="Y285" i="1" s="1"/>
  <c r="K315" i="1"/>
  <c r="H111" i="26"/>
  <c r="I111" i="26" s="1"/>
  <c r="Y302" i="1"/>
  <c r="H112" i="26"/>
  <c r="I112" i="26" s="1"/>
  <c r="Y303" i="1"/>
  <c r="E43" i="26"/>
  <c r="F43" i="26" s="1"/>
  <c r="H120" i="26"/>
  <c r="I120" i="26" s="1"/>
  <c r="Y310" i="1"/>
  <c r="H118" i="26"/>
  <c r="X315" i="1"/>
  <c r="H114" i="26"/>
  <c r="I114" i="26" s="1"/>
  <c r="Y305" i="1"/>
  <c r="E54" i="26"/>
  <c r="F54" i="26" s="1"/>
  <c r="L290" i="1"/>
  <c r="Y292" i="1"/>
  <c r="I291" i="1"/>
  <c r="H291" i="1"/>
  <c r="J291" i="1"/>
  <c r="X269" i="1"/>
  <c r="X262" i="1"/>
  <c r="E40" i="1"/>
  <c r="E33" i="26" s="1"/>
  <c r="X385" i="1" l="1"/>
  <c r="H424" i="1" s="1"/>
  <c r="Q119" i="26"/>
  <c r="C430" i="1"/>
  <c r="X408" i="1"/>
  <c r="H425" i="1" s="1"/>
  <c r="Y408" i="1"/>
  <c r="Y354" i="1"/>
  <c r="Y362" i="1" s="1"/>
  <c r="X362" i="1"/>
  <c r="H423" i="1" s="1"/>
  <c r="Y339" i="1"/>
  <c r="X339" i="1"/>
  <c r="X316" i="1"/>
  <c r="H125" i="26"/>
  <c r="I109" i="26"/>
  <c r="H117" i="26"/>
  <c r="Y293" i="1"/>
  <c r="L291" i="1"/>
  <c r="J292" i="1"/>
  <c r="J293" i="1" s="1"/>
  <c r="I292" i="1"/>
  <c r="I293" i="1" s="1"/>
  <c r="X270" i="1"/>
  <c r="R119" i="26" l="1"/>
  <c r="W119" i="26"/>
  <c r="H126" i="26"/>
  <c r="L292" i="1"/>
  <c r="Q214" i="1"/>
  <c r="D214" i="1"/>
  <c r="G25" i="1" l="1"/>
  <c r="H25" i="1"/>
  <c r="Q18" i="26" s="1"/>
  <c r="G26" i="1"/>
  <c r="G52" i="1" s="1"/>
  <c r="H26" i="1"/>
  <c r="G24" i="1"/>
  <c r="G205" i="1"/>
  <c r="G181" i="1"/>
  <c r="F205" i="1"/>
  <c r="F181" i="1"/>
  <c r="N19" i="26" l="1"/>
  <c r="Q19" i="26"/>
  <c r="K18" i="26"/>
  <c r="N18" i="26"/>
  <c r="H19" i="26"/>
  <c r="K19" i="26"/>
  <c r="E18" i="26"/>
  <c r="H18" i="26"/>
  <c r="H52" i="1"/>
  <c r="I52" i="1" s="1"/>
  <c r="E19" i="26"/>
  <c r="L369" i="1"/>
  <c r="L392" i="1"/>
  <c r="L370" i="1"/>
  <c r="L393" i="1"/>
  <c r="N41" i="26"/>
  <c r="O41" i="26" s="1"/>
  <c r="L347" i="1"/>
  <c r="N40" i="26"/>
  <c r="O40" i="26" s="1"/>
  <c r="L346" i="1"/>
  <c r="L323" i="1"/>
  <c r="K40" i="26"/>
  <c r="L40" i="26" s="1"/>
  <c r="L324" i="1"/>
  <c r="K41" i="26"/>
  <c r="L41" i="26" s="1"/>
  <c r="N94" i="26"/>
  <c r="D422" i="1"/>
  <c r="H41" i="26"/>
  <c r="H40" i="26"/>
  <c r="L278" i="1"/>
  <c r="E41" i="26"/>
  <c r="F41" i="26" s="1"/>
  <c r="L277" i="1"/>
  <c r="E40" i="26"/>
  <c r="F40" i="26" s="1"/>
  <c r="J205" i="1"/>
  <c r="Q26" i="26" l="1"/>
  <c r="Q35" i="26" s="1"/>
  <c r="C415" i="1"/>
  <c r="C416" i="1"/>
  <c r="C424" i="1" l="1"/>
  <c r="C129" i="26"/>
  <c r="T181" i="1"/>
  <c r="J17" i="26"/>
  <c r="G133" i="1"/>
  <c r="E30" i="26" l="1"/>
  <c r="C427" i="1"/>
  <c r="H103" i="26"/>
  <c r="T157" i="1" l="1"/>
  <c r="G157" i="1"/>
  <c r="D17" i="26" l="1"/>
  <c r="T133" i="1"/>
  <c r="DL25" i="1"/>
  <c r="DK26" i="1"/>
  <c r="DK27" i="1"/>
  <c r="DK28" i="1"/>
  <c r="DK29" i="1"/>
  <c r="DK30" i="1"/>
  <c r="DK31" i="1"/>
  <c r="DK32" i="1"/>
  <c r="DK25" i="1"/>
  <c r="DL28" i="1"/>
  <c r="DM28" i="1"/>
  <c r="DL29" i="1"/>
  <c r="DM29" i="1"/>
  <c r="DL30" i="1"/>
  <c r="DM30" i="1"/>
  <c r="DI28" i="1"/>
  <c r="DI29" i="1"/>
  <c r="DI30" i="1"/>
  <c r="C102" i="26"/>
  <c r="C124" i="26" s="1"/>
  <c r="C101" i="26"/>
  <c r="C123" i="26" s="1"/>
  <c r="C99" i="26"/>
  <c r="C121" i="26" s="1"/>
  <c r="C98" i="26"/>
  <c r="C120" i="26" s="1"/>
  <c r="C96" i="26"/>
  <c r="C118" i="26" s="1"/>
  <c r="C94" i="26"/>
  <c r="C116" i="26" s="1"/>
  <c r="C93" i="26"/>
  <c r="C115" i="26" s="1"/>
  <c r="C92" i="26"/>
  <c r="C114" i="26" s="1"/>
  <c r="C91" i="26"/>
  <c r="C113" i="26" s="1"/>
  <c r="C90" i="26"/>
  <c r="C112" i="26" s="1"/>
  <c r="C89" i="26"/>
  <c r="C111" i="26" s="1"/>
  <c r="C88" i="26"/>
  <c r="C110" i="26" s="1"/>
  <c r="C87" i="26"/>
  <c r="C109" i="26" s="1"/>
  <c r="C86" i="26"/>
  <c r="C108" i="26" s="1"/>
  <c r="C33" i="26"/>
  <c r="C55" i="26" s="1"/>
  <c r="B33" i="26"/>
  <c r="B55" i="26" s="1"/>
  <c r="B78" i="26" s="1"/>
  <c r="B102" i="26" s="1"/>
  <c r="B124" i="26" s="1"/>
  <c r="B147" i="26" s="1"/>
  <c r="A33" i="26"/>
  <c r="A55" i="26" s="1"/>
  <c r="A78" i="26" s="1"/>
  <c r="A102" i="26" s="1"/>
  <c r="A124" i="26" s="1"/>
  <c r="A147" i="26" s="1"/>
  <c r="C32" i="26"/>
  <c r="C54" i="26" s="1"/>
  <c r="B32" i="26"/>
  <c r="B54" i="26" s="1"/>
  <c r="B77" i="26" s="1"/>
  <c r="A32" i="26"/>
  <c r="A54" i="26" s="1"/>
  <c r="A77" i="26" s="1"/>
  <c r="C30" i="26"/>
  <c r="C52" i="26" s="1"/>
  <c r="B30" i="26"/>
  <c r="B52" i="26" s="1"/>
  <c r="B75" i="26" s="1"/>
  <c r="B99" i="26" s="1"/>
  <c r="B121" i="26" s="1"/>
  <c r="B144" i="26" s="1"/>
  <c r="A30" i="26"/>
  <c r="A52" i="26" s="1"/>
  <c r="A75" i="26" s="1"/>
  <c r="A99" i="26" s="1"/>
  <c r="A121" i="26" s="1"/>
  <c r="A144" i="26" s="1"/>
  <c r="C29" i="26"/>
  <c r="C51" i="26" s="1"/>
  <c r="B29" i="26"/>
  <c r="B51" i="26" s="1"/>
  <c r="A29" i="26"/>
  <c r="A51" i="26" s="1"/>
  <c r="A74" i="26" s="1"/>
  <c r="A98" i="26" s="1"/>
  <c r="A120" i="26" s="1"/>
  <c r="A143" i="26" s="1"/>
  <c r="C27" i="26"/>
  <c r="C49" i="26" s="1"/>
  <c r="B27" i="26"/>
  <c r="B49" i="26" s="1"/>
  <c r="C20" i="26"/>
  <c r="C42" i="26" s="1"/>
  <c r="A27" i="26"/>
  <c r="A49" i="26" s="1"/>
  <c r="C25" i="26"/>
  <c r="C47" i="26" s="1"/>
  <c r="B25" i="26"/>
  <c r="B47" i="26" s="1"/>
  <c r="B70" i="26" s="1"/>
  <c r="B94" i="26" s="1"/>
  <c r="B116" i="26" s="1"/>
  <c r="B139" i="26" s="1"/>
  <c r="A25" i="26"/>
  <c r="A47" i="26" s="1"/>
  <c r="A70" i="26" s="1"/>
  <c r="A94" i="26" s="1"/>
  <c r="A116" i="26" s="1"/>
  <c r="A139" i="26" s="1"/>
  <c r="C24" i="26"/>
  <c r="C46" i="26" s="1"/>
  <c r="B24" i="26"/>
  <c r="B46" i="26" s="1"/>
  <c r="B69" i="26" s="1"/>
  <c r="B93" i="26" s="1"/>
  <c r="B115" i="26" s="1"/>
  <c r="B138" i="26" s="1"/>
  <c r="A24" i="26"/>
  <c r="A46" i="26" s="1"/>
  <c r="A69" i="26" s="1"/>
  <c r="A93" i="26" s="1"/>
  <c r="A115" i="26" s="1"/>
  <c r="A138" i="26" s="1"/>
  <c r="C23" i="26"/>
  <c r="C45" i="26" s="1"/>
  <c r="B23" i="26"/>
  <c r="B45" i="26" s="1"/>
  <c r="B68" i="26" s="1"/>
  <c r="B92" i="26" s="1"/>
  <c r="B114" i="26" s="1"/>
  <c r="B137" i="26" s="1"/>
  <c r="A23" i="26"/>
  <c r="A45" i="26" s="1"/>
  <c r="A68" i="26" s="1"/>
  <c r="A92" i="26" s="1"/>
  <c r="A114" i="26" s="1"/>
  <c r="A137" i="26" s="1"/>
  <c r="C22" i="26"/>
  <c r="C44" i="26" s="1"/>
  <c r="B22" i="26"/>
  <c r="B44" i="26" s="1"/>
  <c r="B67" i="26" s="1"/>
  <c r="B91" i="26" s="1"/>
  <c r="B113" i="26" s="1"/>
  <c r="B136" i="26" s="1"/>
  <c r="A22" i="26"/>
  <c r="A44" i="26" s="1"/>
  <c r="A67" i="26" s="1"/>
  <c r="A91" i="26" s="1"/>
  <c r="A113" i="26" s="1"/>
  <c r="A136" i="26" s="1"/>
  <c r="C21" i="26"/>
  <c r="C43" i="26" s="1"/>
  <c r="B21" i="26"/>
  <c r="B43" i="26" s="1"/>
  <c r="B66" i="26" s="1"/>
  <c r="B90" i="26" s="1"/>
  <c r="B112" i="26" s="1"/>
  <c r="B135" i="26" s="1"/>
  <c r="A21" i="26"/>
  <c r="A43" i="26" s="1"/>
  <c r="A66" i="26" s="1"/>
  <c r="A90" i="26" s="1"/>
  <c r="A112" i="26" s="1"/>
  <c r="A135" i="26" s="1"/>
  <c r="B20" i="26"/>
  <c r="B42" i="26" s="1"/>
  <c r="B65" i="26" s="1"/>
  <c r="B89" i="26" s="1"/>
  <c r="B111" i="26" s="1"/>
  <c r="B134" i="26" s="1"/>
  <c r="A20" i="26"/>
  <c r="A42" i="26" s="1"/>
  <c r="A65" i="26" s="1"/>
  <c r="A89" i="26" s="1"/>
  <c r="A111" i="26" s="1"/>
  <c r="A134" i="26" s="1"/>
  <c r="C19" i="26"/>
  <c r="C41" i="26" s="1"/>
  <c r="B19" i="26"/>
  <c r="B41" i="26" s="1"/>
  <c r="B64" i="26" s="1"/>
  <c r="B88" i="26" s="1"/>
  <c r="B110" i="26" s="1"/>
  <c r="B133" i="26" s="1"/>
  <c r="A19" i="26"/>
  <c r="A41" i="26" s="1"/>
  <c r="A64" i="26" s="1"/>
  <c r="A88" i="26" s="1"/>
  <c r="A110" i="26" s="1"/>
  <c r="A133" i="26" s="1"/>
  <c r="C18" i="26"/>
  <c r="C40" i="26" s="1"/>
  <c r="B18" i="26"/>
  <c r="B40" i="26" s="1"/>
  <c r="B63" i="26" s="1"/>
  <c r="B87" i="26" s="1"/>
  <c r="B109" i="26" s="1"/>
  <c r="B132" i="26" s="1"/>
  <c r="A18" i="26"/>
  <c r="A40" i="26" s="1"/>
  <c r="A63" i="26" s="1"/>
  <c r="A87" i="26" s="1"/>
  <c r="A109" i="26" s="1"/>
  <c r="A132" i="26" s="1"/>
  <c r="C17" i="26"/>
  <c r="C39" i="26" s="1"/>
  <c r="B17" i="26"/>
  <c r="B39" i="26" s="1"/>
  <c r="B62" i="26" s="1"/>
  <c r="B86" i="26" s="1"/>
  <c r="B108" i="26" s="1"/>
  <c r="B131" i="26" s="1"/>
  <c r="A17" i="26"/>
  <c r="A39" i="26" s="1"/>
  <c r="A62" i="26" s="1"/>
  <c r="A86" i="26" s="1"/>
  <c r="A108" i="26" s="1"/>
  <c r="A131" i="26" s="1"/>
  <c r="W92" i="26"/>
  <c r="W23" i="26"/>
  <c r="W45" i="26" s="1"/>
  <c r="P150" i="1"/>
  <c r="K24" i="1"/>
  <c r="K33" i="1" s="1"/>
  <c r="J24" i="1"/>
  <c r="J33" i="1" s="1"/>
  <c r="I32" i="1"/>
  <c r="I30" i="1"/>
  <c r="I26" i="1"/>
  <c r="I25" i="1"/>
  <c r="B74" i="26" l="1"/>
  <c r="B98" i="26" s="1"/>
  <c r="B120" i="26" s="1"/>
  <c r="B143" i="26" s="1"/>
  <c r="A72" i="26"/>
  <c r="A96" i="26" s="1"/>
  <c r="A118" i="26" s="1"/>
  <c r="A141" i="26" s="1"/>
  <c r="B72" i="26"/>
  <c r="B96" i="26" s="1"/>
  <c r="B118" i="26" s="1"/>
  <c r="B141" i="26" s="1"/>
  <c r="A101" i="26"/>
  <c r="A123" i="26" s="1"/>
  <c r="A146" i="26" s="1"/>
  <c r="B101" i="26"/>
  <c r="B123" i="26" s="1"/>
  <c r="B146" i="26" s="1"/>
  <c r="W114" i="26"/>
  <c r="E39" i="1"/>
  <c r="W101" i="26"/>
  <c r="W91" i="26"/>
  <c r="W93" i="26"/>
  <c r="I28" i="1"/>
  <c r="I31" i="1"/>
  <c r="I40" i="1"/>
  <c r="I29" i="1"/>
  <c r="O66" i="1"/>
  <c r="N66" i="1"/>
  <c r="M66" i="1"/>
  <c r="L66" i="1"/>
  <c r="O65" i="1"/>
  <c r="N65" i="1"/>
  <c r="M65" i="1"/>
  <c r="L65" i="1"/>
  <c r="O64" i="1"/>
  <c r="N64" i="1"/>
  <c r="M64" i="1"/>
  <c r="L64" i="1"/>
  <c r="O63" i="1"/>
  <c r="N63" i="1"/>
  <c r="M63" i="1"/>
  <c r="L63" i="1"/>
  <c r="O62" i="1"/>
  <c r="N62" i="1"/>
  <c r="M62" i="1"/>
  <c r="L62" i="1"/>
  <c r="M40" i="1"/>
  <c r="L40" i="1"/>
  <c r="L32" i="1"/>
  <c r="L31" i="1"/>
  <c r="L30" i="1"/>
  <c r="L29" i="1"/>
  <c r="L28" i="1"/>
  <c r="M32" i="1"/>
  <c r="M31" i="1"/>
  <c r="M30" i="1"/>
  <c r="M29" i="1"/>
  <c r="M28" i="1"/>
  <c r="O32" i="1"/>
  <c r="N32" i="1"/>
  <c r="O31" i="1"/>
  <c r="N31" i="1"/>
  <c r="O30" i="1"/>
  <c r="N30" i="1"/>
  <c r="O29" i="1"/>
  <c r="N29" i="1"/>
  <c r="O28" i="1"/>
  <c r="N28" i="1"/>
  <c r="K50" i="1"/>
  <c r="K49" i="1"/>
  <c r="J50" i="1"/>
  <c r="J49" i="1"/>
  <c r="H50" i="1"/>
  <c r="H49" i="1"/>
  <c r="G50" i="1"/>
  <c r="G49" i="1"/>
  <c r="I66" i="1"/>
  <c r="I65" i="1"/>
  <c r="I64" i="1"/>
  <c r="I63" i="1"/>
  <c r="I62" i="1"/>
  <c r="I60" i="1"/>
  <c r="T134" i="1"/>
  <c r="O149" i="1"/>
  <c r="N149" i="1"/>
  <c r="O148" i="1"/>
  <c r="N148" i="1"/>
  <c r="O146" i="1"/>
  <c r="N146" i="1"/>
  <c r="O145" i="1"/>
  <c r="N145" i="1"/>
  <c r="O143" i="1"/>
  <c r="N143" i="1"/>
  <c r="O141" i="1"/>
  <c r="N141" i="1"/>
  <c r="O140" i="1"/>
  <c r="N140" i="1"/>
  <c r="O139" i="1"/>
  <c r="N139" i="1"/>
  <c r="O138" i="1"/>
  <c r="N138" i="1"/>
  <c r="O137" i="1"/>
  <c r="N137" i="1"/>
  <c r="O136" i="1"/>
  <c r="N136" i="1"/>
  <c r="O135" i="1"/>
  <c r="N135" i="1"/>
  <c r="O134" i="1"/>
  <c r="N134" i="1"/>
  <c r="O133" i="1"/>
  <c r="N133" i="1"/>
  <c r="B430" i="1"/>
  <c r="A430" i="1"/>
  <c r="B429" i="1"/>
  <c r="A429" i="1"/>
  <c r="B427" i="1"/>
  <c r="A427" i="1"/>
  <c r="B426" i="1"/>
  <c r="A426" i="1"/>
  <c r="B424" i="1"/>
  <c r="A424" i="1"/>
  <c r="B422" i="1"/>
  <c r="A422" i="1"/>
  <c r="B421" i="1"/>
  <c r="A421" i="1"/>
  <c r="B420" i="1"/>
  <c r="A420" i="1"/>
  <c r="B419" i="1"/>
  <c r="A419" i="1"/>
  <c r="B418" i="1"/>
  <c r="A418" i="1"/>
  <c r="B417" i="1"/>
  <c r="A417" i="1"/>
  <c r="B416" i="1"/>
  <c r="A416" i="1"/>
  <c r="B415" i="1"/>
  <c r="A415" i="1"/>
  <c r="B414" i="1"/>
  <c r="A414" i="1"/>
  <c r="C46" i="1"/>
  <c r="C51" i="1"/>
  <c r="C50" i="1"/>
  <c r="C49" i="1"/>
  <c r="C48" i="1"/>
  <c r="C47" i="1"/>
  <c r="D142" i="1"/>
  <c r="C142" i="1"/>
  <c r="C150" i="1"/>
  <c r="D150" i="1"/>
  <c r="B66" i="1"/>
  <c r="A66" i="1"/>
  <c r="B65" i="1"/>
  <c r="A65" i="1"/>
  <c r="B64" i="1"/>
  <c r="A64" i="1"/>
  <c r="B63" i="1"/>
  <c r="A63" i="1"/>
  <c r="B62" i="1"/>
  <c r="A62" i="1"/>
  <c r="B61" i="1"/>
  <c r="A61" i="1"/>
  <c r="B60" i="1"/>
  <c r="A60" i="1"/>
  <c r="B59" i="1"/>
  <c r="A59" i="1"/>
  <c r="B58" i="1"/>
  <c r="B75" i="1"/>
  <c r="A75" i="1"/>
  <c r="B74" i="1"/>
  <c r="A74" i="1"/>
  <c r="B73" i="1"/>
  <c r="A73" i="1"/>
  <c r="B71" i="1"/>
  <c r="A71" i="1"/>
  <c r="B70" i="1"/>
  <c r="A70" i="1"/>
  <c r="B68" i="1"/>
  <c r="A68" i="1"/>
  <c r="B67" i="1"/>
  <c r="A67" i="1"/>
  <c r="A58" i="1"/>
  <c r="C75" i="1"/>
  <c r="M74" i="1"/>
  <c r="C41" i="1"/>
  <c r="N40" i="1"/>
  <c r="DL32" i="1"/>
  <c r="DL31" i="1"/>
  <c r="DL27" i="1"/>
  <c r="DL26" i="1"/>
  <c r="DM32" i="1"/>
  <c r="DM31" i="1"/>
  <c r="DM27" i="1"/>
  <c r="DM26" i="1"/>
  <c r="DM25" i="1"/>
  <c r="H85" i="1" l="1"/>
  <c r="K85" i="1"/>
  <c r="C85" i="1"/>
  <c r="J85" i="1"/>
  <c r="E85" i="1"/>
  <c r="G85" i="1"/>
  <c r="E32" i="26"/>
  <c r="W32" i="26" s="1"/>
  <c r="W54" i="26" s="1"/>
  <c r="C429" i="1"/>
  <c r="C84" i="1"/>
  <c r="W115" i="26"/>
  <c r="W113" i="26"/>
  <c r="W123" i="26"/>
  <c r="T135" i="1"/>
  <c r="W24" i="26"/>
  <c r="W46" i="26" s="1"/>
  <c r="X142" i="1"/>
  <c r="W22" i="26"/>
  <c r="W44" i="26" s="1"/>
  <c r="K84" i="1"/>
  <c r="K80" i="1"/>
  <c r="J81" i="1"/>
  <c r="H82" i="1"/>
  <c r="G83" i="1"/>
  <c r="E84" i="1"/>
  <c r="C82" i="1"/>
  <c r="H83" i="1"/>
  <c r="K83" i="1"/>
  <c r="J84" i="1"/>
  <c r="J80" i="1"/>
  <c r="H81" i="1"/>
  <c r="G82" i="1"/>
  <c r="C81" i="1"/>
  <c r="J82" i="1"/>
  <c r="G80" i="1"/>
  <c r="C83" i="1"/>
  <c r="K82" i="1"/>
  <c r="J83" i="1"/>
  <c r="H84" i="1"/>
  <c r="H80" i="1"/>
  <c r="G81" i="1"/>
  <c r="C80" i="1"/>
  <c r="K81" i="1"/>
  <c r="G84" i="1"/>
  <c r="O40" i="1"/>
  <c r="P40" i="1" s="1"/>
  <c r="P32" i="1"/>
  <c r="P62" i="1"/>
  <c r="P66" i="1"/>
  <c r="P31" i="1"/>
  <c r="P30" i="1"/>
  <c r="P63" i="1"/>
  <c r="P64" i="1"/>
  <c r="P65" i="1"/>
  <c r="P29" i="1"/>
  <c r="P28" i="1"/>
  <c r="C151" i="1"/>
  <c r="O74" i="1"/>
  <c r="L74" i="1"/>
  <c r="N74" i="1"/>
  <c r="K75" i="1"/>
  <c r="T254" i="1"/>
  <c r="Q87" i="26" l="1"/>
  <c r="D415" i="1"/>
  <c r="Q88" i="26"/>
  <c r="D416" i="1"/>
  <c r="Q86" i="26"/>
  <c r="R86" i="26" s="1"/>
  <c r="Q89" i="26"/>
  <c r="D417" i="1"/>
  <c r="L85" i="1"/>
  <c r="M85" i="1"/>
  <c r="I85" i="1"/>
  <c r="T136" i="1"/>
  <c r="J46" i="1"/>
  <c r="J48" i="1"/>
  <c r="J51" i="1"/>
  <c r="N85" i="1" s="1"/>
  <c r="J75" i="1"/>
  <c r="L75" i="1" s="1"/>
  <c r="T137" i="1" l="1"/>
  <c r="J47" i="1"/>
  <c r="N58" i="1"/>
  <c r="T138" i="1" l="1"/>
  <c r="V465" i="1"/>
  <c r="T139" i="1" l="1"/>
  <c r="T140" i="1" l="1"/>
  <c r="K51" i="1"/>
  <c r="O85" i="1" s="1"/>
  <c r="P85" i="1" s="1"/>
  <c r="K48" i="1"/>
  <c r="K46" i="1"/>
  <c r="M26" i="1"/>
  <c r="T141" i="1" l="1"/>
  <c r="T144" i="1" s="1"/>
  <c r="K47" i="1"/>
  <c r="C148" i="26" l="1"/>
  <c r="C140" i="26"/>
  <c r="C71" i="26"/>
  <c r="C79" i="26"/>
  <c r="M17" i="26" l="1"/>
  <c r="J39" i="26" l="1"/>
  <c r="H299" i="1" l="1"/>
  <c r="G300" i="1" l="1"/>
  <c r="G301" i="1" s="1"/>
  <c r="G302" i="1" s="1"/>
  <c r="G303" i="1" s="1"/>
  <c r="C110" i="1" l="1"/>
  <c r="D110" i="1"/>
  <c r="E110" i="1"/>
  <c r="F110" i="1"/>
  <c r="U181" i="1" l="1"/>
  <c r="X214" i="1"/>
  <c r="G182" i="1" l="1"/>
  <c r="X190" i="1" l="1"/>
  <c r="E75" i="1" l="1"/>
  <c r="E36" i="1"/>
  <c r="E49" i="1"/>
  <c r="E83" i="1"/>
  <c r="E50" i="1"/>
  <c r="H75" i="1"/>
  <c r="G75" i="1"/>
  <c r="H51" i="1"/>
  <c r="H48" i="1"/>
  <c r="H24" i="1"/>
  <c r="G51" i="1"/>
  <c r="G48" i="1"/>
  <c r="G46" i="1"/>
  <c r="N46" i="1" s="1"/>
  <c r="K190" i="1" l="1"/>
  <c r="E41" i="1"/>
  <c r="K400" i="1"/>
  <c r="K408" i="1" s="1"/>
  <c r="G425" i="1" s="1"/>
  <c r="L391" i="1"/>
  <c r="L400" i="1" s="1"/>
  <c r="L408" i="1" s="1"/>
  <c r="K385" i="1"/>
  <c r="G424" i="1" s="1"/>
  <c r="L368" i="1"/>
  <c r="L377" i="1" s="1"/>
  <c r="L385" i="1" s="1"/>
  <c r="E39" i="26"/>
  <c r="F39" i="26" s="1"/>
  <c r="K285" i="1"/>
  <c r="K293" i="1" s="1"/>
  <c r="G420" i="1" s="1"/>
  <c r="L276" i="1"/>
  <c r="L285" i="1" s="1"/>
  <c r="L293" i="1" s="1"/>
  <c r="K262" i="1"/>
  <c r="E80" i="1"/>
  <c r="E82" i="1"/>
  <c r="K214" i="1"/>
  <c r="E67" i="1"/>
  <c r="E76" i="1" s="1"/>
  <c r="E33" i="1"/>
  <c r="K17" i="26"/>
  <c r="L17" i="26" s="1"/>
  <c r="E81" i="1"/>
  <c r="H47" i="1"/>
  <c r="H46" i="1"/>
  <c r="N39" i="1"/>
  <c r="G47" i="1"/>
  <c r="H41" i="1"/>
  <c r="G67" i="1"/>
  <c r="N24" i="1"/>
  <c r="N25" i="1"/>
  <c r="G41" i="1"/>
  <c r="I75" i="1"/>
  <c r="L24" i="1"/>
  <c r="M24" i="1"/>
  <c r="H67" i="1"/>
  <c r="G33" i="1"/>
  <c r="K67" i="1"/>
  <c r="H33" i="1"/>
  <c r="O24" i="1"/>
  <c r="E29" i="26" l="1"/>
  <c r="C426" i="1"/>
  <c r="K331" i="1"/>
  <c r="K339" i="1" s="1"/>
  <c r="G422" i="1" s="1"/>
  <c r="C414" i="1"/>
  <c r="L322" i="1"/>
  <c r="L331" i="1" s="1"/>
  <c r="L339" i="1" s="1"/>
  <c r="K354" i="1"/>
  <c r="K362" i="1" s="1"/>
  <c r="G423" i="1" s="1"/>
  <c r="L345" i="1"/>
  <c r="L354" i="1" s="1"/>
  <c r="L362" i="1" s="1"/>
  <c r="N39" i="26"/>
  <c r="K308" i="1"/>
  <c r="K316" i="1" s="1"/>
  <c r="H39" i="26"/>
  <c r="G42" i="1"/>
  <c r="P24" i="1"/>
  <c r="I39" i="26" l="1"/>
  <c r="H48" i="26"/>
  <c r="C94" i="1"/>
  <c r="Q120" i="26"/>
  <c r="T120" i="26"/>
  <c r="T49" i="26"/>
  <c r="T51" i="26"/>
  <c r="M36" i="1"/>
  <c r="H57" i="26" l="1"/>
  <c r="E94" i="1"/>
  <c r="M70" i="1"/>
  <c r="O70" i="1"/>
  <c r="M92" i="1"/>
  <c r="O50" i="1"/>
  <c r="M93" i="1"/>
  <c r="H94" i="1"/>
  <c r="W98" i="26"/>
  <c r="W29" i="26"/>
  <c r="W51" i="26" s="1"/>
  <c r="T37" i="1"/>
  <c r="W120" i="26" l="1"/>
  <c r="M50" i="1"/>
  <c r="M91" i="1"/>
  <c r="O84" i="1"/>
  <c r="O36" i="1"/>
  <c r="M84" i="1"/>
  <c r="U37" i="1" l="1"/>
  <c r="C11" i="1" s="1"/>
  <c r="T309" i="1"/>
  <c r="S299" i="1"/>
  <c r="T255" i="1"/>
  <c r="R254" i="1"/>
  <c r="S253" i="1"/>
  <c r="T206" i="1"/>
  <c r="T207" i="1" s="1"/>
  <c r="T208" i="1" s="1"/>
  <c r="T209" i="1" s="1"/>
  <c r="R206" i="1"/>
  <c r="S205" i="1"/>
  <c r="T182" i="1"/>
  <c r="T183" i="1" s="1"/>
  <c r="T184" i="1" s="1"/>
  <c r="T185" i="1" s="1"/>
  <c r="R182" i="1"/>
  <c r="S181" i="1"/>
  <c r="R158" i="1"/>
  <c r="E134" i="1"/>
  <c r="F134" i="1" s="1"/>
  <c r="F133" i="1"/>
  <c r="G134" i="1"/>
  <c r="D166" i="1"/>
  <c r="C166" i="1"/>
  <c r="G158" i="1"/>
  <c r="G159" i="1" s="1"/>
  <c r="G160" i="1" s="1"/>
  <c r="G161" i="1" s="1"/>
  <c r="E158" i="1"/>
  <c r="F157" i="1"/>
  <c r="D190" i="1"/>
  <c r="C190" i="1"/>
  <c r="G183" i="1"/>
  <c r="G184" i="1" s="1"/>
  <c r="G185" i="1" s="1"/>
  <c r="E182" i="1"/>
  <c r="C214" i="1"/>
  <c r="G206" i="1"/>
  <c r="G207" i="1" s="1"/>
  <c r="G208" i="1" s="1"/>
  <c r="G209" i="1" s="1"/>
  <c r="E206" i="1"/>
  <c r="D262" i="1"/>
  <c r="C262" i="1"/>
  <c r="G254" i="1"/>
  <c r="E254" i="1"/>
  <c r="F253" i="1"/>
  <c r="G304" i="1"/>
  <c r="E300" i="1"/>
  <c r="F299" i="1"/>
  <c r="D59" i="1" l="1"/>
  <c r="P87" i="26"/>
  <c r="D25" i="1"/>
  <c r="P18" i="26"/>
  <c r="R18" i="26" s="1"/>
  <c r="J18" i="26"/>
  <c r="L18" i="26" s="1"/>
  <c r="S18" i="26"/>
  <c r="T314" i="1"/>
  <c r="T313" i="1"/>
  <c r="G40" i="26"/>
  <c r="S87" i="26"/>
  <c r="U87" i="26" s="1"/>
  <c r="W299" i="1"/>
  <c r="W308" i="1" s="1"/>
  <c r="S308" i="1"/>
  <c r="G309" i="1"/>
  <c r="G305" i="1"/>
  <c r="G306" i="1" s="1"/>
  <c r="G307" i="1" s="1"/>
  <c r="J87" i="26"/>
  <c r="L87" i="26" s="1"/>
  <c r="M87" i="26"/>
  <c r="O87" i="26" s="1"/>
  <c r="D18" i="26"/>
  <c r="U18" i="26"/>
  <c r="M18" i="26"/>
  <c r="O18" i="26" s="1"/>
  <c r="G18" i="26"/>
  <c r="I18" i="26" s="1"/>
  <c r="F254" i="1"/>
  <c r="G255" i="1"/>
  <c r="T256" i="1"/>
  <c r="F206" i="1"/>
  <c r="T213" i="1"/>
  <c r="T215" i="1" s="1"/>
  <c r="T210" i="1"/>
  <c r="G213" i="1"/>
  <c r="G215" i="1" s="1"/>
  <c r="G210" i="1"/>
  <c r="T189" i="1"/>
  <c r="T191" i="1" s="1"/>
  <c r="T192" i="1" s="1"/>
  <c r="T186" i="1"/>
  <c r="G189" i="1"/>
  <c r="G191" i="1" s="1"/>
  <c r="G186" i="1"/>
  <c r="G162" i="1"/>
  <c r="G135" i="1"/>
  <c r="G136" i="1" s="1"/>
  <c r="G137" i="1" s="1"/>
  <c r="G138" i="1" s="1"/>
  <c r="G139" i="1" s="1"/>
  <c r="G140" i="1" s="1"/>
  <c r="F300" i="1"/>
  <c r="S254" i="1"/>
  <c r="P22" i="26"/>
  <c r="R22" i="26" s="1"/>
  <c r="R207" i="1"/>
  <c r="F182" i="1"/>
  <c r="S182" i="1"/>
  <c r="R159" i="1"/>
  <c r="F158" i="1"/>
  <c r="E301" i="1"/>
  <c r="E207" i="1"/>
  <c r="M19" i="26" s="1"/>
  <c r="O19" i="26" s="1"/>
  <c r="E183" i="1"/>
  <c r="J19" i="26" s="1"/>
  <c r="L19" i="26" s="1"/>
  <c r="R183" i="1"/>
  <c r="E159" i="1"/>
  <c r="G19" i="26" s="1"/>
  <c r="I19" i="26" s="1"/>
  <c r="E135" i="1"/>
  <c r="R255" i="1"/>
  <c r="S88" i="26" s="1"/>
  <c r="U88" i="26" s="1"/>
  <c r="S206" i="1"/>
  <c r="E255" i="1"/>
  <c r="P19" i="26" l="1"/>
  <c r="R19" i="26" s="1"/>
  <c r="D60" i="1"/>
  <c r="P88" i="26"/>
  <c r="R88" i="26" s="1"/>
  <c r="R87" i="26"/>
  <c r="D63" i="1"/>
  <c r="P91" i="26"/>
  <c r="R91" i="26" s="1"/>
  <c r="G217" i="1"/>
  <c r="G220" i="1" s="1"/>
  <c r="G216" i="1"/>
  <c r="T218" i="1"/>
  <c r="T221" i="1" s="1"/>
  <c r="T216" i="1"/>
  <c r="T193" i="1"/>
  <c r="T195" i="1" s="1"/>
  <c r="T194" i="1"/>
  <c r="T197" i="1" s="1"/>
  <c r="G193" i="1"/>
  <c r="G196" i="1" s="1"/>
  <c r="G192" i="1"/>
  <c r="G141" i="1"/>
  <c r="G143" i="1" s="1"/>
  <c r="G146" i="1" s="1"/>
  <c r="G144" i="1"/>
  <c r="G312" i="1"/>
  <c r="G313" i="1"/>
  <c r="G41" i="26"/>
  <c r="I41" i="26" s="1"/>
  <c r="I40" i="26"/>
  <c r="G311" i="1"/>
  <c r="G310" i="1"/>
  <c r="G314" i="1"/>
  <c r="S19" i="26"/>
  <c r="U19" i="26" s="1"/>
  <c r="J88" i="26"/>
  <c r="L88" i="26" s="1"/>
  <c r="M88" i="26"/>
  <c r="O88" i="26" s="1"/>
  <c r="D19" i="26"/>
  <c r="G221" i="1"/>
  <c r="S255" i="1"/>
  <c r="R256" i="1"/>
  <c r="S89" i="26" s="1"/>
  <c r="U89" i="26" s="1"/>
  <c r="G256" i="1"/>
  <c r="T257" i="1"/>
  <c r="F255" i="1"/>
  <c r="E256" i="1"/>
  <c r="G218" i="1"/>
  <c r="F25" i="1"/>
  <c r="T217" i="1"/>
  <c r="S207" i="1"/>
  <c r="F207" i="1"/>
  <c r="G194" i="1"/>
  <c r="G197" i="1"/>
  <c r="T211" i="1"/>
  <c r="G211" i="1"/>
  <c r="T187" i="1"/>
  <c r="G187" i="1"/>
  <c r="F159" i="1"/>
  <c r="G163" i="1"/>
  <c r="G145" i="1"/>
  <c r="G149" i="1" s="1"/>
  <c r="G148" i="1"/>
  <c r="H135" i="1"/>
  <c r="I135" i="1"/>
  <c r="F135" i="1"/>
  <c r="J135" i="1" s="1"/>
  <c r="L135" i="1" s="1"/>
  <c r="E302" i="1"/>
  <c r="R208" i="1"/>
  <c r="E208" i="1"/>
  <c r="E184" i="1"/>
  <c r="R184" i="1"/>
  <c r="R160" i="1"/>
  <c r="F301" i="1"/>
  <c r="S183" i="1"/>
  <c r="E160" i="1"/>
  <c r="F183" i="1"/>
  <c r="E136" i="1"/>
  <c r="D30" i="1" l="1"/>
  <c r="P23" i="26"/>
  <c r="R23" i="26" s="1"/>
  <c r="D27" i="1"/>
  <c r="P20" i="26"/>
  <c r="R20" i="26" s="1"/>
  <c r="D64" i="1"/>
  <c r="P92" i="26"/>
  <c r="R92" i="26" s="1"/>
  <c r="D61" i="1"/>
  <c r="P89" i="26"/>
  <c r="R89" i="26" s="1"/>
  <c r="T196" i="1"/>
  <c r="M20" i="26"/>
  <c r="O20" i="26" s="1"/>
  <c r="J20" i="26"/>
  <c r="L20" i="26" s="1"/>
  <c r="G147" i="1"/>
  <c r="G20" i="26"/>
  <c r="I20" i="26" s="1"/>
  <c r="D20" i="26"/>
  <c r="F26" i="1"/>
  <c r="E303" i="1"/>
  <c r="F303" i="1" s="1"/>
  <c r="G42" i="26"/>
  <c r="T220" i="1"/>
  <c r="T219" i="1"/>
  <c r="V256" i="1"/>
  <c r="S20" i="26"/>
  <c r="U20" i="26" s="1"/>
  <c r="M89" i="26"/>
  <c r="O89" i="26" s="1"/>
  <c r="J89" i="26"/>
  <c r="L89" i="26" s="1"/>
  <c r="U256" i="1"/>
  <c r="R257" i="1"/>
  <c r="S90" i="26" s="1"/>
  <c r="U90" i="26" s="1"/>
  <c r="S256" i="1"/>
  <c r="W256" i="1" s="1"/>
  <c r="Y256" i="1" s="1"/>
  <c r="G257" i="1"/>
  <c r="T258" i="1"/>
  <c r="F256" i="1"/>
  <c r="J256" i="1" s="1"/>
  <c r="L256" i="1" s="1"/>
  <c r="E257" i="1"/>
  <c r="I256" i="1"/>
  <c r="H256" i="1"/>
  <c r="E209" i="1"/>
  <c r="F208" i="1"/>
  <c r="R209" i="1"/>
  <c r="T212" i="1"/>
  <c r="G212" i="1"/>
  <c r="E185" i="1"/>
  <c r="T188" i="1"/>
  <c r="G188" i="1"/>
  <c r="F160" i="1"/>
  <c r="G164" i="1"/>
  <c r="H136" i="1"/>
  <c r="I136" i="1"/>
  <c r="F136" i="1"/>
  <c r="J136" i="1" s="1"/>
  <c r="L136" i="1" s="1"/>
  <c r="S208" i="1"/>
  <c r="F302" i="1"/>
  <c r="R185" i="1"/>
  <c r="F184" i="1"/>
  <c r="S184" i="1"/>
  <c r="R161" i="1"/>
  <c r="E161" i="1"/>
  <c r="E137" i="1"/>
  <c r="D28" i="1" l="1"/>
  <c r="P21" i="26"/>
  <c r="R21" i="26" s="1"/>
  <c r="D65" i="1"/>
  <c r="P93" i="26"/>
  <c r="R93" i="26" s="1"/>
  <c r="D31" i="1"/>
  <c r="P24" i="26"/>
  <c r="R24" i="26" s="1"/>
  <c r="D62" i="1"/>
  <c r="P90" i="26"/>
  <c r="M21" i="26"/>
  <c r="O21" i="26" s="1"/>
  <c r="M90" i="26"/>
  <c r="O90" i="26" s="1"/>
  <c r="G21" i="26"/>
  <c r="I21" i="26" s="1"/>
  <c r="E304" i="1"/>
  <c r="E305" i="1" s="1"/>
  <c r="E306" i="1" s="1"/>
  <c r="D21" i="26"/>
  <c r="I42" i="26"/>
  <c r="G43" i="26"/>
  <c r="I43" i="26" s="1"/>
  <c r="S21" i="26"/>
  <c r="U21" i="26" s="1"/>
  <c r="V257" i="1"/>
  <c r="J90" i="26"/>
  <c r="L90" i="26" s="1"/>
  <c r="U257" i="1"/>
  <c r="F185" i="1"/>
  <c r="J21" i="26"/>
  <c r="L21" i="26" s="1"/>
  <c r="R258" i="1"/>
  <c r="S257" i="1"/>
  <c r="W257" i="1" s="1"/>
  <c r="Y257" i="1" s="1"/>
  <c r="G258" i="1"/>
  <c r="T259" i="1"/>
  <c r="H257" i="1"/>
  <c r="F257" i="1"/>
  <c r="J257" i="1" s="1"/>
  <c r="L257" i="1" s="1"/>
  <c r="I257" i="1"/>
  <c r="E258" i="1"/>
  <c r="P25" i="26"/>
  <c r="R25" i="26" s="1"/>
  <c r="R213" i="1"/>
  <c r="E213" i="1"/>
  <c r="M25" i="26" s="1"/>
  <c r="O25" i="26" s="1"/>
  <c r="S209" i="1"/>
  <c r="R210" i="1"/>
  <c r="E210" i="1"/>
  <c r="F209" i="1"/>
  <c r="E189" i="1"/>
  <c r="R186" i="1"/>
  <c r="E186" i="1"/>
  <c r="F161" i="1"/>
  <c r="E162" i="1"/>
  <c r="R162" i="1"/>
  <c r="G165" i="1"/>
  <c r="I137" i="1"/>
  <c r="F137" i="1"/>
  <c r="J137" i="1" s="1"/>
  <c r="L137" i="1" s="1"/>
  <c r="E138" i="1"/>
  <c r="H137" i="1"/>
  <c r="F140" i="26"/>
  <c r="G117" i="26"/>
  <c r="S185" i="1"/>
  <c r="R189" i="1"/>
  <c r="R191" i="1" s="1"/>
  <c r="D66" i="1" l="1"/>
  <c r="P94" i="26"/>
  <c r="R94" i="26" s="1"/>
  <c r="F304" i="1"/>
  <c r="E309" i="1"/>
  <c r="G50" i="26" s="1"/>
  <c r="I50" i="26" s="1"/>
  <c r="M22" i="26"/>
  <c r="O22" i="26" s="1"/>
  <c r="G44" i="26"/>
  <c r="I44" i="26" s="1"/>
  <c r="J22" i="26"/>
  <c r="L22" i="26" s="1"/>
  <c r="R192" i="1"/>
  <c r="J97" i="26" s="1"/>
  <c r="L97" i="26" s="1"/>
  <c r="J96" i="26"/>
  <c r="L96" i="26" s="1"/>
  <c r="G22" i="26"/>
  <c r="I22" i="26" s="1"/>
  <c r="D22" i="26"/>
  <c r="F28" i="1"/>
  <c r="F305" i="1"/>
  <c r="J305" i="1" s="1"/>
  <c r="L305" i="1" s="1"/>
  <c r="H305" i="1"/>
  <c r="I305" i="1"/>
  <c r="G49" i="26"/>
  <c r="G46" i="26"/>
  <c r="I46" i="26" s="1"/>
  <c r="G45" i="26"/>
  <c r="E311" i="1"/>
  <c r="E313" i="1"/>
  <c r="E314" i="1"/>
  <c r="I306" i="1"/>
  <c r="H306" i="1"/>
  <c r="E307" i="1"/>
  <c r="F306" i="1"/>
  <c r="J306" i="1" s="1"/>
  <c r="L306" i="1" s="1"/>
  <c r="S22" i="26"/>
  <c r="U22" i="26" s="1"/>
  <c r="R215" i="1"/>
  <c r="M94" i="26"/>
  <c r="O94" i="26" s="1"/>
  <c r="M91" i="26"/>
  <c r="O91" i="26" s="1"/>
  <c r="J94" i="26"/>
  <c r="L94" i="26" s="1"/>
  <c r="J91" i="26"/>
  <c r="L91" i="26" s="1"/>
  <c r="E215" i="1"/>
  <c r="V258" i="1"/>
  <c r="S91" i="26"/>
  <c r="U91" i="26" s="1"/>
  <c r="E191" i="1"/>
  <c r="J25" i="26"/>
  <c r="L25" i="26" s="1"/>
  <c r="U258" i="1"/>
  <c r="S258" i="1"/>
  <c r="W258" i="1" s="1"/>
  <c r="Y258" i="1" s="1"/>
  <c r="R259" i="1"/>
  <c r="E259" i="1"/>
  <c r="T260" i="1"/>
  <c r="G259" i="1"/>
  <c r="S213" i="1"/>
  <c r="F258" i="1"/>
  <c r="J258" i="1" s="1"/>
  <c r="L258" i="1" s="1"/>
  <c r="I258" i="1"/>
  <c r="H258" i="1"/>
  <c r="F213" i="1"/>
  <c r="F210" i="1"/>
  <c r="J210" i="1" s="1"/>
  <c r="L210" i="1" s="1"/>
  <c r="E211" i="1"/>
  <c r="H210" i="1"/>
  <c r="I210" i="1"/>
  <c r="S210" i="1"/>
  <c r="W210" i="1" s="1"/>
  <c r="Y210" i="1" s="1"/>
  <c r="R211" i="1"/>
  <c r="U210" i="1"/>
  <c r="V210" i="1"/>
  <c r="F189" i="1"/>
  <c r="E187" i="1"/>
  <c r="F186" i="1"/>
  <c r="J186" i="1" s="1"/>
  <c r="L186" i="1" s="1"/>
  <c r="I186" i="1"/>
  <c r="H186" i="1"/>
  <c r="S189" i="1"/>
  <c r="S186" i="1"/>
  <c r="W186" i="1" s="1"/>
  <c r="Y186" i="1" s="1"/>
  <c r="R187" i="1"/>
  <c r="V186" i="1"/>
  <c r="U186" i="1"/>
  <c r="S162" i="1"/>
  <c r="R163" i="1"/>
  <c r="E163" i="1"/>
  <c r="F162" i="1"/>
  <c r="J162" i="1" s="1"/>
  <c r="L162" i="1" s="1"/>
  <c r="I162" i="1"/>
  <c r="H162" i="1"/>
  <c r="G167" i="1"/>
  <c r="G168" i="1" s="1"/>
  <c r="E139" i="1"/>
  <c r="H138" i="1"/>
  <c r="I138" i="1"/>
  <c r="F138" i="1"/>
  <c r="J138" i="1" s="1"/>
  <c r="L138" i="1" s="1"/>
  <c r="E312" i="1"/>
  <c r="R309" i="1"/>
  <c r="G119" i="26" s="1"/>
  <c r="I119" i="26" s="1"/>
  <c r="F309" i="1"/>
  <c r="E310" i="1"/>
  <c r="R193" i="1"/>
  <c r="L51" i="26"/>
  <c r="L49" i="26"/>
  <c r="S191" i="1"/>
  <c r="R197" i="1"/>
  <c r="R194" i="1"/>
  <c r="D34" i="1" l="1"/>
  <c r="P27" i="26"/>
  <c r="P95" i="26"/>
  <c r="D68" i="1"/>
  <c r="P96" i="26"/>
  <c r="R96" i="26" s="1"/>
  <c r="R216" i="1"/>
  <c r="M97" i="26" s="1"/>
  <c r="M23" i="26"/>
  <c r="O23" i="26" s="1"/>
  <c r="E216" i="1"/>
  <c r="M28" i="26" s="1"/>
  <c r="O28" i="26" s="1"/>
  <c r="H216" i="1"/>
  <c r="F216" i="1"/>
  <c r="J216" i="1" s="1"/>
  <c r="L216" i="1" s="1"/>
  <c r="E192" i="1"/>
  <c r="J28" i="26" s="1"/>
  <c r="L28" i="26" s="1"/>
  <c r="S192" i="1"/>
  <c r="W192" i="1" s="1"/>
  <c r="Y192" i="1" s="1"/>
  <c r="U192" i="1"/>
  <c r="V192" i="1"/>
  <c r="R195" i="1"/>
  <c r="V195" i="1" s="1"/>
  <c r="J23" i="26"/>
  <c r="L23" i="26" s="1"/>
  <c r="G23" i="26"/>
  <c r="I23" i="26" s="1"/>
  <c r="M27" i="26"/>
  <c r="O27" i="26" s="1"/>
  <c r="J27" i="26"/>
  <c r="L27" i="26" s="1"/>
  <c r="M96" i="26"/>
  <c r="O96" i="26" s="1"/>
  <c r="O97" i="26"/>
  <c r="D23" i="26"/>
  <c r="F29" i="1"/>
  <c r="G47" i="26"/>
  <c r="I47" i="26" s="1"/>
  <c r="G54" i="26"/>
  <c r="I54" i="26" s="1"/>
  <c r="G118" i="26"/>
  <c r="I118" i="26" s="1"/>
  <c r="F311" i="1"/>
  <c r="G52" i="26"/>
  <c r="I52" i="26" s="1"/>
  <c r="I45" i="26"/>
  <c r="G53" i="26"/>
  <c r="I53" i="26" s="1"/>
  <c r="H310" i="1"/>
  <c r="G51" i="26"/>
  <c r="I51" i="26" s="1"/>
  <c r="G55" i="26"/>
  <c r="I55" i="26" s="1"/>
  <c r="I49" i="26"/>
  <c r="E197" i="1"/>
  <c r="E194" i="1"/>
  <c r="J30" i="26" s="1"/>
  <c r="L30" i="26" s="1"/>
  <c r="R221" i="1"/>
  <c r="M102" i="26" s="1"/>
  <c r="O102" i="26" s="1"/>
  <c r="E193" i="1"/>
  <c r="R218" i="1"/>
  <c r="R217" i="1"/>
  <c r="S215" i="1"/>
  <c r="F307" i="1"/>
  <c r="H307" i="1"/>
  <c r="I307" i="1"/>
  <c r="R313" i="1"/>
  <c r="R314" i="1"/>
  <c r="I314" i="1"/>
  <c r="F314" i="1"/>
  <c r="J314" i="1" s="1"/>
  <c r="L314" i="1" s="1"/>
  <c r="H314" i="1"/>
  <c r="I313" i="1"/>
  <c r="F313" i="1"/>
  <c r="J313" i="1" s="1"/>
  <c r="L313" i="1" s="1"/>
  <c r="H313" i="1"/>
  <c r="E218" i="1"/>
  <c r="E217" i="1"/>
  <c r="F215" i="1"/>
  <c r="E221" i="1"/>
  <c r="F191" i="1"/>
  <c r="M92" i="26"/>
  <c r="O92" i="26" s="1"/>
  <c r="J98" i="26"/>
  <c r="L98" i="26" s="1"/>
  <c r="J99" i="26"/>
  <c r="L99" i="26" s="1"/>
  <c r="J102" i="26"/>
  <c r="L102" i="26" s="1"/>
  <c r="S23" i="26"/>
  <c r="U23" i="26" s="1"/>
  <c r="J92" i="26"/>
  <c r="L92" i="26" s="1"/>
  <c r="S92" i="26"/>
  <c r="U92" i="26" s="1"/>
  <c r="F259" i="1"/>
  <c r="E260" i="1"/>
  <c r="S259" i="1"/>
  <c r="R260" i="1"/>
  <c r="T261" i="1"/>
  <c r="G260" i="1"/>
  <c r="D74" i="1"/>
  <c r="R212" i="1"/>
  <c r="S211" i="1"/>
  <c r="U211" i="1"/>
  <c r="V211" i="1"/>
  <c r="E212" i="1"/>
  <c r="F211" i="1"/>
  <c r="I211" i="1"/>
  <c r="H211" i="1"/>
  <c r="E188" i="1"/>
  <c r="F187" i="1"/>
  <c r="I187" i="1"/>
  <c r="H187" i="1"/>
  <c r="R196" i="1"/>
  <c r="S187" i="1"/>
  <c r="R188" i="1"/>
  <c r="U187" i="1"/>
  <c r="V187" i="1"/>
  <c r="R164" i="1"/>
  <c r="S163" i="1"/>
  <c r="E164" i="1"/>
  <c r="F163" i="1"/>
  <c r="I163" i="1"/>
  <c r="H163" i="1"/>
  <c r="G169" i="1"/>
  <c r="G172" i="1" s="1"/>
  <c r="G170" i="1"/>
  <c r="G173" i="1" s="1"/>
  <c r="V22" i="26"/>
  <c r="F22" i="26"/>
  <c r="E140" i="1"/>
  <c r="H139" i="1"/>
  <c r="I139" i="1"/>
  <c r="F139" i="1"/>
  <c r="S120" i="26"/>
  <c r="U120" i="26" s="1"/>
  <c r="P120" i="26"/>
  <c r="R120" i="26" s="1"/>
  <c r="I310" i="1"/>
  <c r="F310" i="1"/>
  <c r="J310" i="1" s="1"/>
  <c r="L310" i="1" s="1"/>
  <c r="F312" i="1"/>
  <c r="S309" i="1"/>
  <c r="S193" i="1"/>
  <c r="W193" i="1" s="1"/>
  <c r="Y193" i="1" s="1"/>
  <c r="U193" i="1"/>
  <c r="V193" i="1"/>
  <c r="S194" i="1"/>
  <c r="S197" i="1"/>
  <c r="D71" i="1" l="1"/>
  <c r="P99" i="26"/>
  <c r="R99" i="26" s="1"/>
  <c r="D69" i="1"/>
  <c r="P97" i="26"/>
  <c r="R97" i="26" s="1"/>
  <c r="D35" i="1"/>
  <c r="P28" i="26"/>
  <c r="R28" i="26" s="1"/>
  <c r="D37" i="1"/>
  <c r="P30" i="26"/>
  <c r="R30" i="26" s="1"/>
  <c r="D36" i="1"/>
  <c r="P29" i="26"/>
  <c r="R29" i="26" s="1"/>
  <c r="D40" i="1"/>
  <c r="P33" i="26"/>
  <c r="R33" i="26" s="1"/>
  <c r="R27" i="26"/>
  <c r="D70" i="1"/>
  <c r="P98" i="26"/>
  <c r="R98" i="26" s="1"/>
  <c r="P102" i="26"/>
  <c r="R102" i="26" s="1"/>
  <c r="V216" i="1"/>
  <c r="S216" i="1"/>
  <c r="W216" i="1" s="1"/>
  <c r="Y216" i="1" s="1"/>
  <c r="S221" i="1"/>
  <c r="U216" i="1"/>
  <c r="S195" i="1"/>
  <c r="W195" i="1" s="1"/>
  <c r="Y195" i="1" s="1"/>
  <c r="I216" i="1"/>
  <c r="H217" i="1"/>
  <c r="M24" i="26"/>
  <c r="O24" i="26" s="1"/>
  <c r="M30" i="26"/>
  <c r="O30" i="26" s="1"/>
  <c r="M99" i="26"/>
  <c r="O99" i="26" s="1"/>
  <c r="M33" i="26"/>
  <c r="O33" i="26" s="1"/>
  <c r="U195" i="1"/>
  <c r="J24" i="26"/>
  <c r="L24" i="26" s="1"/>
  <c r="J33" i="26"/>
  <c r="L33" i="26" s="1"/>
  <c r="I192" i="1"/>
  <c r="F192" i="1"/>
  <c r="J192" i="1" s="1"/>
  <c r="L192" i="1" s="1"/>
  <c r="H192" i="1"/>
  <c r="J29" i="26"/>
  <c r="L29" i="26" s="1"/>
  <c r="G24" i="26"/>
  <c r="I24" i="26" s="1"/>
  <c r="D24" i="26"/>
  <c r="G48" i="26"/>
  <c r="I48" i="26" s="1"/>
  <c r="S218" i="1"/>
  <c r="F194" i="1"/>
  <c r="F197" i="1"/>
  <c r="G123" i="26"/>
  <c r="I123" i="26" s="1"/>
  <c r="G124" i="26"/>
  <c r="I124" i="26" s="1"/>
  <c r="G56" i="26"/>
  <c r="F218" i="1"/>
  <c r="M98" i="26"/>
  <c r="O98" i="26" s="1"/>
  <c r="R219" i="1"/>
  <c r="I193" i="1"/>
  <c r="E196" i="1"/>
  <c r="F193" i="1"/>
  <c r="J193" i="1" s="1"/>
  <c r="L193" i="1" s="1"/>
  <c r="H193" i="1"/>
  <c r="J307" i="1"/>
  <c r="L307" i="1" s="1"/>
  <c r="F308" i="1"/>
  <c r="F315" i="1"/>
  <c r="R220" i="1"/>
  <c r="V217" i="1"/>
  <c r="U217" i="1"/>
  <c r="S217" i="1"/>
  <c r="W217" i="1" s="1"/>
  <c r="Y217" i="1" s="1"/>
  <c r="F217" i="1"/>
  <c r="J217" i="1" s="1"/>
  <c r="L217" i="1" s="1"/>
  <c r="E220" i="1"/>
  <c r="I217" i="1"/>
  <c r="M29" i="26"/>
  <c r="O29" i="26" s="1"/>
  <c r="V314" i="1"/>
  <c r="S314" i="1"/>
  <c r="W314" i="1" s="1"/>
  <c r="Y314" i="1" s="1"/>
  <c r="U314" i="1"/>
  <c r="V313" i="1"/>
  <c r="U313" i="1"/>
  <c r="S313" i="1"/>
  <c r="W313" i="1" s="1"/>
  <c r="F221" i="1"/>
  <c r="S93" i="26"/>
  <c r="U93" i="26" s="1"/>
  <c r="J93" i="26"/>
  <c r="L93" i="26" s="1"/>
  <c r="J101" i="26"/>
  <c r="L101" i="26" s="1"/>
  <c r="S24" i="26"/>
  <c r="U24" i="26" s="1"/>
  <c r="M93" i="26"/>
  <c r="O93" i="26" s="1"/>
  <c r="S260" i="1"/>
  <c r="R261" i="1"/>
  <c r="S94" i="26" s="1"/>
  <c r="U94" i="26" s="1"/>
  <c r="E261" i="1"/>
  <c r="F260" i="1"/>
  <c r="T263" i="1"/>
  <c r="G261" i="1"/>
  <c r="F30" i="1"/>
  <c r="J211" i="1"/>
  <c r="L211" i="1" s="1"/>
  <c r="S212" i="1"/>
  <c r="W212" i="1" s="1"/>
  <c r="Y212" i="1" s="1"/>
  <c r="U212" i="1"/>
  <c r="V212" i="1"/>
  <c r="F212" i="1"/>
  <c r="J212" i="1" s="1"/>
  <c r="L212" i="1" s="1"/>
  <c r="I212" i="1"/>
  <c r="H212" i="1"/>
  <c r="W211" i="1"/>
  <c r="Y211" i="1" s="1"/>
  <c r="S188" i="1"/>
  <c r="W188" i="1" s="1"/>
  <c r="Y188" i="1" s="1"/>
  <c r="V188" i="1"/>
  <c r="U188" i="1"/>
  <c r="W187" i="1"/>
  <c r="Y187" i="1" s="1"/>
  <c r="J187" i="1"/>
  <c r="L187" i="1" s="1"/>
  <c r="U196" i="1"/>
  <c r="V196" i="1"/>
  <c r="S196" i="1"/>
  <c r="W196" i="1" s="1"/>
  <c r="Y196" i="1" s="1"/>
  <c r="F188" i="1"/>
  <c r="J188" i="1" s="1"/>
  <c r="L188" i="1" s="1"/>
  <c r="I188" i="1"/>
  <c r="H188" i="1"/>
  <c r="E165" i="1"/>
  <c r="G25" i="26" s="1"/>
  <c r="I25" i="26" s="1"/>
  <c r="F164" i="1"/>
  <c r="J164" i="1" s="1"/>
  <c r="L164" i="1" s="1"/>
  <c r="H164" i="1"/>
  <c r="I164" i="1"/>
  <c r="J163" i="1"/>
  <c r="L163" i="1" s="1"/>
  <c r="S164" i="1"/>
  <c r="R165" i="1"/>
  <c r="V44" i="26"/>
  <c r="X44" i="26" s="1"/>
  <c r="X22" i="26"/>
  <c r="F23" i="26"/>
  <c r="V23" i="26"/>
  <c r="J139" i="1"/>
  <c r="L139" i="1" s="1"/>
  <c r="E141" i="1"/>
  <c r="H140" i="1"/>
  <c r="I140" i="1"/>
  <c r="F140" i="1"/>
  <c r="J140" i="1" s="1"/>
  <c r="L140" i="1" s="1"/>
  <c r="D94" i="1"/>
  <c r="F94" i="1" s="1"/>
  <c r="Q166" i="1"/>
  <c r="P166" i="1"/>
  <c r="T158" i="1"/>
  <c r="G87" i="26" s="1"/>
  <c r="I87" i="26" s="1"/>
  <c r="U157" i="1"/>
  <c r="Q190" i="1"/>
  <c r="P190" i="1"/>
  <c r="W181" i="1"/>
  <c r="P214" i="1"/>
  <c r="Q262" i="1"/>
  <c r="P262" i="1"/>
  <c r="U299" i="1"/>
  <c r="J299" i="1"/>
  <c r="I253" i="1"/>
  <c r="J253" i="1"/>
  <c r="I205" i="1"/>
  <c r="I181" i="1"/>
  <c r="J181" i="1"/>
  <c r="D72" i="1" l="1"/>
  <c r="P100" i="26"/>
  <c r="D39" i="1"/>
  <c r="P32" i="26"/>
  <c r="D73" i="1"/>
  <c r="P101" i="26"/>
  <c r="R101" i="26" s="1"/>
  <c r="D38" i="1"/>
  <c r="M32" i="26"/>
  <c r="O32" i="26" s="1"/>
  <c r="S220" i="1"/>
  <c r="W220" i="1" s="1"/>
  <c r="Y220" i="1" s="1"/>
  <c r="J32" i="26"/>
  <c r="L32" i="26" s="1"/>
  <c r="D25" i="26"/>
  <c r="F31" i="1"/>
  <c r="F316" i="1"/>
  <c r="G57" i="26"/>
  <c r="I57" i="26" s="1"/>
  <c r="I56" i="26"/>
  <c r="I196" i="1"/>
  <c r="G125" i="26"/>
  <c r="G126" i="26" s="1"/>
  <c r="V219" i="1"/>
  <c r="S219" i="1"/>
  <c r="W219" i="1" s="1"/>
  <c r="Y219" i="1" s="1"/>
  <c r="U219" i="1"/>
  <c r="F196" i="1"/>
  <c r="J196" i="1" s="1"/>
  <c r="L196" i="1" s="1"/>
  <c r="S315" i="1"/>
  <c r="H196" i="1"/>
  <c r="Y313" i="1"/>
  <c r="M101" i="26"/>
  <c r="O101" i="26" s="1"/>
  <c r="V220" i="1"/>
  <c r="I220" i="1"/>
  <c r="H220" i="1"/>
  <c r="F220" i="1"/>
  <c r="J220" i="1" s="1"/>
  <c r="L220" i="1" s="1"/>
  <c r="U220" i="1"/>
  <c r="S25" i="26"/>
  <c r="U25" i="26" s="1"/>
  <c r="F261" i="1"/>
  <c r="F262" i="1" s="1"/>
  <c r="E263" i="1"/>
  <c r="R263" i="1"/>
  <c r="S261" i="1"/>
  <c r="S262" i="1" s="1"/>
  <c r="T265" i="1"/>
  <c r="T264" i="1"/>
  <c r="T266" i="1" s="1"/>
  <c r="G263" i="1"/>
  <c r="S214" i="1"/>
  <c r="T159" i="1"/>
  <c r="G88" i="26" s="1"/>
  <c r="I88" i="26" s="1"/>
  <c r="D49" i="1"/>
  <c r="F214" i="1"/>
  <c r="F190" i="1"/>
  <c r="S190" i="1"/>
  <c r="S165" i="1"/>
  <c r="R167" i="1"/>
  <c r="F165" i="1"/>
  <c r="E167" i="1"/>
  <c r="I165" i="1"/>
  <c r="H165" i="1"/>
  <c r="V45" i="26"/>
  <c r="X45" i="26" s="1"/>
  <c r="X23" i="26"/>
  <c r="F25" i="26"/>
  <c r="V24" i="26"/>
  <c r="F24" i="26"/>
  <c r="I141" i="1"/>
  <c r="F141" i="1"/>
  <c r="J141" i="1" s="1"/>
  <c r="L141" i="1" s="1"/>
  <c r="H141" i="1"/>
  <c r="E143" i="1"/>
  <c r="I299" i="1"/>
  <c r="U205" i="1"/>
  <c r="V181" i="1"/>
  <c r="V299" i="1"/>
  <c r="V308" i="1" s="1"/>
  <c r="V253" i="1"/>
  <c r="V205" i="1"/>
  <c r="U158" i="1"/>
  <c r="S157" i="1"/>
  <c r="S158" i="1"/>
  <c r="W158" i="1" s="1"/>
  <c r="V157" i="1"/>
  <c r="V158" i="1"/>
  <c r="U184" i="1"/>
  <c r="U182" i="1"/>
  <c r="V182" i="1"/>
  <c r="W182" i="1"/>
  <c r="U206" i="1"/>
  <c r="V206" i="1"/>
  <c r="W205" i="1"/>
  <c r="W206" i="1"/>
  <c r="V259" i="1"/>
  <c r="U259" i="1"/>
  <c r="W259" i="1"/>
  <c r="W253" i="1"/>
  <c r="W254" i="1"/>
  <c r="U253" i="1"/>
  <c r="U254" i="1"/>
  <c r="V254" i="1"/>
  <c r="J300" i="1"/>
  <c r="J254" i="1"/>
  <c r="H253" i="1"/>
  <c r="P17" i="26"/>
  <c r="H205" i="1"/>
  <c r="H181" i="1"/>
  <c r="R100" i="26" l="1"/>
  <c r="P103" i="26"/>
  <c r="R32" i="26"/>
  <c r="P34" i="26"/>
  <c r="R34" i="26" s="1"/>
  <c r="R17" i="26"/>
  <c r="P26" i="26"/>
  <c r="E168" i="1"/>
  <c r="R168" i="1"/>
  <c r="S96" i="26"/>
  <c r="U96" i="26" s="1"/>
  <c r="S97" i="26"/>
  <c r="U97" i="26" s="1"/>
  <c r="G27" i="26"/>
  <c r="I27" i="26" s="1"/>
  <c r="S28" i="26"/>
  <c r="U28" i="26" s="1"/>
  <c r="D27" i="26"/>
  <c r="E144" i="1"/>
  <c r="S27" i="26"/>
  <c r="U27" i="26" s="1"/>
  <c r="R264" i="1"/>
  <c r="V264" i="1" s="1"/>
  <c r="R268" i="1"/>
  <c r="R265" i="1"/>
  <c r="S99" i="26" s="1"/>
  <c r="U99" i="26" s="1"/>
  <c r="S263" i="1"/>
  <c r="D48" i="1"/>
  <c r="E264" i="1"/>
  <c r="F263" i="1"/>
  <c r="J263" i="1" s="1"/>
  <c r="T267" i="1"/>
  <c r="T268" i="1"/>
  <c r="G264" i="1"/>
  <c r="T160" i="1"/>
  <c r="R173" i="1"/>
  <c r="R170" i="1"/>
  <c r="R169" i="1"/>
  <c r="F32" i="1"/>
  <c r="E169" i="1"/>
  <c r="F167" i="1"/>
  <c r="J165" i="1"/>
  <c r="F166" i="1"/>
  <c r="W157" i="1"/>
  <c r="V46" i="26"/>
  <c r="X46" i="26" s="1"/>
  <c r="X24" i="26"/>
  <c r="E145" i="1"/>
  <c r="F143" i="1"/>
  <c r="E148" i="1"/>
  <c r="F142" i="1"/>
  <c r="I50" i="1"/>
  <c r="I36" i="1"/>
  <c r="S51" i="26"/>
  <c r="S49" i="26"/>
  <c r="U49" i="26" s="1"/>
  <c r="S160" i="1"/>
  <c r="V159" i="1"/>
  <c r="U159" i="1"/>
  <c r="S159" i="1"/>
  <c r="W159" i="1" s="1"/>
  <c r="V183" i="1"/>
  <c r="U183" i="1"/>
  <c r="W183" i="1"/>
  <c r="V184" i="1"/>
  <c r="W184" i="1"/>
  <c r="V207" i="1"/>
  <c r="U207" i="1"/>
  <c r="U208" i="1"/>
  <c r="V208" i="1"/>
  <c r="W208" i="1"/>
  <c r="V255" i="1"/>
  <c r="U255" i="1"/>
  <c r="I300" i="1"/>
  <c r="H300" i="1"/>
  <c r="I254" i="1"/>
  <c r="H254" i="1"/>
  <c r="I206" i="1"/>
  <c r="H206" i="1"/>
  <c r="J208" i="1"/>
  <c r="L208" i="1" s="1"/>
  <c r="J206" i="1"/>
  <c r="L206" i="1" s="1"/>
  <c r="I182" i="1"/>
  <c r="H182" i="1"/>
  <c r="J182" i="1"/>
  <c r="P104" i="26" l="1"/>
  <c r="R103" i="26"/>
  <c r="R26" i="26"/>
  <c r="P35" i="26"/>
  <c r="R35" i="26" s="1"/>
  <c r="S168" i="1"/>
  <c r="R171" i="1"/>
  <c r="S171" i="1" s="1"/>
  <c r="F168" i="1"/>
  <c r="J168" i="1" s="1"/>
  <c r="L168" i="1" s="1"/>
  <c r="I168" i="1"/>
  <c r="H168" i="1"/>
  <c r="G28" i="26"/>
  <c r="I28" i="26" s="1"/>
  <c r="G29" i="26"/>
  <c r="I29" i="26" s="1"/>
  <c r="F36" i="1"/>
  <c r="D28" i="26"/>
  <c r="D32" i="26"/>
  <c r="F35" i="1"/>
  <c r="D46" i="1"/>
  <c r="D29" i="26"/>
  <c r="E146" i="1"/>
  <c r="I144" i="1"/>
  <c r="H144" i="1"/>
  <c r="F144" i="1"/>
  <c r="J144" i="1" s="1"/>
  <c r="L144" i="1" s="1"/>
  <c r="U264" i="1"/>
  <c r="S98" i="26"/>
  <c r="U98" i="26" s="1"/>
  <c r="R266" i="1"/>
  <c r="S29" i="26"/>
  <c r="U29" i="26" s="1"/>
  <c r="U160" i="1"/>
  <c r="G89" i="26"/>
  <c r="I89" i="26" s="1"/>
  <c r="S102" i="26"/>
  <c r="U102" i="26" s="1"/>
  <c r="W160" i="1"/>
  <c r="F264" i="1"/>
  <c r="J264" i="1" s="1"/>
  <c r="L264" i="1" s="1"/>
  <c r="E265" i="1"/>
  <c r="S265" i="1"/>
  <c r="S268" i="1"/>
  <c r="S264" i="1"/>
  <c r="W264" i="1" s="1"/>
  <c r="Y264" i="1" s="1"/>
  <c r="R267" i="1"/>
  <c r="V160" i="1"/>
  <c r="G265" i="1"/>
  <c r="H264" i="1"/>
  <c r="I264" i="1"/>
  <c r="T161" i="1"/>
  <c r="G90" i="26" s="1"/>
  <c r="I90" i="26" s="1"/>
  <c r="E170" i="1"/>
  <c r="G30" i="26" s="1"/>
  <c r="I30" i="26" s="1"/>
  <c r="I169" i="1"/>
  <c r="H169" i="1"/>
  <c r="F169" i="1"/>
  <c r="J169" i="1" s="1"/>
  <c r="L169" i="1" s="1"/>
  <c r="S169" i="1"/>
  <c r="R172" i="1"/>
  <c r="F148" i="1"/>
  <c r="H145" i="1"/>
  <c r="I145" i="1"/>
  <c r="E149" i="1"/>
  <c r="F145" i="1"/>
  <c r="J145" i="1" s="1"/>
  <c r="L145" i="1" s="1"/>
  <c r="L91" i="1"/>
  <c r="U51" i="26"/>
  <c r="H183" i="1"/>
  <c r="I183" i="1"/>
  <c r="H184" i="1"/>
  <c r="I184" i="1"/>
  <c r="H207" i="1"/>
  <c r="J184" i="1"/>
  <c r="I207" i="1"/>
  <c r="I255" i="1"/>
  <c r="V185" i="1"/>
  <c r="U185" i="1"/>
  <c r="W207" i="1"/>
  <c r="V260" i="1"/>
  <c r="U260" i="1"/>
  <c r="W260" i="1"/>
  <c r="W255" i="1"/>
  <c r="H302" i="1"/>
  <c r="I302" i="1"/>
  <c r="H301" i="1"/>
  <c r="I301" i="1"/>
  <c r="J302" i="1"/>
  <c r="J301" i="1"/>
  <c r="J255" i="1"/>
  <c r="H259" i="1"/>
  <c r="I259" i="1"/>
  <c r="H255" i="1"/>
  <c r="J259" i="1"/>
  <c r="J207" i="1"/>
  <c r="L207" i="1" s="1"/>
  <c r="H208" i="1"/>
  <c r="I208" i="1"/>
  <c r="J183" i="1"/>
  <c r="D31" i="26" l="1"/>
  <c r="V28" i="26"/>
  <c r="F28" i="26"/>
  <c r="E147" i="1"/>
  <c r="D33" i="26"/>
  <c r="F33" i="26" s="1"/>
  <c r="H146" i="1"/>
  <c r="F146" i="1"/>
  <c r="J146" i="1" s="1"/>
  <c r="L146" i="1" s="1"/>
  <c r="I146" i="1"/>
  <c r="D30" i="26"/>
  <c r="F30" i="26" s="1"/>
  <c r="U266" i="1"/>
  <c r="S266" i="1"/>
  <c r="W266" i="1" s="1"/>
  <c r="Y266" i="1" s="1"/>
  <c r="V266" i="1"/>
  <c r="S30" i="26"/>
  <c r="U30" i="26" s="1"/>
  <c r="S101" i="26"/>
  <c r="U101" i="26" s="1"/>
  <c r="V267" i="1"/>
  <c r="U267" i="1"/>
  <c r="F265" i="1"/>
  <c r="J265" i="1" s="1"/>
  <c r="L265" i="1" s="1"/>
  <c r="E267" i="1"/>
  <c r="S267" i="1"/>
  <c r="W267" i="1" s="1"/>
  <c r="Y267" i="1" s="1"/>
  <c r="G267" i="1"/>
  <c r="H265" i="1"/>
  <c r="I265" i="1"/>
  <c r="T162" i="1"/>
  <c r="G91" i="26" s="1"/>
  <c r="I91" i="26" s="1"/>
  <c r="E172" i="1"/>
  <c r="F170" i="1"/>
  <c r="S172" i="1"/>
  <c r="F32" i="26"/>
  <c r="F149" i="1"/>
  <c r="J149" i="1" s="1"/>
  <c r="L149" i="1" s="1"/>
  <c r="I149" i="1"/>
  <c r="H149" i="1"/>
  <c r="F29" i="26"/>
  <c r="V29" i="26"/>
  <c r="V51" i="26" s="1"/>
  <c r="X51" i="26" s="1"/>
  <c r="P36" i="1"/>
  <c r="I70" i="1"/>
  <c r="L36" i="1"/>
  <c r="U161" i="1"/>
  <c r="V161" i="1"/>
  <c r="S161" i="1"/>
  <c r="W185" i="1"/>
  <c r="V189" i="1"/>
  <c r="V190" i="1" s="1"/>
  <c r="W189" i="1"/>
  <c r="U189" i="1"/>
  <c r="U209" i="1"/>
  <c r="V209" i="1"/>
  <c r="W209" i="1"/>
  <c r="V261" i="1"/>
  <c r="V262" i="1" s="1"/>
  <c r="U261" i="1"/>
  <c r="W261" i="1"/>
  <c r="W262" i="1" s="1"/>
  <c r="J303" i="1"/>
  <c r="I303" i="1"/>
  <c r="H303" i="1"/>
  <c r="I260" i="1"/>
  <c r="H260" i="1"/>
  <c r="I209" i="1"/>
  <c r="H209" i="1"/>
  <c r="I185" i="1"/>
  <c r="H185" i="1"/>
  <c r="G32" i="26" l="1"/>
  <c r="I32" i="26" s="1"/>
  <c r="D52" i="1"/>
  <c r="F52" i="1" s="1"/>
  <c r="V50" i="26"/>
  <c r="X50" i="26" s="1"/>
  <c r="X28" i="26"/>
  <c r="F147" i="1"/>
  <c r="I147" i="1"/>
  <c r="H147" i="1"/>
  <c r="S32" i="26"/>
  <c r="U32" i="26" s="1"/>
  <c r="E268" i="1"/>
  <c r="F267" i="1"/>
  <c r="J267" i="1" s="1"/>
  <c r="L267" i="1" s="1"/>
  <c r="G268" i="1"/>
  <c r="H267" i="1"/>
  <c r="I267" i="1"/>
  <c r="V162" i="1"/>
  <c r="T163" i="1"/>
  <c r="G92" i="26" s="1"/>
  <c r="I92" i="26" s="1"/>
  <c r="U162" i="1"/>
  <c r="W162" i="1"/>
  <c r="Y162" i="1" s="1"/>
  <c r="F172" i="1"/>
  <c r="J172" i="1" s="1"/>
  <c r="L172" i="1" s="1"/>
  <c r="E173" i="1"/>
  <c r="H172" i="1"/>
  <c r="I172" i="1"/>
  <c r="W161" i="1"/>
  <c r="S166" i="1"/>
  <c r="X29" i="26"/>
  <c r="L50" i="1"/>
  <c r="N50" i="1"/>
  <c r="P50" i="1" s="1"/>
  <c r="I84" i="1"/>
  <c r="W190" i="1"/>
  <c r="V191" i="1"/>
  <c r="U191" i="1"/>
  <c r="W191" i="1"/>
  <c r="V213" i="1"/>
  <c r="V214" i="1" s="1"/>
  <c r="U213" i="1"/>
  <c r="W213" i="1"/>
  <c r="W214" i="1" s="1"/>
  <c r="V263" i="1"/>
  <c r="U263" i="1"/>
  <c r="W263" i="1"/>
  <c r="I304" i="1"/>
  <c r="I308" i="1" s="1"/>
  <c r="H304" i="1"/>
  <c r="J261" i="1"/>
  <c r="I261" i="1"/>
  <c r="I262" i="1" s="1"/>
  <c r="H261" i="1"/>
  <c r="J260" i="1"/>
  <c r="J213" i="1"/>
  <c r="L213" i="1" s="1"/>
  <c r="I213" i="1"/>
  <c r="I214" i="1" s="1"/>
  <c r="H213" i="1"/>
  <c r="J209" i="1"/>
  <c r="L209" i="1" s="1"/>
  <c r="J189" i="1"/>
  <c r="I189" i="1"/>
  <c r="I190" i="1" s="1"/>
  <c r="H189" i="1"/>
  <c r="J185" i="1"/>
  <c r="G33" i="26" l="1"/>
  <c r="I33" i="26" s="1"/>
  <c r="F38" i="1"/>
  <c r="J147" i="1"/>
  <c r="L147" i="1" s="1"/>
  <c r="F150" i="1"/>
  <c r="S33" i="26"/>
  <c r="U33" i="26" s="1"/>
  <c r="D41" i="1"/>
  <c r="F268" i="1"/>
  <c r="J268" i="1" s="1"/>
  <c r="V32" i="26"/>
  <c r="I268" i="1"/>
  <c r="H268" i="1"/>
  <c r="W163" i="1"/>
  <c r="Y163" i="1" s="1"/>
  <c r="V163" i="1"/>
  <c r="U163" i="1"/>
  <c r="T164" i="1"/>
  <c r="G93" i="26" s="1"/>
  <c r="I93" i="26" s="1"/>
  <c r="F173" i="1"/>
  <c r="J214" i="1"/>
  <c r="J190" i="1"/>
  <c r="J262" i="1"/>
  <c r="S167" i="1"/>
  <c r="V197" i="1"/>
  <c r="U197" i="1"/>
  <c r="W197" i="1"/>
  <c r="V194" i="1"/>
  <c r="W194" i="1"/>
  <c r="U194" i="1"/>
  <c r="U215" i="1"/>
  <c r="V215" i="1"/>
  <c r="W215" i="1"/>
  <c r="V265" i="1"/>
  <c r="U265" i="1"/>
  <c r="W265" i="1"/>
  <c r="V268" i="1"/>
  <c r="U268" i="1"/>
  <c r="W268" i="1"/>
  <c r="V309" i="1"/>
  <c r="V315" i="1" s="1"/>
  <c r="U309" i="1"/>
  <c r="W309" i="1"/>
  <c r="W315" i="1" s="1"/>
  <c r="J309" i="1"/>
  <c r="I309" i="1"/>
  <c r="H309" i="1"/>
  <c r="J304" i="1"/>
  <c r="J308" i="1" s="1"/>
  <c r="I263" i="1"/>
  <c r="H263" i="1"/>
  <c r="J215" i="1"/>
  <c r="L215" i="1" s="1"/>
  <c r="I215" i="1"/>
  <c r="H215" i="1"/>
  <c r="J191" i="1"/>
  <c r="I191" i="1"/>
  <c r="H191" i="1"/>
  <c r="V54" i="26" l="1"/>
  <c r="X54" i="26" s="1"/>
  <c r="X32" i="26"/>
  <c r="V164" i="1"/>
  <c r="W164" i="1"/>
  <c r="T165" i="1"/>
  <c r="G94" i="26" s="1"/>
  <c r="I94" i="26" s="1"/>
  <c r="U164" i="1"/>
  <c r="D50" i="1"/>
  <c r="F50" i="1" s="1"/>
  <c r="F40" i="1"/>
  <c r="D51" i="1"/>
  <c r="D47" i="1"/>
  <c r="G94" i="1"/>
  <c r="S170" i="1"/>
  <c r="S173" i="1"/>
  <c r="U221" i="1"/>
  <c r="V221" i="1"/>
  <c r="W221" i="1"/>
  <c r="V218" i="1"/>
  <c r="U218" i="1"/>
  <c r="W218" i="1"/>
  <c r="J311" i="1"/>
  <c r="I311" i="1"/>
  <c r="H311" i="1"/>
  <c r="J312" i="1"/>
  <c r="I312" i="1"/>
  <c r="H312" i="1"/>
  <c r="J218" i="1"/>
  <c r="L218" i="1" s="1"/>
  <c r="I218" i="1"/>
  <c r="H218" i="1"/>
  <c r="J221" i="1"/>
  <c r="L221" i="1" s="1"/>
  <c r="I221" i="1"/>
  <c r="H221" i="1"/>
  <c r="J194" i="1"/>
  <c r="I194" i="1"/>
  <c r="H194" i="1"/>
  <c r="J197" i="1"/>
  <c r="I197" i="1"/>
  <c r="H197" i="1"/>
  <c r="I315" i="1" l="1"/>
  <c r="J315" i="1"/>
  <c r="W165" i="1"/>
  <c r="Y165" i="1" s="1"/>
  <c r="U165" i="1"/>
  <c r="T167" i="1"/>
  <c r="T168" i="1" s="1"/>
  <c r="G97" i="26" s="1"/>
  <c r="V165" i="1"/>
  <c r="V166" i="1" s="1"/>
  <c r="Y164" i="1"/>
  <c r="S174" i="1"/>
  <c r="I94" i="1"/>
  <c r="U168" i="1" l="1"/>
  <c r="W168" i="1"/>
  <c r="Y168" i="1" s="1"/>
  <c r="V168" i="1"/>
  <c r="G96" i="26"/>
  <c r="I96" i="26" s="1"/>
  <c r="I97" i="26"/>
  <c r="U167" i="1"/>
  <c r="V167" i="1"/>
  <c r="T170" i="1"/>
  <c r="G99" i="26" s="1"/>
  <c r="I99" i="26" s="1"/>
  <c r="T169" i="1"/>
  <c r="W167" i="1"/>
  <c r="W166" i="1"/>
  <c r="AB41" i="1"/>
  <c r="H18" i="1"/>
  <c r="H16" i="1"/>
  <c r="F16" i="1"/>
  <c r="G98" i="26" l="1"/>
  <c r="I98" i="26" s="1"/>
  <c r="T171" i="1"/>
  <c r="W169" i="1"/>
  <c r="Y169" i="1" s="1"/>
  <c r="U169" i="1"/>
  <c r="V169" i="1"/>
  <c r="T172" i="1"/>
  <c r="G101" i="26" s="1"/>
  <c r="I101" i="26" s="1"/>
  <c r="T173" i="1"/>
  <c r="G102" i="26" s="1"/>
  <c r="I102" i="26" s="1"/>
  <c r="U170" i="1"/>
  <c r="V170" i="1"/>
  <c r="W170" i="1"/>
  <c r="V171" i="1" l="1"/>
  <c r="U171" i="1"/>
  <c r="W171" i="1"/>
  <c r="Y171" i="1" s="1"/>
  <c r="U173" i="1"/>
  <c r="V173" i="1"/>
  <c r="W173" i="1"/>
  <c r="V172" i="1"/>
  <c r="U172" i="1"/>
  <c r="W172" i="1"/>
  <c r="Y172" i="1" s="1"/>
  <c r="E48" i="1"/>
  <c r="E47" i="1"/>
  <c r="F27" i="1" l="1"/>
  <c r="E46" i="1"/>
  <c r="F46" i="1" s="1"/>
  <c r="E51" i="1"/>
  <c r="K222" i="1" l="1"/>
  <c r="K223" i="1" s="1"/>
  <c r="G417" i="1" s="1"/>
  <c r="K269" i="1"/>
  <c r="K270" i="1" l="1"/>
  <c r="G419" i="1" s="1"/>
  <c r="G421" i="1"/>
  <c r="G418" i="1"/>
  <c r="H158" i="1"/>
  <c r="H157" i="1"/>
  <c r="H160" i="1" l="1"/>
  <c r="H159" i="1"/>
  <c r="H161" i="1" l="1"/>
  <c r="H167" i="1" l="1"/>
  <c r="F269" i="1" l="1"/>
  <c r="F270" i="1" s="1"/>
  <c r="H170" i="1"/>
  <c r="F198" i="1" l="1"/>
  <c r="F199" i="1" s="1"/>
  <c r="H173" i="1"/>
  <c r="F174" i="1"/>
  <c r="F175" i="1" s="1"/>
  <c r="F222" i="1" l="1"/>
  <c r="F223" i="1" s="1"/>
  <c r="C450" i="1" l="1"/>
  <c r="V106" i="26" l="1"/>
  <c r="Q142" i="1"/>
  <c r="C117" i="26" l="1"/>
  <c r="T124" i="26"/>
  <c r="Q124" i="26"/>
  <c r="T121" i="26"/>
  <c r="Q121" i="26"/>
  <c r="T118" i="26"/>
  <c r="T116" i="26"/>
  <c r="S116" i="26"/>
  <c r="Q116" i="26"/>
  <c r="T112" i="26"/>
  <c r="Q112" i="26"/>
  <c r="N112" i="26"/>
  <c r="T111" i="26"/>
  <c r="Q111" i="26"/>
  <c r="N111" i="26"/>
  <c r="T110" i="26"/>
  <c r="Q110" i="26"/>
  <c r="N110" i="26"/>
  <c r="T109" i="26"/>
  <c r="Q109" i="26"/>
  <c r="N109" i="26"/>
  <c r="T108" i="26"/>
  <c r="Q108" i="26"/>
  <c r="N108" i="26"/>
  <c r="K108" i="26"/>
  <c r="E108" i="26"/>
  <c r="T86" i="26"/>
  <c r="N86" i="26"/>
  <c r="K86" i="26"/>
  <c r="H95" i="26"/>
  <c r="C56" i="26"/>
  <c r="T55" i="26"/>
  <c r="T52" i="26"/>
  <c r="T43" i="26"/>
  <c r="Q43" i="26"/>
  <c r="T42" i="26"/>
  <c r="Q42" i="26"/>
  <c r="T41" i="26"/>
  <c r="Q41" i="26"/>
  <c r="T40" i="26"/>
  <c r="Q40" i="26"/>
  <c r="T39" i="26"/>
  <c r="Q39" i="26"/>
  <c r="K39" i="26"/>
  <c r="T17" i="26"/>
  <c r="N17" i="26"/>
  <c r="O17" i="26" s="1"/>
  <c r="H17" i="26"/>
  <c r="F450" i="1"/>
  <c r="C86" i="1"/>
  <c r="O71" i="1"/>
  <c r="M61" i="1"/>
  <c r="O27" i="1"/>
  <c r="C67" i="1"/>
  <c r="C174" i="1"/>
  <c r="P121" i="26"/>
  <c r="Q269" i="1"/>
  <c r="P269" i="1"/>
  <c r="D269" i="1"/>
  <c r="C269" i="1"/>
  <c r="X222" i="1"/>
  <c r="Q222" i="1"/>
  <c r="P222" i="1"/>
  <c r="D222" i="1"/>
  <c r="C222" i="1"/>
  <c r="X198" i="1"/>
  <c r="Q198" i="1"/>
  <c r="P198" i="1"/>
  <c r="K198" i="1"/>
  <c r="D198" i="1"/>
  <c r="C198" i="1"/>
  <c r="A153" i="1"/>
  <c r="A177" i="1" s="1"/>
  <c r="A201" i="1" s="1"/>
  <c r="A225" i="1" s="1"/>
  <c r="A249" i="1" s="1"/>
  <c r="A272" i="1" s="1"/>
  <c r="A295" i="1" s="1"/>
  <c r="A318" i="1" s="1"/>
  <c r="A341" i="1" s="1"/>
  <c r="A364" i="1" s="1"/>
  <c r="A387" i="1" s="1"/>
  <c r="C431" i="1" l="1"/>
  <c r="W102" i="26"/>
  <c r="W18" i="26"/>
  <c r="W40" i="26" s="1"/>
  <c r="W21" i="26"/>
  <c r="W43" i="26" s="1"/>
  <c r="W25" i="26"/>
  <c r="W19" i="26"/>
  <c r="W20" i="26"/>
  <c r="W42" i="26" s="1"/>
  <c r="C53" i="1"/>
  <c r="O83" i="1"/>
  <c r="R148" i="26"/>
  <c r="J108" i="26"/>
  <c r="L108" i="26" s="1"/>
  <c r="P108" i="26"/>
  <c r="R108" i="26" s="1"/>
  <c r="Y189" i="1"/>
  <c r="J157" i="1"/>
  <c r="O34" i="1"/>
  <c r="S133" i="1"/>
  <c r="W133" i="1" s="1"/>
  <c r="R121" i="26"/>
  <c r="G86" i="26"/>
  <c r="I86" i="26" s="1"/>
  <c r="I108" i="26"/>
  <c r="U116" i="26"/>
  <c r="O25" i="1"/>
  <c r="S86" i="26"/>
  <c r="U86" i="26" s="1"/>
  <c r="M108" i="26"/>
  <c r="O108" i="26" s="1"/>
  <c r="S118" i="26"/>
  <c r="U118" i="26" s="1"/>
  <c r="S109" i="26"/>
  <c r="U109" i="26" s="1"/>
  <c r="W89" i="26"/>
  <c r="S39" i="26"/>
  <c r="U39" i="26" s="1"/>
  <c r="S108" i="26"/>
  <c r="U108" i="26" s="1"/>
  <c r="P39" i="26"/>
  <c r="R39" i="26" s="1"/>
  <c r="P40" i="26"/>
  <c r="R40" i="26" s="1"/>
  <c r="O39" i="26"/>
  <c r="L39" i="26"/>
  <c r="D108" i="26"/>
  <c r="F108" i="26" s="1"/>
  <c r="S17" i="26"/>
  <c r="U17" i="26" s="1"/>
  <c r="M86" i="26"/>
  <c r="O86" i="26" s="1"/>
  <c r="J86" i="26"/>
  <c r="L86" i="26" s="1"/>
  <c r="G17" i="26"/>
  <c r="I17" i="26" s="1"/>
  <c r="D86" i="26"/>
  <c r="E86" i="26"/>
  <c r="W86" i="26" s="1"/>
  <c r="E17" i="26"/>
  <c r="E27" i="26"/>
  <c r="W27" i="26" s="1"/>
  <c r="W49" i="26" s="1"/>
  <c r="R149" i="26"/>
  <c r="W99" i="26"/>
  <c r="H34" i="26"/>
  <c r="D414" i="1"/>
  <c r="D223" i="1"/>
  <c r="C175" i="1"/>
  <c r="M37" i="1"/>
  <c r="M58" i="1"/>
  <c r="M73" i="1"/>
  <c r="M60" i="1"/>
  <c r="M71" i="1"/>
  <c r="X223" i="1"/>
  <c r="H417" i="1" s="1"/>
  <c r="X199" i="1"/>
  <c r="H416" i="1" s="1"/>
  <c r="S222" i="1"/>
  <c r="Q223" i="1"/>
  <c r="H422" i="1"/>
  <c r="C316" i="1"/>
  <c r="S269" i="1"/>
  <c r="K199" i="1"/>
  <c r="G416" i="1" s="1"/>
  <c r="P270" i="1"/>
  <c r="I133" i="1"/>
  <c r="D199" i="1"/>
  <c r="I157" i="1"/>
  <c r="H419" i="1"/>
  <c r="C270" i="1"/>
  <c r="P316" i="1"/>
  <c r="P199" i="1"/>
  <c r="C223" i="1"/>
  <c r="D270" i="1"/>
  <c r="Q316" i="1"/>
  <c r="Q199" i="1"/>
  <c r="P223" i="1"/>
  <c r="Q270" i="1"/>
  <c r="D316" i="1"/>
  <c r="S121" i="26"/>
  <c r="U121" i="26" s="1"/>
  <c r="S110" i="26"/>
  <c r="U110" i="26" s="1"/>
  <c r="S124" i="26"/>
  <c r="U124" i="26" s="1"/>
  <c r="S198" i="1"/>
  <c r="C199" i="1"/>
  <c r="V133" i="1"/>
  <c r="U133" i="1"/>
  <c r="U134" i="1" s="1"/>
  <c r="U135" i="1" s="1"/>
  <c r="U136" i="1" s="1"/>
  <c r="U137" i="1" s="1"/>
  <c r="U138" i="1" s="1"/>
  <c r="U139" i="1" s="1"/>
  <c r="U140" i="1" s="1"/>
  <c r="U141" i="1" s="1"/>
  <c r="R134" i="1"/>
  <c r="J133" i="1"/>
  <c r="H133" i="1"/>
  <c r="V134" i="1" l="1"/>
  <c r="W121" i="26"/>
  <c r="W111" i="26"/>
  <c r="H421" i="1"/>
  <c r="V17" i="26"/>
  <c r="V39" i="26" s="1"/>
  <c r="D87" i="26"/>
  <c r="F87" i="26" s="1"/>
  <c r="R135" i="1"/>
  <c r="W124" i="26"/>
  <c r="W41" i="26"/>
  <c r="V18" i="26"/>
  <c r="W47" i="26"/>
  <c r="H53" i="1"/>
  <c r="O48" i="1"/>
  <c r="M59" i="1"/>
  <c r="L299" i="1"/>
  <c r="Y299" i="1"/>
  <c r="Y308" i="1" s="1"/>
  <c r="Y309" i="1"/>
  <c r="Y315" i="1" s="1"/>
  <c r="L300" i="1"/>
  <c r="L253" i="1"/>
  <c r="L254" i="1"/>
  <c r="Y253" i="1"/>
  <c r="L205" i="1"/>
  <c r="Y205" i="1"/>
  <c r="Y182" i="1"/>
  <c r="Y181" i="1"/>
  <c r="Y197" i="1"/>
  <c r="L183" i="1"/>
  <c r="L182" i="1"/>
  <c r="Y157" i="1"/>
  <c r="Y167" i="1"/>
  <c r="L157" i="1"/>
  <c r="F17" i="26"/>
  <c r="O39" i="1"/>
  <c r="S42" i="26"/>
  <c r="U42" i="26" s="1"/>
  <c r="O49" i="1"/>
  <c r="O26" i="1"/>
  <c r="S40" i="26"/>
  <c r="U40" i="26" s="1"/>
  <c r="F19" i="26"/>
  <c r="W96" i="26"/>
  <c r="F86" i="26"/>
  <c r="W94" i="26"/>
  <c r="S41" i="26"/>
  <c r="U41" i="26" s="1"/>
  <c r="P41" i="26"/>
  <c r="R41" i="26" s="1"/>
  <c r="P109" i="26"/>
  <c r="R109" i="26" s="1"/>
  <c r="P124" i="26"/>
  <c r="R124" i="26" s="1"/>
  <c r="M109" i="26"/>
  <c r="O109" i="26" s="1"/>
  <c r="V86" i="26"/>
  <c r="V108" i="26" s="1"/>
  <c r="M68" i="1"/>
  <c r="M75" i="1" s="1"/>
  <c r="W88" i="26"/>
  <c r="W108" i="26"/>
  <c r="W30" i="26"/>
  <c r="W52" i="26" s="1"/>
  <c r="W87" i="26"/>
  <c r="M34" i="1"/>
  <c r="O47" i="1"/>
  <c r="O68" i="1"/>
  <c r="Y133" i="1"/>
  <c r="L133" i="1"/>
  <c r="I158" i="1"/>
  <c r="S43" i="26"/>
  <c r="U43" i="26" s="1"/>
  <c r="S111" i="26"/>
  <c r="U111" i="26" s="1"/>
  <c r="Y263" i="1"/>
  <c r="Y215" i="1"/>
  <c r="Y191" i="1"/>
  <c r="V198" i="1"/>
  <c r="L181" i="1"/>
  <c r="J158" i="1"/>
  <c r="S134" i="1"/>
  <c r="W134" i="1" s="1"/>
  <c r="V135" i="1" l="1"/>
  <c r="S135" i="1"/>
  <c r="W135" i="1" s="1"/>
  <c r="Y135" i="1" s="1"/>
  <c r="F60" i="1"/>
  <c r="W116" i="26"/>
  <c r="W118" i="26"/>
  <c r="X86" i="26"/>
  <c r="D88" i="26"/>
  <c r="F88" i="26" s="1"/>
  <c r="R136" i="1"/>
  <c r="F59" i="1"/>
  <c r="V19" i="26"/>
  <c r="V40" i="26"/>
  <c r="X40" i="26" s="1"/>
  <c r="V20" i="26"/>
  <c r="O82" i="1"/>
  <c r="L93" i="1"/>
  <c r="J94" i="1"/>
  <c r="L92" i="1"/>
  <c r="K86" i="1"/>
  <c r="H86" i="1"/>
  <c r="L301" i="1"/>
  <c r="L302" i="1"/>
  <c r="Y255" i="1"/>
  <c r="L255" i="1"/>
  <c r="L259" i="1"/>
  <c r="Y268" i="1"/>
  <c r="Y265" i="1"/>
  <c r="Y254" i="1"/>
  <c r="Y221" i="1"/>
  <c r="Y218" i="1"/>
  <c r="Y206" i="1"/>
  <c r="Y194" i="1"/>
  <c r="Y198" i="1" s="1"/>
  <c r="L194" i="1"/>
  <c r="L184" i="1"/>
  <c r="J159" i="1"/>
  <c r="J160" i="1"/>
  <c r="Y170" i="1"/>
  <c r="Y173" i="1"/>
  <c r="L158" i="1"/>
  <c r="K53" i="1"/>
  <c r="O46" i="1"/>
  <c r="P110" i="26"/>
  <c r="R110" i="26" s="1"/>
  <c r="P42" i="26"/>
  <c r="R42" i="26" s="1"/>
  <c r="M110" i="26"/>
  <c r="O110" i="26" s="1"/>
  <c r="V87" i="26"/>
  <c r="V109" i="26" s="1"/>
  <c r="X108" i="26"/>
  <c r="I160" i="1"/>
  <c r="I159" i="1"/>
  <c r="W109" i="26"/>
  <c r="W110" i="26"/>
  <c r="L58" i="1"/>
  <c r="Y134" i="1"/>
  <c r="W198" i="1"/>
  <c r="W222" i="1"/>
  <c r="V269" i="1"/>
  <c r="W269" i="1"/>
  <c r="V222" i="1"/>
  <c r="O51" i="1" l="1"/>
  <c r="V136" i="1"/>
  <c r="R137" i="1"/>
  <c r="R138" i="1" s="1"/>
  <c r="V138" i="1" s="1"/>
  <c r="F61" i="1"/>
  <c r="S136" i="1"/>
  <c r="W136" i="1" s="1"/>
  <c r="Y136" i="1" s="1"/>
  <c r="X87" i="26"/>
  <c r="D90" i="26"/>
  <c r="F90" i="26" s="1"/>
  <c r="D89" i="26"/>
  <c r="F89" i="26" s="1"/>
  <c r="O86" i="1"/>
  <c r="X20" i="26"/>
  <c r="V42" i="26"/>
  <c r="X42" i="26" s="1"/>
  <c r="V41" i="26"/>
  <c r="X41" i="26" s="1"/>
  <c r="X19" i="26"/>
  <c r="L160" i="1"/>
  <c r="L159" i="1"/>
  <c r="P43" i="26"/>
  <c r="R43" i="26" s="1"/>
  <c r="L59" i="1"/>
  <c r="N26" i="1"/>
  <c r="L303" i="1"/>
  <c r="Y269" i="1"/>
  <c r="Y222" i="1"/>
  <c r="Y207" i="1"/>
  <c r="Y183" i="1"/>
  <c r="Y159" i="1"/>
  <c r="V88" i="26"/>
  <c r="P111" i="26"/>
  <c r="R111" i="26" s="1"/>
  <c r="M111" i="26"/>
  <c r="O111" i="26" s="1"/>
  <c r="X109" i="26"/>
  <c r="L60" i="1"/>
  <c r="S112" i="26"/>
  <c r="U112" i="26" s="1"/>
  <c r="Y158" i="1"/>
  <c r="Q90" i="26" l="1"/>
  <c r="D418" i="1"/>
  <c r="H418" i="1"/>
  <c r="S137" i="1"/>
  <c r="W137" i="1" s="1"/>
  <c r="Y137" i="1" s="1"/>
  <c r="V137" i="1"/>
  <c r="V110" i="26"/>
  <c r="X110" i="26" s="1"/>
  <c r="X88" i="26"/>
  <c r="D91" i="26"/>
  <c r="F91" i="26" s="1"/>
  <c r="F62" i="1"/>
  <c r="V25" i="26"/>
  <c r="V21" i="26"/>
  <c r="R139" i="1"/>
  <c r="S138" i="1"/>
  <c r="W138" i="1" s="1"/>
  <c r="Y138" i="1" s="1"/>
  <c r="L260" i="1"/>
  <c r="Y259" i="1"/>
  <c r="Y208" i="1"/>
  <c r="Y184" i="1"/>
  <c r="L185" i="1"/>
  <c r="Y160" i="1"/>
  <c r="V89" i="26"/>
  <c r="X89" i="26" s="1"/>
  <c r="I161" i="1"/>
  <c r="J161" i="1"/>
  <c r="L161" i="1" s="1"/>
  <c r="S55" i="26"/>
  <c r="U55" i="26" s="1"/>
  <c r="Q95" i="26" l="1"/>
  <c r="R90" i="26"/>
  <c r="W90" i="26"/>
  <c r="W112" i="26" s="1"/>
  <c r="V139" i="1"/>
  <c r="D92" i="26"/>
  <c r="F92" i="26" s="1"/>
  <c r="V91" i="26"/>
  <c r="X91" i="26" s="1"/>
  <c r="F63" i="1"/>
  <c r="V43" i="26"/>
  <c r="X43" i="26" s="1"/>
  <c r="X21" i="26"/>
  <c r="V47" i="26"/>
  <c r="X47" i="26" s="1"/>
  <c r="X25" i="26"/>
  <c r="R140" i="1"/>
  <c r="S139" i="1"/>
  <c r="W139" i="1" s="1"/>
  <c r="Y139" i="1" s="1"/>
  <c r="S52" i="26"/>
  <c r="U52" i="26" s="1"/>
  <c r="L304" i="1"/>
  <c r="L308" i="1" s="1"/>
  <c r="L261" i="1"/>
  <c r="L262" i="1" s="1"/>
  <c r="L214" i="1"/>
  <c r="V199" i="1"/>
  <c r="P112" i="26"/>
  <c r="R112" i="26" s="1"/>
  <c r="M112" i="26"/>
  <c r="O112" i="26" s="1"/>
  <c r="V111" i="26"/>
  <c r="X111" i="26" s="1"/>
  <c r="I166" i="1"/>
  <c r="I222" i="1"/>
  <c r="I223" i="1" s="1"/>
  <c r="L189" i="1"/>
  <c r="L190" i="1" s="1"/>
  <c r="I198" i="1"/>
  <c r="I199" i="1" s="1"/>
  <c r="Q104" i="26" l="1"/>
  <c r="R104" i="26" s="1"/>
  <c r="R95" i="26"/>
  <c r="V140" i="1"/>
  <c r="D93" i="26"/>
  <c r="F93" i="26" s="1"/>
  <c r="F64" i="1"/>
  <c r="V92" i="26"/>
  <c r="X92" i="26" s="1"/>
  <c r="V113" i="26"/>
  <c r="X113" i="26" s="1"/>
  <c r="R141" i="1"/>
  <c r="V141" i="1" s="1"/>
  <c r="S140" i="1"/>
  <c r="W140" i="1" s="1"/>
  <c r="Y140" i="1" s="1"/>
  <c r="P116" i="26"/>
  <c r="R116" i="26" s="1"/>
  <c r="V316" i="1"/>
  <c r="I316" i="1"/>
  <c r="L311" i="1"/>
  <c r="L312" i="1"/>
  <c r="L309" i="1"/>
  <c r="V270" i="1"/>
  <c r="L263" i="1"/>
  <c r="W223" i="1"/>
  <c r="V223" i="1"/>
  <c r="Y209" i="1"/>
  <c r="S199" i="1"/>
  <c r="L197" i="1"/>
  <c r="Y161" i="1"/>
  <c r="L165" i="1"/>
  <c r="L166" i="1" s="1"/>
  <c r="I269" i="1"/>
  <c r="I270" i="1" s="1"/>
  <c r="J166" i="1"/>
  <c r="I167" i="1"/>
  <c r="J167" i="1"/>
  <c r="J316" i="1"/>
  <c r="J222" i="1"/>
  <c r="J223" i="1" s="1"/>
  <c r="J198" i="1"/>
  <c r="J199" i="1" s="1"/>
  <c r="L191" i="1"/>
  <c r="L315" i="1" l="1"/>
  <c r="L316" i="1" s="1"/>
  <c r="D94" i="26"/>
  <c r="F94" i="26" s="1"/>
  <c r="V114" i="26"/>
  <c r="X114" i="26" s="1"/>
  <c r="V93" i="26"/>
  <c r="X93" i="26" s="1"/>
  <c r="F65" i="1"/>
  <c r="D83" i="1"/>
  <c r="S141" i="1"/>
  <c r="W141" i="1" s="1"/>
  <c r="Y141" i="1" s="1"/>
  <c r="R143" i="1"/>
  <c r="S316" i="1"/>
  <c r="S223" i="1"/>
  <c r="S270" i="1"/>
  <c r="Y261" i="1"/>
  <c r="L268" i="1"/>
  <c r="L269" i="1" s="1"/>
  <c r="L270" i="1" s="1"/>
  <c r="L222" i="1"/>
  <c r="L223" i="1" s="1"/>
  <c r="Y213" i="1"/>
  <c r="Y214" i="1" s="1"/>
  <c r="Y223" i="1" s="1"/>
  <c r="L198" i="1"/>
  <c r="L199" i="1" s="1"/>
  <c r="Y185" i="1"/>
  <c r="Y190" i="1" s="1"/>
  <c r="Y199" i="1" s="1"/>
  <c r="W199" i="1"/>
  <c r="Y166" i="1"/>
  <c r="J269" i="1"/>
  <c r="J270" i="1" s="1"/>
  <c r="Y260" i="1"/>
  <c r="W270" i="1"/>
  <c r="V30" i="26"/>
  <c r="V52" i="26" s="1"/>
  <c r="X52" i="26" s="1"/>
  <c r="I170" i="1"/>
  <c r="J170" i="1"/>
  <c r="I173" i="1"/>
  <c r="J173" i="1"/>
  <c r="L167" i="1"/>
  <c r="W316" i="1"/>
  <c r="R144" i="1" l="1"/>
  <c r="V115" i="26"/>
  <c r="X115" i="26" s="1"/>
  <c r="F66" i="1"/>
  <c r="R145" i="1"/>
  <c r="R146" i="1"/>
  <c r="S143" i="1"/>
  <c r="Y262" i="1"/>
  <c r="Y270" i="1" s="1"/>
  <c r="Y316" i="1"/>
  <c r="L173" i="1"/>
  <c r="L170" i="1"/>
  <c r="J174" i="1"/>
  <c r="G34" i="26"/>
  <c r="I34" i="26" s="1"/>
  <c r="D97" i="26" l="1"/>
  <c r="F97" i="26" s="1"/>
  <c r="S144" i="1"/>
  <c r="W144" i="1" s="1"/>
  <c r="Y144" i="1" s="1"/>
  <c r="U144" i="1"/>
  <c r="V144" i="1"/>
  <c r="R147" i="1"/>
  <c r="S147" i="1" s="1"/>
  <c r="F71" i="1"/>
  <c r="S145" i="1"/>
  <c r="D82" i="1"/>
  <c r="R148" i="1"/>
  <c r="S146" i="1"/>
  <c r="DI32" i="1"/>
  <c r="V97" i="26" l="1"/>
  <c r="X97" i="26" s="1"/>
  <c r="D80" i="1"/>
  <c r="F69" i="1"/>
  <c r="F70" i="1"/>
  <c r="D81" i="1"/>
  <c r="R149" i="1"/>
  <c r="V119" i="26" l="1"/>
  <c r="X119" i="26" s="1"/>
  <c r="F72" i="1"/>
  <c r="D85" i="1"/>
  <c r="F85" i="1" s="1"/>
  <c r="S149" i="1"/>
  <c r="I58" i="1"/>
  <c r="D75" i="1" l="1"/>
  <c r="F74" i="1"/>
  <c r="D84" i="1"/>
  <c r="F71" i="26"/>
  <c r="F84" i="1" l="1"/>
  <c r="D86" i="1"/>
  <c r="W17" i="26" l="1"/>
  <c r="W39" i="26" s="1"/>
  <c r="I24" i="1" l="1"/>
  <c r="X39" i="26"/>
  <c r="O60" i="1" l="1"/>
  <c r="O58" i="1"/>
  <c r="P58" i="1" s="1"/>
  <c r="X17" i="26"/>
  <c r="P26" i="1" l="1"/>
  <c r="F68" i="1" l="1"/>
  <c r="F82" i="1"/>
  <c r="F58" i="1"/>
  <c r="F81" i="1"/>
  <c r="F73" i="1"/>
  <c r="F24" i="1"/>
  <c r="E86" i="1" l="1"/>
  <c r="E53" i="1"/>
  <c r="F80" i="1"/>
  <c r="R140" i="26" l="1"/>
  <c r="C95" i="26" l="1"/>
  <c r="C48" i="26"/>
  <c r="C26" i="26"/>
  <c r="C33" i="1"/>
  <c r="P142" i="1"/>
  <c r="V90" i="26" l="1"/>
  <c r="X90" i="26" s="1"/>
  <c r="T143" i="1" l="1"/>
  <c r="D96" i="26" s="1"/>
  <c r="F96" i="26" s="1"/>
  <c r="V112" i="26"/>
  <c r="X112" i="26" s="1"/>
  <c r="T145" i="1" l="1"/>
  <c r="V94" i="26"/>
  <c r="T146" i="1"/>
  <c r="T148" i="1"/>
  <c r="V143" i="1"/>
  <c r="U143" i="1"/>
  <c r="W143" i="1"/>
  <c r="A12" i="24"/>
  <c r="V145" i="1" l="1"/>
  <c r="T147" i="1"/>
  <c r="D100" i="26" s="1"/>
  <c r="F100" i="26" s="1"/>
  <c r="V116" i="26"/>
  <c r="X116" i="26" s="1"/>
  <c r="X94" i="26"/>
  <c r="D101" i="26"/>
  <c r="F101" i="26" s="1"/>
  <c r="D99" i="26"/>
  <c r="F99" i="26" s="1"/>
  <c r="D98" i="26"/>
  <c r="T149" i="1"/>
  <c r="D102" i="26" s="1"/>
  <c r="F102" i="26" s="1"/>
  <c r="W145" i="1"/>
  <c r="Y145" i="1" s="1"/>
  <c r="U145" i="1"/>
  <c r="N70" i="1"/>
  <c r="P70" i="1" s="1"/>
  <c r="L70" i="1"/>
  <c r="Y143" i="1"/>
  <c r="V146" i="1"/>
  <c r="L71" i="1" s="1"/>
  <c r="U146" i="1"/>
  <c r="W146" i="1"/>
  <c r="L68" i="1"/>
  <c r="V96" i="26"/>
  <c r="X96" i="26" s="1"/>
  <c r="V147" i="1" l="1"/>
  <c r="U147" i="1"/>
  <c r="W147" i="1"/>
  <c r="Y147" i="1" s="1"/>
  <c r="V98" i="26"/>
  <c r="F98" i="26"/>
  <c r="V101" i="26"/>
  <c r="X101" i="26" s="1"/>
  <c r="W149" i="1"/>
  <c r="Y149" i="1" s="1"/>
  <c r="U149" i="1"/>
  <c r="V149" i="1"/>
  <c r="L84" i="1"/>
  <c r="N84" i="1"/>
  <c r="P84" i="1" s="1"/>
  <c r="I68" i="1"/>
  <c r="Y146" i="1"/>
  <c r="I71" i="1"/>
  <c r="V118" i="26"/>
  <c r="X118" i="26" s="1"/>
  <c r="V99" i="26"/>
  <c r="DI25" i="1"/>
  <c r="V123" i="26" l="1"/>
  <c r="X123" i="26" s="1"/>
  <c r="V121" i="26"/>
  <c r="X121" i="26" s="1"/>
  <c r="X99" i="26"/>
  <c r="V120" i="26"/>
  <c r="X120" i="26" s="1"/>
  <c r="X98" i="26"/>
  <c r="V102" i="26"/>
  <c r="X102" i="26" s="1"/>
  <c r="V124" i="26" l="1"/>
  <c r="X124" i="26" s="1"/>
  <c r="L61" i="1" l="1"/>
  <c r="M25" i="1" l="1"/>
  <c r="E42" i="1"/>
  <c r="U465" i="1" l="1"/>
  <c r="T465" i="1"/>
  <c r="S465" i="1"/>
  <c r="R465" i="1"/>
  <c r="O465" i="1"/>
  <c r="N465" i="1"/>
  <c r="M465" i="1"/>
  <c r="L465" i="1"/>
  <c r="K465" i="1"/>
  <c r="J465" i="1"/>
  <c r="I465" i="1"/>
  <c r="H465" i="1"/>
  <c r="G465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65" i="1"/>
  <c r="E465" i="1"/>
  <c r="D465" i="1"/>
  <c r="C465" i="1"/>
  <c r="N44" i="1" l="1"/>
  <c r="P174" i="1" l="1"/>
  <c r="C44" i="1" l="1"/>
  <c r="C56" i="1" s="1"/>
  <c r="C37" i="26" l="1"/>
  <c r="C84" i="26" s="1"/>
  <c r="C106" i="26" s="1"/>
  <c r="M44" i="1" l="1"/>
  <c r="C78" i="1"/>
  <c r="C89" i="1" s="1"/>
  <c r="C42" i="1"/>
  <c r="M56" i="1" l="1"/>
  <c r="M78" i="1" s="1"/>
  <c r="M89" i="1" s="1"/>
  <c r="M27" i="1"/>
  <c r="O61" i="1"/>
  <c r="M51" i="1" l="1"/>
  <c r="E48" i="26" l="1"/>
  <c r="C34" i="26" l="1"/>
  <c r="C103" i="26"/>
  <c r="C125" i="26"/>
  <c r="C126" i="26" s="1"/>
  <c r="C80" i="26"/>
  <c r="O53" i="1" l="1"/>
  <c r="E117" i="26" l="1"/>
  <c r="E450" i="1"/>
  <c r="D450" i="1"/>
  <c r="Q174" i="1"/>
  <c r="D174" i="1"/>
  <c r="X150" i="1"/>
  <c r="D431" i="1" s="1"/>
  <c r="Q150" i="1"/>
  <c r="X151" i="1" l="1"/>
  <c r="F148" i="26"/>
  <c r="O41" i="1"/>
  <c r="F79" i="26"/>
  <c r="V42" i="1" l="1"/>
  <c r="E95" i="26" l="1"/>
  <c r="E103" i="26"/>
  <c r="E104" i="26" l="1"/>
  <c r="C10" i="26" l="1"/>
  <c r="C104" i="26"/>
  <c r="D95" i="26" l="1"/>
  <c r="D103" i="26"/>
  <c r="F103" i="26" s="1"/>
  <c r="C149" i="26"/>
  <c r="K95" i="26" l="1"/>
  <c r="N95" i="26"/>
  <c r="T95" i="26"/>
  <c r="K117" i="26"/>
  <c r="N117" i="26"/>
  <c r="Q117" i="26"/>
  <c r="T117" i="26"/>
  <c r="K103" i="26"/>
  <c r="K125" i="26"/>
  <c r="N125" i="26"/>
  <c r="Q125" i="26"/>
  <c r="T125" i="26"/>
  <c r="T103" i="26"/>
  <c r="N103" i="26"/>
  <c r="E125" i="26"/>
  <c r="I148" i="26"/>
  <c r="D104" i="26"/>
  <c r="F104" i="26" s="1"/>
  <c r="F72" i="26"/>
  <c r="I149" i="26" l="1"/>
  <c r="I140" i="26"/>
  <c r="N26" i="26"/>
  <c r="H26" i="26"/>
  <c r="W95" i="26"/>
  <c r="T26" i="26"/>
  <c r="K26" i="26"/>
  <c r="E26" i="26"/>
  <c r="K48" i="26"/>
  <c r="N48" i="26"/>
  <c r="Q48" i="26"/>
  <c r="T48" i="26"/>
  <c r="K104" i="26"/>
  <c r="H104" i="26"/>
  <c r="N104" i="26"/>
  <c r="T126" i="26"/>
  <c r="Q126" i="26"/>
  <c r="W33" i="26"/>
  <c r="W55" i="26" s="1"/>
  <c r="N126" i="26"/>
  <c r="K126" i="26"/>
  <c r="E126" i="26"/>
  <c r="T104" i="26"/>
  <c r="K34" i="26"/>
  <c r="N34" i="26"/>
  <c r="T34" i="26"/>
  <c r="W103" i="26"/>
  <c r="E34" i="26"/>
  <c r="E56" i="26"/>
  <c r="K56" i="26"/>
  <c r="N56" i="26"/>
  <c r="Q56" i="26"/>
  <c r="T56" i="26"/>
  <c r="W125" i="26"/>
  <c r="C35" i="26"/>
  <c r="C57" i="26"/>
  <c r="F95" i="26"/>
  <c r="F149" i="26"/>
  <c r="W117" i="26" l="1"/>
  <c r="W26" i="26"/>
  <c r="W34" i="26"/>
  <c r="K57" i="26"/>
  <c r="K35" i="26"/>
  <c r="T35" i="26"/>
  <c r="Q57" i="26"/>
  <c r="W104" i="26"/>
  <c r="N57" i="26"/>
  <c r="E57" i="26"/>
  <c r="N35" i="26"/>
  <c r="T57" i="26"/>
  <c r="E35" i="26"/>
  <c r="F80" i="26"/>
  <c r="H35" i="26"/>
  <c r="W126" i="26" l="1"/>
  <c r="W48" i="26"/>
  <c r="W56" i="26"/>
  <c r="W35" i="26"/>
  <c r="W57" i="26" l="1"/>
  <c r="F18" i="26" l="1"/>
  <c r="I134" i="1"/>
  <c r="J134" i="1"/>
  <c r="F20" i="26" l="1"/>
  <c r="L134" i="1"/>
  <c r="D67" i="1" l="1"/>
  <c r="D76" i="1" s="1"/>
  <c r="F67" i="1" l="1"/>
  <c r="I61" i="1"/>
  <c r="J95" i="26"/>
  <c r="L95" i="26" s="1"/>
  <c r="G95" i="26"/>
  <c r="I95" i="26" s="1"/>
  <c r="M95" i="26"/>
  <c r="O95" i="26" s="1"/>
  <c r="U148" i="1"/>
  <c r="M117" i="26" l="1"/>
  <c r="O117" i="26" s="1"/>
  <c r="D117" i="26"/>
  <c r="F117" i="26" s="1"/>
  <c r="I117" i="26"/>
  <c r="S95" i="26"/>
  <c r="U95" i="26" s="1"/>
  <c r="J117" i="26"/>
  <c r="L117" i="26" s="1"/>
  <c r="P117" i="26"/>
  <c r="R117" i="26" s="1"/>
  <c r="F83" i="1"/>
  <c r="J103" i="26"/>
  <c r="L103" i="26" s="1"/>
  <c r="D33" i="1" l="1"/>
  <c r="S117" i="26"/>
  <c r="U117" i="26" s="1"/>
  <c r="V95" i="26"/>
  <c r="X95" i="26" s="1"/>
  <c r="J104" i="26"/>
  <c r="L104" i="26" s="1"/>
  <c r="F51" i="1" l="1"/>
  <c r="V117" i="26"/>
  <c r="X117" i="26" s="1"/>
  <c r="F48" i="1"/>
  <c r="F34" i="1"/>
  <c r="G103" i="26"/>
  <c r="I103" i="26" s="1"/>
  <c r="I125" i="26"/>
  <c r="P125" i="26"/>
  <c r="J125" i="26"/>
  <c r="M125" i="26"/>
  <c r="S103" i="26"/>
  <c r="U103" i="26" s="1"/>
  <c r="D53" i="1" l="1"/>
  <c r="F39" i="1"/>
  <c r="S125" i="26"/>
  <c r="S126" i="26" s="1"/>
  <c r="U126" i="26" s="1"/>
  <c r="F37" i="1"/>
  <c r="D125" i="26"/>
  <c r="F125" i="26" s="1"/>
  <c r="M103" i="26"/>
  <c r="O103" i="26" s="1"/>
  <c r="G104" i="26"/>
  <c r="I104" i="26" s="1"/>
  <c r="F75" i="1"/>
  <c r="I126" i="26"/>
  <c r="M126" i="26"/>
  <c r="O126" i="26" s="1"/>
  <c r="O125" i="26"/>
  <c r="J126" i="26"/>
  <c r="L126" i="26" s="1"/>
  <c r="L125" i="26"/>
  <c r="P126" i="26"/>
  <c r="R126" i="26" s="1"/>
  <c r="R125" i="26"/>
  <c r="S104" i="26"/>
  <c r="U104" i="26" s="1"/>
  <c r="F86" i="1" l="1"/>
  <c r="U125" i="26"/>
  <c r="D126" i="26"/>
  <c r="F126" i="26" s="1"/>
  <c r="F41" i="1"/>
  <c r="V103" i="26"/>
  <c r="M104" i="26"/>
  <c r="O104" i="26" s="1"/>
  <c r="V104" i="26" l="1"/>
  <c r="X104" i="26" s="1"/>
  <c r="X103" i="26"/>
  <c r="V125" i="26"/>
  <c r="X125" i="26" s="1"/>
  <c r="M82" i="1" l="1"/>
  <c r="V126" i="26"/>
  <c r="X126" i="26" s="1"/>
  <c r="DI31" i="1" l="1"/>
  <c r="V148" i="1" l="1"/>
  <c r="J86" i="1" l="1"/>
  <c r="L73" i="1"/>
  <c r="V142" i="1"/>
  <c r="V174" i="1"/>
  <c r="V150" i="1"/>
  <c r="P151" i="1"/>
  <c r="P175" i="1"/>
  <c r="L86" i="1" l="1"/>
  <c r="V151" i="1"/>
  <c r="J67" i="1"/>
  <c r="V175" i="1"/>
  <c r="C76" i="1" l="1"/>
  <c r="M48" i="1" l="1"/>
  <c r="O59" i="1"/>
  <c r="K76" i="1"/>
  <c r="O81" i="1"/>
  <c r="O73" i="1"/>
  <c r="M46" i="1"/>
  <c r="M83" i="1"/>
  <c r="L83" i="1"/>
  <c r="M49" i="1"/>
  <c r="M47" i="1"/>
  <c r="M39" i="1"/>
  <c r="O75" i="1" l="1"/>
  <c r="P74" i="1"/>
  <c r="M67" i="1"/>
  <c r="M33" i="1"/>
  <c r="L67" i="1"/>
  <c r="O67" i="1"/>
  <c r="O33" i="1"/>
  <c r="M80" i="1"/>
  <c r="O80" i="1"/>
  <c r="L81" i="1"/>
  <c r="M81" i="1"/>
  <c r="L82" i="1"/>
  <c r="L80" i="1"/>
  <c r="M53" i="1"/>
  <c r="M41" i="1"/>
  <c r="H76" i="1"/>
  <c r="F76" i="1"/>
  <c r="H42" i="1"/>
  <c r="K42" i="1"/>
  <c r="M86" i="1" l="1"/>
  <c r="L26" i="1"/>
  <c r="N60" i="1"/>
  <c r="P60" i="1" s="1"/>
  <c r="M42" i="1"/>
  <c r="O76" i="1"/>
  <c r="O42" i="1"/>
  <c r="M76" i="1"/>
  <c r="F47" i="1" l="1"/>
  <c r="S148" i="1"/>
  <c r="I59" i="1"/>
  <c r="H134" i="1"/>
  <c r="DI26" i="1"/>
  <c r="DI27" i="1"/>
  <c r="W148" i="1" l="1"/>
  <c r="G86" i="1" s="1"/>
  <c r="S150" i="1"/>
  <c r="I73" i="1"/>
  <c r="X18" i="26"/>
  <c r="N59" i="1"/>
  <c r="P59" i="1" s="1"/>
  <c r="L25" i="1"/>
  <c r="S142" i="1"/>
  <c r="J48" i="26"/>
  <c r="L48" i="26" s="1"/>
  <c r="J26" i="26"/>
  <c r="L26" i="26" s="1"/>
  <c r="S26" i="26"/>
  <c r="U26" i="26" s="1"/>
  <c r="D42" i="1"/>
  <c r="F42" i="1" s="1"/>
  <c r="F53" i="1"/>
  <c r="D432" i="1"/>
  <c r="K151" i="1"/>
  <c r="G414" i="1" s="1"/>
  <c r="Y148" i="1"/>
  <c r="F18" i="1"/>
  <c r="D175" i="1"/>
  <c r="D423" i="1"/>
  <c r="D151" i="1"/>
  <c r="Q151" i="1"/>
  <c r="C423" i="1"/>
  <c r="Q175" i="1"/>
  <c r="C432" i="1" l="1"/>
  <c r="C16" i="1" s="1"/>
  <c r="G415" i="1"/>
  <c r="G426" i="1" s="1"/>
  <c r="H415" i="1"/>
  <c r="P25" i="1"/>
  <c r="P48" i="26"/>
  <c r="R48" i="26" s="1"/>
  <c r="D48" i="26"/>
  <c r="F48" i="26" s="1"/>
  <c r="G26" i="26"/>
  <c r="I26" i="26" s="1"/>
  <c r="S48" i="26"/>
  <c r="U48" i="26" s="1"/>
  <c r="M48" i="26"/>
  <c r="O48" i="26" s="1"/>
  <c r="W142" i="1"/>
  <c r="I83" i="1"/>
  <c r="I81" i="1"/>
  <c r="W174" i="1"/>
  <c r="W150" i="1"/>
  <c r="F49" i="1"/>
  <c r="F33" i="1"/>
  <c r="Y174" i="1"/>
  <c r="F151" i="1"/>
  <c r="S151" i="1"/>
  <c r="S175" i="1"/>
  <c r="Y150" i="1"/>
  <c r="C18" i="1"/>
  <c r="H414" i="1"/>
  <c r="H426" i="1" s="1"/>
  <c r="E16" i="1" l="1"/>
  <c r="C17" i="1"/>
  <c r="L16" i="1" s="1"/>
  <c r="E18" i="1"/>
  <c r="C19" i="1"/>
  <c r="M94" i="1"/>
  <c r="K94" i="1"/>
  <c r="F21" i="26"/>
  <c r="Y142" i="1"/>
  <c r="Y151" i="1" s="1"/>
  <c r="Y175" i="1"/>
  <c r="M26" i="26"/>
  <c r="O26" i="26" s="1"/>
  <c r="W151" i="1"/>
  <c r="W175" i="1"/>
  <c r="J16" i="1" l="1"/>
  <c r="N16" i="1" s="1"/>
  <c r="L94" i="1"/>
  <c r="N27" i="1"/>
  <c r="P27" i="1" s="1"/>
  <c r="P46" i="1"/>
  <c r="I67" i="1"/>
  <c r="I80" i="1"/>
  <c r="I82" i="1"/>
  <c r="L27" i="1"/>
  <c r="N61" i="1"/>
  <c r="P61" i="1" s="1"/>
  <c r="J34" i="26"/>
  <c r="L34" i="26" s="1"/>
  <c r="S56" i="26"/>
  <c r="U56" i="26" s="1"/>
  <c r="M56" i="26"/>
  <c r="O56" i="26" s="1"/>
  <c r="P56" i="26"/>
  <c r="R56" i="26" s="1"/>
  <c r="J56" i="26"/>
  <c r="L56" i="26" s="1"/>
  <c r="G76" i="1"/>
  <c r="J76" i="1"/>
  <c r="L76" i="1" s="1"/>
  <c r="L18" i="1" l="1"/>
  <c r="I86" i="1"/>
  <c r="J18" i="1"/>
  <c r="N18" i="1" s="1"/>
  <c r="D26" i="26"/>
  <c r="F26" i="26" s="1"/>
  <c r="S34" i="26"/>
  <c r="U34" i="26" s="1"/>
  <c r="D56" i="26"/>
  <c r="F56" i="26" s="1"/>
  <c r="J35" i="26"/>
  <c r="L35" i="26" s="1"/>
  <c r="G35" i="26"/>
  <c r="I35" i="26" s="1"/>
  <c r="I174" i="1"/>
  <c r="I175" i="1" s="1"/>
  <c r="J57" i="26"/>
  <c r="L57" i="26" s="1"/>
  <c r="S57" i="26"/>
  <c r="U57" i="26" s="1"/>
  <c r="P57" i="26"/>
  <c r="R57" i="26" s="1"/>
  <c r="M57" i="26"/>
  <c r="O57" i="26" s="1"/>
  <c r="I76" i="1"/>
  <c r="N49" i="1" l="1"/>
  <c r="P49" i="1" s="1"/>
  <c r="V27" i="26"/>
  <c r="F27" i="26"/>
  <c r="I143" i="1"/>
  <c r="N68" i="1" s="1"/>
  <c r="P68" i="1" s="1"/>
  <c r="J143" i="1"/>
  <c r="L142" i="1"/>
  <c r="H143" i="1"/>
  <c r="I142" i="1"/>
  <c r="S35" i="26"/>
  <c r="U35" i="26" s="1"/>
  <c r="N33" i="1"/>
  <c r="V26" i="26"/>
  <c r="X26" i="26" s="1"/>
  <c r="M34" i="26"/>
  <c r="O34" i="26" s="1"/>
  <c r="J142" i="1"/>
  <c r="D57" i="26"/>
  <c r="F57" i="26" s="1"/>
  <c r="L174" i="1"/>
  <c r="V49" i="26" l="1"/>
  <c r="X49" i="26" s="1"/>
  <c r="N48" i="1"/>
  <c r="P48" i="1" s="1"/>
  <c r="P34" i="1"/>
  <c r="V33" i="26"/>
  <c r="V55" i="26" s="1"/>
  <c r="X55" i="26" s="1"/>
  <c r="N83" i="1"/>
  <c r="X27" i="26"/>
  <c r="L34" i="1"/>
  <c r="L33" i="1"/>
  <c r="N71" i="1"/>
  <c r="P71" i="1" s="1"/>
  <c r="L143" i="1"/>
  <c r="V48" i="26"/>
  <c r="X48" i="26" s="1"/>
  <c r="M35" i="26"/>
  <c r="O35" i="26" s="1"/>
  <c r="I49" i="1"/>
  <c r="I34" i="1"/>
  <c r="P33" i="1"/>
  <c r="I33" i="1"/>
  <c r="I148" i="1"/>
  <c r="H148" i="1"/>
  <c r="J148" i="1"/>
  <c r="L48" i="1" l="1"/>
  <c r="L49" i="1"/>
  <c r="P83" i="1"/>
  <c r="N37" i="1"/>
  <c r="P37" i="1" s="1"/>
  <c r="D34" i="26"/>
  <c r="F34" i="26" s="1"/>
  <c r="N67" i="1"/>
  <c r="P67" i="1" s="1"/>
  <c r="X33" i="26"/>
  <c r="X30" i="26"/>
  <c r="L51" i="1"/>
  <c r="L37" i="1"/>
  <c r="I48" i="1"/>
  <c r="V34" i="26"/>
  <c r="X34" i="26" s="1"/>
  <c r="J150" i="1"/>
  <c r="I150" i="1"/>
  <c r="I151" i="1" s="1"/>
  <c r="L148" i="1"/>
  <c r="L175" i="1"/>
  <c r="J175" i="1"/>
  <c r="N82" i="1" l="1"/>
  <c r="P82" i="1" s="1"/>
  <c r="N51" i="1"/>
  <c r="P51" i="1" s="1"/>
  <c r="D35" i="26"/>
  <c r="F35" i="26" s="1"/>
  <c r="P39" i="1"/>
  <c r="J53" i="1"/>
  <c r="N86" i="1" s="1"/>
  <c r="P86" i="1" s="1"/>
  <c r="N73" i="1"/>
  <c r="P73" i="1" s="1"/>
  <c r="V35" i="26"/>
  <c r="X35" i="26" s="1"/>
  <c r="V56" i="26"/>
  <c r="X56" i="26" s="1"/>
  <c r="L150" i="1"/>
  <c r="L151" i="1" s="1"/>
  <c r="N80" i="1"/>
  <c r="P80" i="1" s="1"/>
  <c r="L46" i="1"/>
  <c r="N75" i="1"/>
  <c r="P75" i="1" s="1"/>
  <c r="I39" i="1"/>
  <c r="L39" i="1"/>
  <c r="J151" i="1"/>
  <c r="I51" i="1" l="1"/>
  <c r="L53" i="1"/>
  <c r="N42" i="1"/>
  <c r="P42" i="1" s="1"/>
  <c r="N41" i="1"/>
  <c r="P41" i="1" s="1"/>
  <c r="G53" i="1"/>
  <c r="N53" i="1" s="1"/>
  <c r="N47" i="1"/>
  <c r="P47" i="1" s="1"/>
  <c r="L47" i="1"/>
  <c r="N81" i="1"/>
  <c r="P81" i="1" s="1"/>
  <c r="V57" i="26"/>
  <c r="X57" i="26" s="1"/>
  <c r="I46" i="1"/>
  <c r="I41" i="1"/>
  <c r="I47" i="1"/>
  <c r="L41" i="1"/>
  <c r="J42" i="1"/>
  <c r="I42" i="1" l="1"/>
  <c r="I53" i="1"/>
  <c r="P53" i="1"/>
  <c r="N76" i="1"/>
  <c r="P76" i="1" s="1"/>
  <c r="L42" i="1"/>
  <c r="P465" i="1"/>
  <c r="Q465" i="1"/>
  <c r="C473" i="1" l="1"/>
  <c r="M102" i="1" s="1"/>
  <c r="C470" i="1" l="1"/>
  <c r="M99" i="1" s="1"/>
  <c r="D475" i="1" l="1"/>
  <c r="N104" i="1" s="1"/>
  <c r="C478" i="1" l="1"/>
  <c r="M108" i="1" s="1"/>
  <c r="D472" i="1"/>
  <c r="N101" i="1" s="1"/>
  <c r="C476" i="1" l="1"/>
  <c r="C479" i="1"/>
  <c r="M109" i="1" s="1"/>
  <c r="C474" i="1"/>
  <c r="M103" i="1" s="1"/>
  <c r="C472" i="1"/>
  <c r="M101" i="1" s="1"/>
  <c r="C471" i="1"/>
  <c r="M100" i="1" s="1"/>
  <c r="C475" i="1"/>
  <c r="M104" i="1" s="1"/>
  <c r="M105" i="1" l="1"/>
  <c r="M106" i="1"/>
  <c r="F476" i="1"/>
  <c r="D476" i="1"/>
  <c r="E476" i="1"/>
  <c r="D479" i="1"/>
  <c r="N109" i="1" s="1"/>
  <c r="F479" i="1"/>
  <c r="P109" i="1" s="1"/>
  <c r="D474" i="1"/>
  <c r="N103" i="1" s="1"/>
  <c r="E474" i="1"/>
  <c r="O103" i="1" s="1"/>
  <c r="F474" i="1"/>
  <c r="P103" i="1" s="1"/>
  <c r="D473" i="1"/>
  <c r="N102" i="1" s="1"/>
  <c r="F473" i="1"/>
  <c r="P102" i="1" s="1"/>
  <c r="E473" i="1"/>
  <c r="O102" i="1" s="1"/>
  <c r="E472" i="1"/>
  <c r="O101" i="1" s="1"/>
  <c r="F472" i="1"/>
  <c r="P101" i="1" s="1"/>
  <c r="F471" i="1"/>
  <c r="P100" i="1" s="1"/>
  <c r="D471" i="1"/>
  <c r="N100" i="1" s="1"/>
  <c r="E471" i="1"/>
  <c r="O100" i="1" s="1"/>
  <c r="E475" i="1"/>
  <c r="O104" i="1" s="1"/>
  <c r="F478" i="1"/>
  <c r="P108" i="1" s="1"/>
  <c r="E478" i="1"/>
  <c r="O108" i="1" s="1"/>
  <c r="D478" i="1"/>
  <c r="N108" i="1" s="1"/>
  <c r="D477" i="1"/>
  <c r="N107" i="1" s="1"/>
  <c r="F477" i="1"/>
  <c r="P107" i="1" s="1"/>
  <c r="E477" i="1"/>
  <c r="O107" i="1" s="1"/>
  <c r="O105" i="1" l="1"/>
  <c r="O106" i="1"/>
  <c r="N105" i="1"/>
  <c r="N106" i="1"/>
  <c r="P105" i="1"/>
  <c r="P106" i="1"/>
  <c r="E479" i="1"/>
  <c r="O109" i="1" s="1"/>
  <c r="F475" i="1"/>
  <c r="P104" i="1" s="1"/>
  <c r="C477" i="1"/>
  <c r="W465" i="1"/>
  <c r="M107" i="1" l="1"/>
  <c r="M110" i="1" s="1"/>
  <c r="C480" i="1"/>
  <c r="X465" i="1" l="1"/>
  <c r="D470" i="1"/>
  <c r="Y465" i="1"/>
  <c r="E470" i="1"/>
  <c r="E480" i="1" l="1"/>
  <c r="O99" i="1"/>
  <c r="O110" i="1" s="1"/>
  <c r="Z465" i="1"/>
  <c r="F470" i="1"/>
  <c r="D480" i="1"/>
  <c r="N99" i="1"/>
  <c r="N110" i="1" s="1"/>
  <c r="P99" i="1" l="1"/>
  <c r="P110" i="1" s="1"/>
  <c r="F48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produksi11</author>
    <author>Gusti Elissa Damayanti</author>
  </authors>
  <commentList>
    <comment ref="T23" authorId="0" shapeId="0" xr:uid="{00000000-0006-0000-0100-000001000000}">
      <text>
        <r>
          <rPr>
            <sz val="9"/>
            <color indexed="81"/>
            <rFont val="Tahoma"/>
            <family val="2"/>
          </rPr>
          <t>New Year 1 Jan 2023 off
Stop Prod due to RKAB : 2-3 Jan '23</t>
        </r>
      </text>
    </comment>
    <comment ref="Z23" authorId="0" shapeId="0" xr:uid="{97794822-2B39-4375-A47D-7BE8296D508C}">
      <text>
        <r>
          <rPr>
            <sz val="9"/>
            <color indexed="81"/>
            <rFont val="Tahoma"/>
            <family val="2"/>
          </rPr>
          <t>New Year 1 Jan 2023 off
Stop Prod due to RKAB : 2-3 Jan '23</t>
        </r>
      </text>
    </comment>
    <comment ref="T26" authorId="1" shapeId="0" xr:uid="{D9068431-4D7B-4023-8AB7-89FE9800B170}">
      <text>
        <r>
          <rPr>
            <b/>
            <sz val="9"/>
            <color indexed="81"/>
            <rFont val="Tahoma"/>
            <family val="2"/>
          </rPr>
          <t>Gusti Elissa Damayanti:</t>
        </r>
        <r>
          <rPr>
            <sz val="9"/>
            <color indexed="81"/>
            <rFont val="Tahoma"/>
            <family val="2"/>
          </rPr>
          <t xml:space="preserve">
Hari Raya Idul Fitri</t>
        </r>
      </text>
    </comment>
    <comment ref="Z26" authorId="1" shapeId="0" xr:uid="{748775AF-9F16-4A71-BA6C-184493AB1984}">
      <text>
        <r>
          <rPr>
            <b/>
            <sz val="9"/>
            <color indexed="81"/>
            <rFont val="Tahoma"/>
            <family val="2"/>
          </rPr>
          <t>Gusti Elissa Damayanti:</t>
        </r>
        <r>
          <rPr>
            <sz val="9"/>
            <color indexed="81"/>
            <rFont val="Tahoma"/>
            <family val="2"/>
          </rPr>
          <t xml:space="preserve">
Hari Raya Idul Fitri</t>
        </r>
      </text>
    </comment>
    <comment ref="T28" authorId="0" shapeId="0" xr:uid="{59FDAA7C-84A6-43A5-BFD3-A06A8E9AE62B}">
      <text>
        <r>
          <rPr>
            <b/>
            <sz val="9"/>
            <color indexed="81"/>
            <rFont val="Tahoma"/>
            <family val="2"/>
          </rPr>
          <t>Idul adha 7 juni 2022</t>
        </r>
      </text>
    </comment>
    <comment ref="Z28" authorId="0" shapeId="0" xr:uid="{6BC46535-5C0C-4B84-A9F1-8BFD96C3B6FC}">
      <text>
        <r>
          <rPr>
            <b/>
            <sz val="9"/>
            <color indexed="81"/>
            <rFont val="Tahoma"/>
            <family val="2"/>
          </rPr>
          <t xml:space="preserve">Idul Adha
</t>
        </r>
      </text>
    </comment>
    <comment ref="T29" authorId="0" shapeId="0" xr:uid="{476306A8-C359-495C-81C8-EC8D1BAF8152}">
      <text>
        <r>
          <rPr>
            <b/>
            <sz val="9"/>
            <color indexed="81"/>
            <rFont val="Tahoma"/>
            <family val="2"/>
          </rPr>
          <t>Idul Adha 7 juli 2022</t>
        </r>
      </text>
    </comment>
    <comment ref="Z29" authorId="0" shapeId="0" xr:uid="{9DE1784F-C3C4-4507-B198-BD4E6B946F2B}">
      <text>
        <r>
          <rPr>
            <b/>
            <sz val="9"/>
            <color indexed="81"/>
            <rFont val="Tahoma"/>
            <family val="2"/>
          </rPr>
          <t>Idul Adha 7 juli 2022</t>
        </r>
      </text>
    </comment>
    <comment ref="T30" authorId="0" shapeId="0" xr:uid="{9ED5D89F-2F11-47FE-8192-E112ACD9ABB2}">
      <text>
        <r>
          <rPr>
            <b/>
            <sz val="9"/>
            <color indexed="81"/>
            <rFont val="Tahoma"/>
            <family val="2"/>
          </rPr>
          <t>Yanti :
HUT RI 17 Aug 2021</t>
        </r>
      </text>
    </comment>
    <comment ref="Z30" authorId="0" shapeId="0" xr:uid="{04613ABB-135B-4173-8F3B-13E52D296E04}">
      <text>
        <r>
          <rPr>
            <b/>
            <sz val="9"/>
            <color indexed="81"/>
            <rFont val="Tahoma"/>
            <family val="2"/>
          </rPr>
          <t>Yanti :
HUT RI 17 Aug 2021</t>
        </r>
      </text>
    </comment>
    <comment ref="S34" authorId="1" shapeId="0" xr:uid="{F15C5893-9FCB-457D-92C0-528CFA90FCBE}">
      <text>
        <r>
          <rPr>
            <b/>
            <sz val="9"/>
            <color indexed="81"/>
            <rFont val="Tahoma"/>
            <family val="2"/>
          </rPr>
          <t>Gusti Elissa Damayanti:</t>
        </r>
        <r>
          <rPr>
            <sz val="9"/>
            <color indexed="81"/>
            <rFont val="Tahoma"/>
            <family val="2"/>
          </rPr>
          <t xml:space="preserve">
3-5 dec STOP Operation</t>
        </r>
      </text>
    </comment>
    <comment ref="T34" authorId="0" shapeId="0" xr:uid="{1F453974-44C3-4370-8C76-3246D3B6DA64}">
      <text>
        <r>
          <rPr>
            <b/>
            <sz val="9"/>
            <color indexed="81"/>
            <rFont val="Tahoma"/>
            <family val="2"/>
          </rPr>
          <t>Lissa: 3-5 dec STOP Operation</t>
        </r>
      </text>
    </comment>
    <comment ref="Z34" authorId="0" shapeId="0" xr:uid="{05379711-7605-4C89-B70D-CB3436FA4EBC}">
      <text>
        <r>
          <rPr>
            <b/>
            <sz val="9"/>
            <color indexed="81"/>
            <rFont val="Tahoma"/>
            <family val="2"/>
          </rPr>
          <t>Yanti :
Christmas 25 Dec 2021</t>
        </r>
      </text>
    </comment>
    <comment ref="B36" authorId="1" shapeId="0" xr:uid="{4D6AF9F5-961D-4C15-87A9-9A13F33D52C1}">
      <text>
        <r>
          <rPr>
            <b/>
            <sz val="9"/>
            <color indexed="81"/>
            <rFont val="Tahoma"/>
            <family val="2"/>
          </rPr>
          <t>Gusti Elissa Damayanti:</t>
        </r>
        <r>
          <rPr>
            <sz val="9"/>
            <color indexed="81"/>
            <rFont val="Tahoma"/>
            <family val="2"/>
          </rPr>
          <t xml:space="preserve">
Since April '23, PAMA's responsibility</t>
        </r>
      </text>
    </comment>
    <comment ref="B70" authorId="1" shapeId="0" xr:uid="{74903E79-EE97-41A1-AA77-937BABDCFA88}">
      <text>
        <r>
          <rPr>
            <b/>
            <sz val="9"/>
            <color indexed="81"/>
            <rFont val="Tahoma"/>
            <family val="2"/>
          </rPr>
          <t>Gusti Elissa Damayanti:</t>
        </r>
        <r>
          <rPr>
            <sz val="9"/>
            <color indexed="81"/>
            <rFont val="Tahoma"/>
            <family val="2"/>
          </rPr>
          <t xml:space="preserve">
Since April '23, PAMA's responsibility</t>
        </r>
      </text>
    </comment>
  </commentList>
</comments>
</file>

<file path=xl/sharedStrings.xml><?xml version="1.0" encoding="utf-8"?>
<sst xmlns="http://schemas.openxmlformats.org/spreadsheetml/2006/main" count="2106" uniqueCount="414">
  <si>
    <t>* Production Achievement</t>
  </si>
  <si>
    <t>&gt;&gt; Waste</t>
  </si>
  <si>
    <t>Contractor</t>
  </si>
  <si>
    <t>Area</t>
  </si>
  <si>
    <t>RTN</t>
  </si>
  <si>
    <t>RS-AB</t>
  </si>
  <si>
    <t>RS-CD</t>
  </si>
  <si>
    <t>RS-EF</t>
  </si>
  <si>
    <t>RM</t>
  </si>
  <si>
    <t>SSB</t>
  </si>
  <si>
    <t>Roto</t>
  </si>
  <si>
    <t>S-Tot</t>
  </si>
  <si>
    <t>SM A</t>
  </si>
  <si>
    <t>Petrosea</t>
  </si>
  <si>
    <t>SM B</t>
  </si>
  <si>
    <t>SM D1</t>
  </si>
  <si>
    <t>SM D2</t>
  </si>
  <si>
    <t>SM</t>
  </si>
  <si>
    <t>Grand Total</t>
  </si>
  <si>
    <t>Weekly</t>
  </si>
  <si>
    <t>Plan</t>
  </si>
  <si>
    <t>Actual</t>
  </si>
  <si>
    <t>MTD</t>
  </si>
  <si>
    <t>MTD (A/Plan)</t>
  </si>
  <si>
    <t>Weekly (A/Plan)</t>
  </si>
  <si>
    <t>ΔDiff</t>
  </si>
  <si>
    <t>YTD (B/Plan)</t>
  </si>
  <si>
    <t>Volume</t>
  </si>
  <si>
    <t>Actual Day</t>
  </si>
  <si>
    <t>Remain Day</t>
  </si>
  <si>
    <t>Target/Day</t>
  </si>
  <si>
    <t>Target/Week</t>
  </si>
  <si>
    <t>Target/Month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</si>
  <si>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</si>
  <si>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</si>
  <si>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</si>
  <si>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</si>
  <si>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</si>
  <si>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</si>
  <si>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</si>
  <si>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</si>
  <si>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</si>
  <si>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</si>
  <si>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</si>
  <si>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</si>
  <si>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</t>
  </si>
  <si>
    <t>Week</t>
  </si>
  <si>
    <t>Cal/Day</t>
  </si>
  <si>
    <t>Act/Day</t>
  </si>
  <si>
    <t>Remain Week</t>
  </si>
  <si>
    <t>&gt;&gt; Coal</t>
  </si>
  <si>
    <t>Quantity</t>
  </si>
  <si>
    <t>Freq</t>
  </si>
  <si>
    <t>Rain</t>
  </si>
  <si>
    <t>Clean Up</t>
  </si>
  <si>
    <t>Fog</t>
  </si>
  <si>
    <t>Unit : mm ; x ; Hrs</t>
  </si>
  <si>
    <t>Unit : KBcm</t>
  </si>
  <si>
    <t>EF</t>
  </si>
  <si>
    <t>D1</t>
  </si>
  <si>
    <t>Class</t>
  </si>
  <si>
    <t>Exposed</t>
  </si>
  <si>
    <t>Ready</t>
  </si>
  <si>
    <t>&gt;&gt; Forecast (Based on Remain Day)</t>
  </si>
  <si>
    <t>Cont.</t>
  </si>
  <si>
    <t>A/Plan</t>
  </si>
  <si>
    <t>W/Day</t>
  </si>
  <si>
    <t>Plan/Day</t>
  </si>
  <si>
    <t>Act. Day</t>
  </si>
  <si>
    <t>Plan (MTD)</t>
  </si>
  <si>
    <t>Act. (MTD)</t>
  </si>
  <si>
    <t>Diff (MTD)</t>
  </si>
  <si>
    <t>Summary Of Production</t>
  </si>
  <si>
    <t>Waste</t>
  </si>
  <si>
    <t>Coal</t>
  </si>
  <si>
    <t>&gt;&gt; By Contractor / Area</t>
  </si>
  <si>
    <t>&gt;&gt; By Month</t>
  </si>
  <si>
    <t>Month</t>
  </si>
  <si>
    <t>G-Tot</t>
  </si>
  <si>
    <t>Qty</t>
  </si>
  <si>
    <t>YTD</t>
  </si>
  <si>
    <t>( SHORT REPORT )</t>
  </si>
  <si>
    <t>TYPE</t>
  </si>
  <si>
    <t>Occasional</t>
  </si>
  <si>
    <t>Daily</t>
  </si>
  <si>
    <t>Monthly</t>
  </si>
  <si>
    <t>Yearly</t>
  </si>
  <si>
    <t>PIT</t>
  </si>
  <si>
    <t>RTM</t>
  </si>
  <si>
    <t>CONTRACTOR</t>
  </si>
  <si>
    <t>PAMA</t>
  </si>
  <si>
    <t>SIMS</t>
  </si>
  <si>
    <t>PETROSEA</t>
  </si>
  <si>
    <t>SECTION</t>
  </si>
  <si>
    <t>PIT CONTROL</t>
  </si>
  <si>
    <t>PIT SERVICE</t>
  </si>
  <si>
    <t>2. Reported by</t>
  </si>
  <si>
    <t>-</t>
  </si>
  <si>
    <t>B/D</t>
  </si>
  <si>
    <t>1. Periode</t>
  </si>
  <si>
    <t>* Weather Condition</t>
  </si>
  <si>
    <t>* Stock Exposed</t>
  </si>
  <si>
    <t>&gt;&gt; Waste Removal</t>
  </si>
  <si>
    <t>&gt;&gt; Coal Production</t>
  </si>
  <si>
    <t>TOTAL</t>
  </si>
  <si>
    <t>Work Schedule Coal Production (OFF SCHEDULE)</t>
  </si>
  <si>
    <t>PLANNING</t>
  </si>
  <si>
    <t>SAFETY</t>
  </si>
  <si>
    <t>ADMIN</t>
  </si>
  <si>
    <t>Description</t>
  </si>
  <si>
    <t>PRODUCTION DEPARTMENT</t>
  </si>
  <si>
    <t>Average</t>
  </si>
  <si>
    <t>Stripping Ratio (YTD)</t>
  </si>
  <si>
    <t>#6,8</t>
  </si>
  <si>
    <t>Unit : Ton</t>
  </si>
  <si>
    <t>Unit : Bcm</t>
  </si>
  <si>
    <t>* Hauling Distance</t>
  </si>
  <si>
    <t>Item</t>
  </si>
  <si>
    <t>Unit : m</t>
  </si>
  <si>
    <t>Issues</t>
  </si>
  <si>
    <t>* Coal Committee Activity</t>
  </si>
  <si>
    <t>Rainfall</t>
  </si>
  <si>
    <t>Total</t>
  </si>
  <si>
    <t>B/Plan</t>
  </si>
  <si>
    <t>Plan (MTD)
B/Plan</t>
  </si>
  <si>
    <t>Plan (MTD)
A/Plan</t>
  </si>
  <si>
    <t>Mine Site Batu Kajang, Kalimantan Timur</t>
  </si>
  <si>
    <t>CONTENTS:</t>
  </si>
  <si>
    <t>Production Department</t>
  </si>
  <si>
    <t>WEEKLY REPORT</t>
  </si>
  <si>
    <t>1. Planning Section</t>
  </si>
  <si>
    <t>2. Week</t>
  </si>
  <si>
    <t>Unit : Kton</t>
  </si>
  <si>
    <t>Unit : KTon</t>
  </si>
  <si>
    <t>Produksi</t>
  </si>
  <si>
    <t>Departemen</t>
  </si>
  <si>
    <t>No. Form</t>
  </si>
  <si>
    <t>Tgl. Pembuatan</t>
  </si>
  <si>
    <t>No/Tgl. Revisi</t>
  </si>
  <si>
    <t>FM/PROD-027</t>
  </si>
  <si>
    <t>KMI</t>
  </si>
  <si>
    <t>Week I</t>
  </si>
  <si>
    <t>Week II</t>
  </si>
  <si>
    <t>Week III</t>
  </si>
  <si>
    <t>Week IV</t>
  </si>
  <si>
    <t>1st Semester</t>
  </si>
  <si>
    <r>
      <t xml:space="preserve">* Production Achievement (Based on </t>
    </r>
    <r>
      <rPr>
        <b/>
        <sz val="11"/>
        <color rgb="FFFF0000"/>
        <rFont val="Calibri"/>
        <family val="2"/>
        <scheme val="minor"/>
      </rPr>
      <t>A/Plan</t>
    </r>
    <r>
      <rPr>
        <b/>
        <sz val="11"/>
        <color theme="1"/>
        <rFont val="Calibri"/>
        <family val="2"/>
        <scheme val="minor"/>
      </rPr>
      <t>)</t>
    </r>
  </si>
  <si>
    <r>
      <t xml:space="preserve">* Production Achievement (Based on </t>
    </r>
    <r>
      <rPr>
        <b/>
        <sz val="11"/>
        <color rgb="FFFF0000"/>
        <rFont val="Calibri"/>
        <family val="2"/>
        <scheme val="minor"/>
      </rPr>
      <t>B/Plan</t>
    </r>
    <r>
      <rPr>
        <b/>
        <sz val="11"/>
        <color theme="1"/>
        <rFont val="Calibri"/>
        <family val="2"/>
        <scheme val="minor"/>
      </rPr>
      <t>)</t>
    </r>
  </si>
  <si>
    <t>3. Safety Section</t>
  </si>
  <si>
    <t>4. Administration Section</t>
  </si>
  <si>
    <t>Pit</t>
  </si>
  <si>
    <t>PTP</t>
  </si>
  <si>
    <t>* Remarks :</t>
  </si>
  <si>
    <t>- Source data : Daily Report Planning Department</t>
  </si>
  <si>
    <t>- Coal volume based on RFID system data</t>
  </si>
  <si>
    <t>RS-G</t>
  </si>
  <si>
    <t>RTS-EF</t>
  </si>
  <si>
    <t>RTS-G</t>
  </si>
  <si>
    <t xml:space="preserve">RS </t>
    <phoneticPr fontId="115" type="noConversion"/>
  </si>
  <si>
    <t>S-Total</t>
    <phoneticPr fontId="115" type="noConversion"/>
  </si>
  <si>
    <t>Total</t>
    <phoneticPr fontId="115" type="noConversion"/>
  </si>
  <si>
    <t xml:space="preserve"> Total</t>
    <phoneticPr fontId="115" type="noConversion"/>
  </si>
  <si>
    <t xml:space="preserve">   &gt;&gt; Sims 100% of trucking data ; HD 42 bcm</t>
  </si>
  <si>
    <t xml:space="preserve">   &gt;&gt; Petrosea 100% of trucking data ; HD 40 bcm</t>
  </si>
  <si>
    <t xml:space="preserve">   &gt;&gt; Pama 100% of trucking data ; HD 42 bcm</t>
  </si>
  <si>
    <t xml:space="preserve">Note : Prod plan (weekly, MTD, YTD) based on actual working day, production volume based on daily report planning dept. </t>
  </si>
  <si>
    <t>G</t>
  </si>
  <si>
    <t>02/23-Sep-2018</t>
  </si>
  <si>
    <t>BIMA</t>
  </si>
  <si>
    <t>Week V</t>
  </si>
  <si>
    <t>- Production Achievement</t>
  </si>
  <si>
    <t>- Stock Exposed</t>
  </si>
  <si>
    <t>- Hauling Distance</t>
  </si>
  <si>
    <t>DAILY PRODUCTION REPORT</t>
  </si>
  <si>
    <t>1. PRODUCTION</t>
  </si>
  <si>
    <t>ACTUAL W/DAY (MONTHLY) :</t>
  </si>
  <si>
    <t>DESCRIPTION</t>
  </si>
  <si>
    <t>DAILY</t>
  </si>
  <si>
    <t>MONTHLY</t>
  </si>
  <si>
    <t>YEARLY</t>
  </si>
  <si>
    <t>PLAN</t>
  </si>
  <si>
    <t>ACTUAL</t>
  </si>
  <si>
    <t>DIFF</t>
  </si>
  <si>
    <t>Per Day</t>
  </si>
  <si>
    <t>B/PLAN</t>
  </si>
  <si>
    <t>TTL</t>
  </si>
  <si>
    <t xml:space="preserve"> WASTE (BCM)</t>
  </si>
  <si>
    <t xml:space="preserve"> North</t>
  </si>
  <si>
    <t xml:space="preserve"> SIMS</t>
  </si>
  <si>
    <t xml:space="preserve"> South C/D</t>
  </si>
  <si>
    <t xml:space="preserve"> PAMA</t>
  </si>
  <si>
    <t xml:space="preserve"> South E/F</t>
  </si>
  <si>
    <t xml:space="preserve"> South G</t>
  </si>
  <si>
    <t xml:space="preserve"> South M</t>
  </si>
  <si>
    <t xml:space="preserve"> KMI</t>
  </si>
  <si>
    <t xml:space="preserve"> Petrosea</t>
  </si>
  <si>
    <t xml:space="preserve"> SSB</t>
  </si>
  <si>
    <t xml:space="preserve"> BIMA</t>
  </si>
  <si>
    <t xml:space="preserve"> COAL (Ton)</t>
  </si>
  <si>
    <t>ttl</t>
  </si>
  <si>
    <t xml:space="preserve"> STRIP RATIO</t>
  </si>
  <si>
    <t xml:space="preserve"> RAIN</t>
  </si>
  <si>
    <t xml:space="preserve"> South F</t>
  </si>
  <si>
    <t xml:space="preserve"> SM A</t>
  </si>
  <si>
    <t xml:space="preserve"> SM B</t>
  </si>
  <si>
    <t>TIME</t>
  </si>
  <si>
    <t>R/Maint. Time</t>
  </si>
  <si>
    <t>2. HAULING</t>
  </si>
  <si>
    <t>Tractor</t>
  </si>
  <si>
    <t>Trailer</t>
  </si>
  <si>
    <t>SAMINDO</t>
  </si>
  <si>
    <t>TRASINDO</t>
  </si>
  <si>
    <t>MHA</t>
  </si>
  <si>
    <t>3. CRUSHING PLANT</t>
  </si>
  <si>
    <t>LINE</t>
  </si>
  <si>
    <t>R/T</t>
  </si>
  <si>
    <t>R/E</t>
  </si>
  <si>
    <t>S/F</t>
  </si>
  <si>
    <t>M/T</t>
  </si>
  <si>
    <t>OTHER</t>
  </si>
  <si>
    <t>Q'ty</t>
  </si>
  <si>
    <t>Ton/hr</t>
  </si>
  <si>
    <t>MCCP</t>
  </si>
  <si>
    <t>Line A</t>
  </si>
  <si>
    <t>Line B</t>
  </si>
  <si>
    <t>Line C</t>
  </si>
  <si>
    <t>Line D</t>
  </si>
  <si>
    <t>SMCP</t>
  </si>
  <si>
    <t>4. SHIPMENT</t>
  </si>
  <si>
    <t>No.</t>
  </si>
  <si>
    <t>Vessel</t>
  </si>
  <si>
    <t>TMCT Loading</t>
  </si>
  <si>
    <t>Adangbay Loading</t>
  </si>
  <si>
    <t>Barge Loading</t>
  </si>
  <si>
    <t>B/Loading</t>
  </si>
  <si>
    <t>Arrival</t>
  </si>
  <si>
    <t>ETD</t>
  </si>
  <si>
    <t>Barge</t>
  </si>
  <si>
    <t>Cumulative</t>
  </si>
  <si>
    <t>Remain</t>
  </si>
  <si>
    <t>Tranship.</t>
  </si>
  <si>
    <t>Bill of Lading</t>
  </si>
  <si>
    <t>5. STOCK</t>
  </si>
  <si>
    <t>6. UNIT OPERATION</t>
  </si>
  <si>
    <t>TMCT</t>
  </si>
  <si>
    <t>R-North</t>
  </si>
  <si>
    <t>R-Middle</t>
  </si>
  <si>
    <t>R-South</t>
  </si>
  <si>
    <t xml:space="preserve"> PREMIUM</t>
  </si>
  <si>
    <t>C/D</t>
  </si>
  <si>
    <t>E/F</t>
  </si>
  <si>
    <t xml:space="preserve"> MEDIUM</t>
  </si>
  <si>
    <t xml:space="preserve"> SM</t>
  </si>
  <si>
    <t xml:space="preserve"> Ship.Loading</t>
  </si>
  <si>
    <t xml:space="preserve"> TOTAL</t>
  </si>
  <si>
    <t>TMCT Stock</t>
  </si>
  <si>
    <t xml:space="preserve"> Total</t>
  </si>
  <si>
    <t>=</t>
  </si>
  <si>
    <t>+</t>
  </si>
  <si>
    <t>MT</t>
  </si>
  <si>
    <t>%</t>
  </si>
  <si>
    <t xml:space="preserve">B/PLAN </t>
  </si>
  <si>
    <t xml:space="preserve">A/PLAN </t>
  </si>
  <si>
    <t>S/R</t>
  </si>
  <si>
    <t>B</t>
  </si>
  <si>
    <t>RTS-AB</t>
  </si>
  <si>
    <t xml:space="preserve">   &gt;&gt; Bima 100% of trucking data ; DT 8 bcm</t>
  </si>
  <si>
    <t>D2</t>
  </si>
  <si>
    <t xml:space="preserve"> </t>
  </si>
  <si>
    <t>RTS-AF</t>
  </si>
  <si>
    <t>SM D</t>
  </si>
  <si>
    <t>RTS-CD</t>
  </si>
  <si>
    <t xml:space="preserve">Note : </t>
  </si>
  <si>
    <t>Blending</t>
  </si>
  <si>
    <t>WASTE ( Bcm )</t>
  </si>
  <si>
    <t>COAL ( Ton )</t>
  </si>
  <si>
    <t>NORTH</t>
  </si>
  <si>
    <t>M</t>
  </si>
  <si>
    <t>SM.A</t>
  </si>
  <si>
    <t>SM.B</t>
  </si>
  <si>
    <t>SM.D</t>
  </si>
  <si>
    <t>SM.ABC</t>
  </si>
  <si>
    <t>DEVELOPMENT</t>
  </si>
  <si>
    <t>COAL PRODUCTION</t>
  </si>
  <si>
    <t xml:space="preserve"> South A/C</t>
  </si>
  <si>
    <t>Y2021_Coal</t>
  </si>
  <si>
    <r>
      <t xml:space="preserve">&gt;&gt; Coal Production </t>
    </r>
    <r>
      <rPr>
        <b/>
        <i/>
        <sz val="11"/>
        <color theme="1"/>
        <rFont val="Calibri"/>
        <family val="2"/>
        <scheme val="minor"/>
      </rPr>
      <t>(Source data : Daily Report Planning Department)</t>
    </r>
  </si>
  <si>
    <r>
      <t xml:space="preserve">&gt;&gt; Coal Hauling </t>
    </r>
    <r>
      <rPr>
        <b/>
        <i/>
        <sz val="11"/>
        <color theme="1"/>
        <rFont val="Calibri"/>
        <family val="2"/>
        <scheme val="minor"/>
      </rPr>
      <t>(Source data : Daily Report Planning Department)</t>
    </r>
  </si>
  <si>
    <t>TMP</t>
  </si>
  <si>
    <t>SUK</t>
  </si>
  <si>
    <t>Remark</t>
  </si>
  <si>
    <t>pl</t>
  </si>
  <si>
    <t>m</t>
  </si>
  <si>
    <t>sm</t>
  </si>
  <si>
    <t>bmr</t>
  </si>
  <si>
    <t xml:space="preserve">Hauling SM </t>
  </si>
  <si>
    <t>ph</t>
  </si>
  <si>
    <t>mh</t>
  </si>
  <si>
    <t>adjs.haul</t>
  </si>
  <si>
    <t>ReForecast</t>
  </si>
  <si>
    <t>pl BPend</t>
  </si>
  <si>
    <t>Y2022_Waste</t>
  </si>
  <si>
    <t xml:space="preserve"> SM D</t>
  </si>
  <si>
    <t xml:space="preserve"> DUM</t>
  </si>
  <si>
    <t>DUM</t>
  </si>
  <si>
    <t>SAMUBIU</t>
  </si>
  <si>
    <t>RS-CF</t>
  </si>
  <si>
    <t>SM AB</t>
  </si>
  <si>
    <t xml:space="preserve">RS </t>
  </si>
  <si>
    <t>S-Total</t>
  </si>
  <si>
    <t>DATE</t>
  </si>
  <si>
    <t>YTD 2022</t>
  </si>
  <si>
    <t>RTS CF</t>
  </si>
  <si>
    <t>RTS G</t>
  </si>
  <si>
    <t xml:space="preserve"> Total Wa 2022 YTD</t>
  </si>
  <si>
    <t xml:space="preserve"> Remain Target Wa 2022</t>
  </si>
  <si>
    <t xml:space="preserve"> Total Co 2022 YTD</t>
  </si>
  <si>
    <t xml:space="preserve"> Remain Target Co 2022</t>
  </si>
  <si>
    <t>- Weather Condition</t>
  </si>
  <si>
    <t xml:space="preserve"> SM D1</t>
  </si>
  <si>
    <t>- Waste volume Jan-Apr based on trucking</t>
  </si>
  <si>
    <t>Yearly (%)</t>
  </si>
  <si>
    <t>Mei</t>
  </si>
  <si>
    <t>Stripping Ratio (May 2022)</t>
  </si>
  <si>
    <t>Stock SM</t>
  </si>
  <si>
    <t>E/Noor ( SM-C )</t>
  </si>
  <si>
    <t>BIMA ( SM-A # 5 )</t>
  </si>
  <si>
    <t>Kau ( SM-A # 4 )</t>
  </si>
  <si>
    <t>SM C</t>
  </si>
  <si>
    <t>CD</t>
  </si>
  <si>
    <t xml:space="preserve">Remark Stock SM MCCP: </t>
  </si>
  <si>
    <r>
      <t xml:space="preserve">&gt;&gt; Waste Removal </t>
    </r>
    <r>
      <rPr>
        <b/>
        <i/>
        <sz val="11"/>
        <color theme="1"/>
        <rFont val="Calibri"/>
        <family val="2"/>
        <scheme val="minor"/>
      </rPr>
      <t>(Source data : Daily Report Planning Department, Waste volume Jan-Apr based on Survey, Waste Volume May-Sept based on Trucking)</t>
    </r>
  </si>
  <si>
    <t xml:space="preserve">Gusti Elissa D. </t>
  </si>
  <si>
    <t>A</t>
  </si>
  <si>
    <t>AW</t>
  </si>
  <si>
    <t>SM 6</t>
  </si>
  <si>
    <t xml:space="preserve"> SM A,B</t>
  </si>
  <si>
    <t>Plan Y2023</t>
  </si>
  <si>
    <t>SM # 6</t>
  </si>
  <si>
    <t xml:space="preserve"> SM # 6 </t>
  </si>
  <si>
    <t xml:space="preserve"> SM #6</t>
  </si>
  <si>
    <t>TBA</t>
  </si>
  <si>
    <t>Remain Y2023</t>
  </si>
  <si>
    <t>DIFF (act-bplan)</t>
  </si>
  <si>
    <t xml:space="preserve"> OB </t>
  </si>
  <si>
    <t xml:space="preserve"> Exca.RFU</t>
  </si>
  <si>
    <t xml:space="preserve"> Exca.Run</t>
  </si>
  <si>
    <t>DT.RFU</t>
  </si>
  <si>
    <t>DT.Run</t>
  </si>
  <si>
    <t>#6</t>
  </si>
  <si>
    <t>RS</t>
  </si>
  <si>
    <t>Accu</t>
  </si>
  <si>
    <t>4mula-B/Ratio</t>
  </si>
  <si>
    <t>coal</t>
  </si>
  <si>
    <t>COAL</t>
  </si>
  <si>
    <t>HAULING</t>
  </si>
  <si>
    <t>SM.1,4</t>
  </si>
  <si>
    <t>MH+ML</t>
  </si>
  <si>
    <t>P</t>
  </si>
  <si>
    <t xml:space="preserve"> SM ABC</t>
  </si>
  <si>
    <t xml:space="preserve"> SM C#8</t>
  </si>
  <si>
    <t>Transhipment</t>
  </si>
  <si>
    <t>Ship.Loading</t>
  </si>
  <si>
    <t>TransShipment</t>
  </si>
  <si>
    <t>SM2</t>
  </si>
  <si>
    <t>SM3</t>
  </si>
  <si>
    <t>SM4</t>
  </si>
  <si>
    <t>TMCT Incl. OnBrg</t>
  </si>
  <si>
    <t>Diff_OnBrg wth Daily</t>
  </si>
  <si>
    <t>7. POND ELEVATION</t>
  </si>
  <si>
    <t>bl</t>
  </si>
  <si>
    <t xml:space="preserve"> SM C #8</t>
  </si>
  <si>
    <t>Name</t>
  </si>
  <si>
    <t>Plan May</t>
  </si>
  <si>
    <t xml:space="preserve"> Petrosea (DUM Inc.)</t>
  </si>
  <si>
    <t xml:space="preserve">, , , </t>
  </si>
  <si>
    <t>Line 1 (RS)</t>
  </si>
  <si>
    <t>Line 2 (SM)</t>
  </si>
  <si>
    <t>Line 3 (SM)</t>
  </si>
  <si>
    <t>Raintime delay Avg.</t>
  </si>
  <si>
    <t xml:space="preserve"> South E1/2</t>
  </si>
  <si>
    <r>
      <t>Line 4</t>
    </r>
    <r>
      <rPr>
        <sz val="8"/>
        <rFont val="Arial"/>
        <family val="2"/>
      </rPr>
      <t xml:space="preserve"> </t>
    </r>
    <r>
      <rPr>
        <sz val="11"/>
        <rFont val="Arial"/>
        <family val="2"/>
      </rPr>
      <t>(SM)</t>
    </r>
  </si>
  <si>
    <t>D.1,2</t>
  </si>
  <si>
    <t xml:space="preserve">ACTUAL W/DAY (YEARLY) : </t>
  </si>
  <si>
    <t>Q'ty - R/Fall - R/Main</t>
  </si>
  <si>
    <t xml:space="preserve">, , </t>
  </si>
  <si>
    <t>TMCT STOCKPILE</t>
  </si>
  <si>
    <t>0-80-20</t>
  </si>
  <si>
    <t>BARGE LOADING</t>
  </si>
  <si>
    <t>MV.ZHENG RONG (DATANG)</t>
  </si>
  <si>
    <t>15/May 04:00</t>
  </si>
  <si>
    <t>MV.IO ANNA POL (SHENERGY)</t>
  </si>
  <si>
    <t>24/May 05:00</t>
  </si>
  <si>
    <t>ON BARGE</t>
  </si>
  <si>
    <t>MV.JIE LI (KUMHO IPP)</t>
  </si>
  <si>
    <t>15/May 07:30</t>
  </si>
  <si>
    <t>MV.SARAH S (JAWA POWER)</t>
  </si>
  <si>
    <t>26/May 07:00</t>
  </si>
  <si>
    <t>On_Barge</t>
  </si>
  <si>
    <t>21-27 May 2023</t>
  </si>
  <si>
    <t>MV.XIN DONG GUAN.11 (HUIHUANG 1)</t>
  </si>
  <si>
    <t>16/May 03:00</t>
  </si>
  <si>
    <t xml:space="preserve">17:00-07:00, , , </t>
  </si>
  <si>
    <t xml:space="preserve">16:45-01:45, , , </t>
  </si>
  <si>
    <t xml:space="preserve">16:48-01:45, , , </t>
  </si>
  <si>
    <t xml:space="preserve">18:10-01:45, , , </t>
  </si>
  <si>
    <t xml:space="preserve">18:10-01:05, , , </t>
  </si>
  <si>
    <t xml:space="preserve">17:08-22:04, , , </t>
  </si>
  <si>
    <t xml:space="preserve">22:04-07:00, , , </t>
  </si>
  <si>
    <t xml:space="preserve">18:00-21:00, , , </t>
  </si>
  <si>
    <t xml:space="preserve">21:00-22:10, , , </t>
  </si>
  <si>
    <t>27/May 23:00</t>
  </si>
  <si>
    <t>MV.SFL PEARL (CCS)</t>
  </si>
  <si>
    <t>24/May 15:30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</si>
</sst>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&quot;₩&quot;* #,##0_-;\-&quot;₩&quot;* #,##0_-;_-&quot;₩&quot;* &quot;-&quot;_-;_-@_-"/>
    <numFmt numFmtId="167" formatCode="_(* #,##0_);_(* \(#,##0\);_(* &quot;-&quot;??_);_(@_)"/>
    <numFmt numFmtId="168" formatCode="#,##0;\(#,##0\)"/>
    <numFmt numFmtId="169" formatCode="#,##0.00000;[Red]\-#,##0.00000"/>
    <numFmt numFmtId="170" formatCode="#,##0.0000000;[Red]\-#,##0.0000000"/>
    <numFmt numFmtId="171" formatCode="0.00_)"/>
    <numFmt numFmtId="172" formatCode="#,##0_0;&quot;△&quot;#,##0_0"/>
    <numFmt numFmtId="173" formatCode="[$-F800]dddd\,\ mmmm\ dd\,\ yyyy"/>
    <numFmt numFmtId="174" formatCode="&quot;₩&quot;#,##0.00;&quot;₩&quot;&quot;₩&quot;&quot;₩&quot;&quot;₩&quot;&quot;₩&quot;&quot;₩&quot;&quot;₩&quot;\!\-#,##0.00"/>
    <numFmt numFmtId="175" formatCode="_ &quot;₩&quot;* #,##0_ ;_ &quot;₩&quot;* &quot;₩&quot;\-#,##0_ ;_ &quot;₩&quot;* &quot;-&quot;_ ;_ @_ "/>
    <numFmt numFmtId="176" formatCode="[$-14809]dddd\,\ d\ mmmm\,\ yyyy;@"/>
    <numFmt numFmtId="177" formatCode="@\ &quot; : &quot;"/>
    <numFmt numFmtId="178" formatCode="[$-809]&quot;&quot;\ dddd\,\ dd\-mmmm\-yyyy&quot;&quot;;@"/>
    <numFmt numFmtId="179" formatCode="#,##0.0"/>
    <numFmt numFmtId="180" formatCode="&quot;( Week&quot;\ #,##0&quot; )&quot;"/>
    <numFmt numFmtId="181" formatCode="0.0%"/>
    <numFmt numFmtId="182" formatCode="@* &quot;:&quot;"/>
    <numFmt numFmtId="183" formatCode="&quot;( Week&quot;\ ##,#00&quot; )&quot;"/>
    <numFmt numFmtId="184" formatCode="#,##0_);[Red]\-#,##0"/>
    <numFmt numFmtId="185" formatCode="#,##0;[Red]\∆#,##0"/>
    <numFmt numFmtId="186" formatCode="#,##0.0;[Red]\∆#,##0.0"/>
    <numFmt numFmtId="187" formatCode="#,##0;[Red]\∆\ #,##0"/>
    <numFmt numFmtId="188" formatCode="_-* #,##0.0_-;\-* #,##0.0_-;_-* &quot;-&quot;_-;_-@_-"/>
    <numFmt numFmtId="189" formatCode="mmmm\ \-\ yyyy"/>
    <numFmt numFmtId="190" formatCode="[$-409]mmm\-yy;@"/>
    <numFmt numFmtId="191" formatCode="[$$-409]#,##0.00;[Red]\-[$$-409]#,##0.00"/>
    <numFmt numFmtId="192" formatCode="0.0"/>
    <numFmt numFmtId="193" formatCode="[$-409]dd\-mmm\-yy;@"/>
    <numFmt numFmtId="194" formatCode="dd/mmm/yyyy"/>
    <numFmt numFmtId="195" formatCode="0.0_ \ &quot;DAYS&quot;"/>
    <numFmt numFmtId="196" formatCode="_(* #,##0.0_);_(* \(#,##0.0\);_(* &quot;-&quot;??_);_(@_)"/>
    <numFmt numFmtId="197" formatCode="0.0;&quot;△&quot;0.0;\-"/>
    <numFmt numFmtId="198" formatCode="#,##0;&quot;△&quot;#,##0"/>
    <numFmt numFmtId="199" formatCode="dd"/>
    <numFmt numFmtId="200" formatCode="#,##0.00_0;&quot;△&quot;#,##0.00_0"/>
    <numFmt numFmtId="201" formatCode="_(* #,###&quot;&quot;_);_(* \(#,###&quot;&quot;\);_(* &quot;-&quot;??_);_(@_)"/>
    <numFmt numFmtId="202" formatCode="#,##0;&quot;△&quot;#,##0,"/>
    <numFmt numFmtId="203" formatCode="dd\/mmm"/>
    <numFmt numFmtId="204" formatCode="#,##0.0;[Red]#,##0.0"/>
    <numFmt numFmtId="205" formatCode="&quot;* &quot;mmmm\ yyyy"/>
    <numFmt numFmtId="206" formatCode="_(* #,##0.000_);_(* \(#,##0.000\);_(* &quot;-&quot;??_);_(@_)"/>
    <numFmt numFmtId="207" formatCode="0.000%"/>
    <numFmt numFmtId="208" formatCode="\+#,##0.0"/>
    <numFmt numFmtId="209" formatCode="_(* #,##0.0_);_(* \(#,##0.0\);_(* &quot;-&quot;?_);_(@_)"/>
    <numFmt numFmtId="210" formatCode="_-&quot;$&quot;* #,##0.00_-;\-&quot;$&quot;* #,##0.00_-;_-&quot;$&quot;* &quot;-&quot;??_-;_-@_-"/>
    <numFmt numFmtId="211" formatCode="_-&quot;Rp&quot;* #,##0_-;\-&quot;Rp&quot;* #,##0_-;_-&quot;Rp&quot;* &quot;-&quot;_-;_-@_-"/>
    <numFmt numFmtId="212" formatCode="m/d/yy;@"/>
    <numFmt numFmtId="213" formatCode="_(&quot;Rp&quot;* #,##0_);_(&quot;Rp&quot;* \(#,##0\);_(&quot;Rp&quot;* &quot;-&quot;_);_(@_)"/>
    <numFmt numFmtId="214" formatCode="_(* #,##0.00_);_(* \(#,##0.00\);_(* \-??_);_(@_)"/>
    <numFmt numFmtId="215" formatCode="[$-409]d\-mmm;@"/>
    <numFmt numFmtId="216" formatCode="_(* #,##0_);_(* \(#,##0\);_(* \-_);_(@_)"/>
    <numFmt numFmtId="217" formatCode="_*\ #,##0;_(* \(#,##0\);_(* &quot;-&quot;??\);_(@"/>
  </numFmts>
  <fonts count="309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8"/>
      <name val="맑은 고딕"/>
      <family val="3"/>
      <charset val="129"/>
    </font>
    <font>
      <sz val="11"/>
      <color indexed="9"/>
      <name val="Calibri"/>
      <family val="2"/>
    </font>
    <font>
      <sz val="11"/>
      <color indexed="9"/>
      <name val="맑은 고딕"/>
      <family val="3"/>
      <charset val="129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0"/>
      <name val="Helv"/>
      <family val="2"/>
    </font>
    <font>
      <b/>
      <sz val="11"/>
      <color indexed="9"/>
      <name val="Calibri"/>
      <family val="2"/>
    </font>
    <font>
      <sz val="10"/>
      <name val="Times New Roman"/>
      <family val="1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Helv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name val="Helv"/>
      <family val="2"/>
    </font>
    <font>
      <sz val="11"/>
      <color indexed="60"/>
      <name val="Calibri"/>
      <family val="2"/>
    </font>
    <font>
      <b/>
      <i/>
      <sz val="16"/>
      <name val="Helv"/>
      <family val="2"/>
    </font>
    <font>
      <sz val="11"/>
      <name val="돋움"/>
      <family val="3"/>
      <charset val="129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4"/>
      <name val="뼻뮝"/>
      <family val="3"/>
      <charset val="129"/>
    </font>
    <font>
      <sz val="11"/>
      <color indexed="60"/>
      <name val="맑은 고딕"/>
      <family val="3"/>
      <charset val="129"/>
    </font>
    <font>
      <sz val="12"/>
      <name val="뼻뮝"/>
      <family val="1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0"/>
      <name val="MS Sans Serif"/>
      <family val="2"/>
    </font>
    <font>
      <sz val="9"/>
      <name val="‚l‚r ‚oƒSƒVƒbƒN"/>
      <family val="3"/>
      <charset val="128"/>
    </font>
    <font>
      <sz val="12"/>
      <color indexed="24"/>
      <name val="바탕체"/>
      <family val="1"/>
      <charset val="129"/>
    </font>
    <font>
      <b/>
      <sz val="18"/>
      <color indexed="62"/>
      <name val="맑은 고딕"/>
      <family val="3"/>
      <charset val="129"/>
    </font>
    <font>
      <sz val="12"/>
      <name val="굴림"/>
      <family val="3"/>
      <charset val="129"/>
    </font>
    <font>
      <u/>
      <sz val="11"/>
      <color indexed="12"/>
      <name val="돋움"/>
      <family val="3"/>
      <charset val="129"/>
    </font>
    <font>
      <sz val="12"/>
      <name val="바탕체"/>
      <family val="1"/>
      <charset val="129"/>
    </font>
    <font>
      <sz val="10"/>
      <color indexed="8"/>
      <name val="MS Sans Serif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rgb="FFFF0000"/>
      <name val="Calibri"/>
      <family val="2"/>
    </font>
    <font>
      <u/>
      <sz val="9"/>
      <color indexed="12"/>
      <name val="GulimChe"/>
      <family val="3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1"/>
    </font>
    <font>
      <sz val="10"/>
      <color rgb="FFFF0000"/>
      <name val="Calibri"/>
      <family val="2"/>
    </font>
    <font>
      <sz val="11"/>
      <color theme="1"/>
      <name val="Calibri"/>
      <family val="2"/>
      <charset val="1"/>
      <scheme val="minor"/>
    </font>
    <font>
      <b/>
      <sz val="18"/>
      <color indexed="56"/>
      <name val="Cambria"/>
      <family val="2"/>
    </font>
    <font>
      <u/>
      <sz val="10"/>
      <color indexed="12"/>
      <name val="Arial"/>
      <family val="2"/>
    </font>
    <font>
      <b/>
      <sz val="12"/>
      <name val="Arial"/>
      <family val="2"/>
    </font>
    <font>
      <sz val="11"/>
      <name val="HY그래픽M"/>
      <family val="1"/>
      <charset val="129"/>
    </font>
    <font>
      <sz val="12"/>
      <name val="굴림체"/>
      <family val="3"/>
      <charset val="129"/>
    </font>
    <font>
      <sz val="11"/>
      <color theme="1"/>
      <name val="Calibri"/>
      <family val="3"/>
      <charset val="129"/>
      <scheme val="minor"/>
    </font>
    <font>
      <b/>
      <sz val="14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0.5"/>
      <name val="Arial"/>
      <family val="2"/>
    </font>
    <font>
      <sz val="10.5"/>
      <name val="Arial"/>
      <family val="2"/>
    </font>
    <font>
      <sz val="9"/>
      <name val="Arial"/>
      <family val="2"/>
    </font>
    <font>
      <b/>
      <sz val="9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10.5"/>
      <color theme="1"/>
      <name val="Arial"/>
      <family val="2"/>
    </font>
    <font>
      <sz val="10.5"/>
      <color theme="1"/>
      <name val="Arial"/>
      <family val="2"/>
    </font>
    <font>
      <sz val="11"/>
      <color theme="1"/>
      <name val="Calibri"/>
      <family val="2"/>
    </font>
    <font>
      <sz val="12"/>
      <name val="Arial"/>
      <family val="2"/>
    </font>
    <font>
      <sz val="10"/>
      <name val="MS Sans Serif"/>
      <family val="2"/>
    </font>
    <font>
      <b/>
      <sz val="20"/>
      <name val="Arial"/>
      <family val="2"/>
    </font>
    <font>
      <b/>
      <sz val="16"/>
      <name val="MS Sans Serif"/>
      <family val="2"/>
    </font>
    <font>
      <b/>
      <sz val="16"/>
      <name val="Arial"/>
      <family val="2"/>
    </font>
    <font>
      <b/>
      <sz val="10"/>
      <name val="MS Sans Serif"/>
      <family val="2"/>
    </font>
    <font>
      <sz val="12"/>
      <name val="HY신명조"/>
      <family val="1"/>
      <charset val="129"/>
    </font>
    <font>
      <b/>
      <sz val="24"/>
      <name val="HY신명조"/>
      <family val="1"/>
      <charset val="129"/>
    </font>
    <font>
      <b/>
      <u/>
      <sz val="18"/>
      <name val="Arial"/>
      <family val="2"/>
    </font>
    <font>
      <sz val="14"/>
      <name val="Arial"/>
      <family val="2"/>
    </font>
    <font>
      <sz val="14"/>
      <name val="MS Sans Serif"/>
      <family val="2"/>
    </font>
    <font>
      <b/>
      <sz val="12"/>
      <name val="MS Sans Serif"/>
      <family val="2"/>
    </font>
    <font>
      <sz val="12"/>
      <name val="MS Sans Serif"/>
      <family val="2"/>
    </font>
    <font>
      <b/>
      <sz val="8"/>
      <name val="Arial"/>
      <family val="2"/>
    </font>
    <font>
      <b/>
      <sz val="18"/>
      <name val="Arial"/>
      <family val="2"/>
    </font>
    <font>
      <b/>
      <sz val="8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8"/>
      <color theme="1"/>
      <name val="Arial"/>
      <family val="2"/>
    </font>
    <font>
      <sz val="8"/>
      <color indexed="8"/>
      <name val="Arial"/>
      <family val="2"/>
    </font>
    <font>
      <b/>
      <i/>
      <sz val="16"/>
      <color indexed="8"/>
      <name val="Arial"/>
      <family val="2"/>
    </font>
    <font>
      <sz val="11"/>
      <color indexed="63"/>
      <name val="Calibri"/>
      <family val="2"/>
    </font>
    <font>
      <sz val="10"/>
      <name val="Calibri"/>
      <family val="2"/>
    </font>
    <font>
      <b/>
      <i/>
      <u/>
      <sz val="8"/>
      <color indexed="8"/>
      <name val="Arial"/>
      <family val="2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theme="0"/>
      <name val="Arial"/>
      <family val="2"/>
    </font>
    <font>
      <sz val="14"/>
      <color theme="0"/>
      <name val="Arial"/>
      <family val="2"/>
    </font>
    <font>
      <sz val="14"/>
      <color theme="0"/>
      <name val="MS Sans Serif"/>
      <family val="2"/>
    </font>
    <font>
      <b/>
      <i/>
      <sz val="11"/>
      <color theme="1"/>
      <name val="Calibri"/>
      <family val="2"/>
      <scheme val="minor"/>
    </font>
    <font>
      <b/>
      <sz val="7"/>
      <color theme="1"/>
      <name val="Arial"/>
      <family val="2"/>
    </font>
    <font>
      <sz val="8"/>
      <name val="Calibri"/>
      <family val="3"/>
      <charset val="129"/>
      <scheme val="minor"/>
    </font>
    <font>
      <b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name val="GulimChe"/>
      <family val="3"/>
    </font>
    <font>
      <b/>
      <sz val="11"/>
      <color indexed="55"/>
      <name val="Arial Narrow"/>
      <family val="2"/>
    </font>
    <font>
      <b/>
      <sz val="10"/>
      <color indexed="55"/>
      <name val="GulimChe"/>
      <family val="3"/>
      <charset val="129"/>
    </font>
    <font>
      <b/>
      <sz val="10"/>
      <color indexed="55"/>
      <name val="Arial Narrow"/>
      <family val="2"/>
    </font>
    <font>
      <b/>
      <sz val="18"/>
      <color indexed="55"/>
      <name val="Arial Narrow"/>
      <family val="2"/>
    </font>
    <font>
      <b/>
      <sz val="18"/>
      <color indexed="55"/>
      <name val="GulimChe"/>
      <family val="3"/>
      <charset val="129"/>
    </font>
    <font>
      <b/>
      <sz val="12"/>
      <color indexed="55"/>
      <name val="Arial Narrow"/>
      <family val="2"/>
    </font>
    <font>
      <b/>
      <sz val="12"/>
      <color indexed="55"/>
      <name val="GulimChe"/>
      <family val="3"/>
      <charset val="129"/>
    </font>
    <font>
      <sz val="11"/>
      <color indexed="55"/>
      <name val="Arial Narrow"/>
      <family val="2"/>
    </font>
    <font>
      <sz val="10"/>
      <color indexed="55"/>
      <name val="GulimChe"/>
      <family val="3"/>
      <charset val="129"/>
    </font>
    <font>
      <sz val="10"/>
      <color indexed="55"/>
      <name val="Arial Narrow"/>
      <family val="2"/>
    </font>
    <font>
      <sz val="11"/>
      <color theme="0"/>
      <name val="Arial"/>
      <family val="2"/>
    </font>
    <font>
      <sz val="7"/>
      <name val="Arial"/>
      <family val="2"/>
    </font>
    <font>
      <sz val="10"/>
      <name val="GulimChe"/>
      <family val="3"/>
      <charset val="129"/>
    </font>
    <font>
      <sz val="10"/>
      <color indexed="9"/>
      <name val="GulimChe"/>
      <family val="3"/>
      <charset val="129"/>
    </font>
    <font>
      <sz val="10"/>
      <color indexed="9"/>
      <name val="Arial Narrow"/>
      <family val="2"/>
    </font>
    <font>
      <sz val="9"/>
      <color rgb="FFFF0000"/>
      <name val="Arial"/>
      <family val="2"/>
    </font>
    <font>
      <sz val="6"/>
      <color indexed="55"/>
      <name val="Arial"/>
      <family val="2"/>
    </font>
    <font>
      <b/>
      <sz val="9"/>
      <color indexed="55"/>
      <name val="Arial"/>
      <family val="2"/>
    </font>
    <font>
      <sz val="11"/>
      <color indexed="9"/>
      <name val="Arial Narrow"/>
      <family val="2"/>
    </font>
    <font>
      <sz val="6"/>
      <name val="Arial"/>
      <family val="2"/>
    </font>
    <font>
      <sz val="11"/>
      <color theme="1" tint="0.499984740745262"/>
      <name val="Arial Narrow"/>
      <family val="2"/>
    </font>
    <font>
      <sz val="10"/>
      <color theme="1" tint="0.499984740745262"/>
      <name val="GulimChe"/>
      <family val="3"/>
      <charset val="129"/>
    </font>
    <font>
      <sz val="10"/>
      <color theme="1" tint="0.499984740745262"/>
      <name val="Arial Narrow"/>
      <family val="2"/>
    </font>
    <font>
      <sz val="10"/>
      <name val="Arial Narrow"/>
      <family val="2"/>
    </font>
    <font>
      <sz val="9"/>
      <color indexed="9"/>
      <name val="Arial Narrow"/>
      <family val="2"/>
    </font>
    <font>
      <b/>
      <sz val="12"/>
      <color indexed="9"/>
      <name val="Arial Narrow"/>
      <family val="2"/>
    </font>
    <font>
      <b/>
      <sz val="12"/>
      <color indexed="9"/>
      <name val="GulimChe"/>
      <family val="3"/>
      <charset val="129"/>
    </font>
    <font>
      <b/>
      <sz val="6"/>
      <name val="Arial"/>
      <family val="2"/>
    </font>
    <font>
      <b/>
      <sz val="9"/>
      <color indexed="50"/>
      <name val="Arial"/>
      <family val="2"/>
    </font>
    <font>
      <b/>
      <sz val="12"/>
      <color indexed="31"/>
      <name val="Arial Narrow"/>
      <family val="2"/>
    </font>
    <font>
      <b/>
      <sz val="12"/>
      <color indexed="31"/>
      <name val="GulimChe"/>
      <family val="3"/>
      <charset val="129"/>
    </font>
    <font>
      <sz val="6"/>
      <color indexed="10"/>
      <name val="Arial"/>
      <family val="2"/>
    </font>
    <font>
      <b/>
      <sz val="9"/>
      <color indexed="10"/>
      <name val="Arial"/>
      <family val="2"/>
    </font>
    <font>
      <sz val="8"/>
      <color theme="0"/>
      <name val="GulimChe"/>
      <family val="3"/>
    </font>
    <font>
      <sz val="12"/>
      <color indexed="55"/>
      <name val="Arial Narrow"/>
      <family val="2"/>
    </font>
    <font>
      <sz val="9"/>
      <color indexed="55"/>
      <name val="Arial Narrow"/>
      <family val="2"/>
    </font>
    <font>
      <sz val="8"/>
      <color indexed="10"/>
      <name val="GulimChe"/>
      <family val="3"/>
    </font>
    <font>
      <sz val="8"/>
      <color rgb="FFFF0000"/>
      <name val="GulimChe"/>
      <family val="3"/>
    </font>
    <font>
      <sz val="8"/>
      <color indexed="55"/>
      <name val="GulimChe"/>
      <family val="3"/>
    </font>
    <font>
      <sz val="12"/>
      <name val="Arial Narrow"/>
      <family val="2"/>
    </font>
    <font>
      <sz val="11"/>
      <name val="GulimChe"/>
      <family val="3"/>
      <charset val="129"/>
    </font>
    <font>
      <sz val="8"/>
      <name val="GulimChe"/>
      <family val="3"/>
    </font>
    <font>
      <sz val="12"/>
      <name val="GulimChe"/>
      <family val="3"/>
    </font>
    <font>
      <sz val="10"/>
      <color indexed="31"/>
      <name val="Arial Narrow"/>
      <family val="2"/>
    </font>
    <font>
      <b/>
      <sz val="14"/>
      <color indexed="31"/>
      <name val="Arial Narrow"/>
      <family val="2"/>
    </font>
    <font>
      <sz val="12"/>
      <name val="GulimChe"/>
      <family val="3"/>
      <charset val="129"/>
    </font>
    <font>
      <sz val="10"/>
      <color indexed="31"/>
      <name val="GulimChe"/>
      <family val="3"/>
      <charset val="129"/>
    </font>
    <font>
      <sz val="11"/>
      <color indexed="9"/>
      <name val="Arial"/>
      <family val="2"/>
    </font>
    <font>
      <sz val="11"/>
      <color indexed="55"/>
      <name val="GulimChe"/>
      <family val="3"/>
      <charset val="129"/>
    </font>
    <font>
      <b/>
      <sz val="11"/>
      <color indexed="31"/>
      <name val="Arial Narrow"/>
      <family val="2"/>
    </font>
    <font>
      <sz val="9"/>
      <name val="Gulim"/>
      <family val="2"/>
    </font>
    <font>
      <sz val="11"/>
      <name val="Arial Narrow"/>
      <family val="2"/>
    </font>
    <font>
      <sz val="12"/>
      <name val="???"/>
      <family val="1"/>
      <charset val="129"/>
    </font>
    <font>
      <sz val="12"/>
      <name val="???"/>
      <family val="1"/>
    </font>
    <font>
      <sz val="12"/>
      <name val="¹UAAA¼"/>
      <family val="3"/>
      <charset val="129"/>
    </font>
    <font>
      <sz val="10"/>
      <color indexed="8"/>
      <name val="Segoe UI"/>
      <family val="2"/>
    </font>
    <font>
      <sz val="10"/>
      <color indexed="9"/>
      <name val="Segoe UI"/>
      <family val="2"/>
    </font>
    <font>
      <sz val="11"/>
      <name val="µ¸¿ò"/>
      <family val="3"/>
      <charset val="129"/>
    </font>
    <font>
      <sz val="11"/>
      <name val="??"/>
      <family val="3"/>
      <charset val="129"/>
    </font>
    <font>
      <sz val="10"/>
      <color indexed="20"/>
      <name val="Segoe UI"/>
      <family val="2"/>
    </font>
    <font>
      <b/>
      <sz val="10"/>
      <color indexed="52"/>
      <name val="Segoe UI"/>
      <family val="2"/>
    </font>
    <font>
      <b/>
      <sz val="10"/>
      <color indexed="9"/>
      <name val="Segoe UI"/>
      <family val="2"/>
    </font>
    <font>
      <sz val="10"/>
      <color theme="1"/>
      <name val="Gulim"/>
      <family val="2"/>
    </font>
    <font>
      <i/>
      <sz val="10"/>
      <color indexed="23"/>
      <name val="Segoe UI"/>
      <family val="2"/>
    </font>
    <font>
      <sz val="10"/>
      <color indexed="17"/>
      <name val="Segoe UI"/>
      <family val="2"/>
    </font>
    <font>
      <b/>
      <sz val="15"/>
      <color indexed="56"/>
      <name val="Segoe UI"/>
      <family val="2"/>
    </font>
    <font>
      <b/>
      <sz val="13"/>
      <color indexed="56"/>
      <name val="Segoe UI"/>
      <family val="2"/>
    </font>
    <font>
      <b/>
      <sz val="11"/>
      <color indexed="56"/>
      <name val="Segoe UI"/>
      <family val="2"/>
    </font>
    <font>
      <sz val="10"/>
      <color indexed="62"/>
      <name val="Segoe UI"/>
      <family val="2"/>
    </font>
    <font>
      <sz val="10"/>
      <color indexed="52"/>
      <name val="Segoe UI"/>
      <family val="2"/>
    </font>
    <font>
      <sz val="10"/>
      <color indexed="60"/>
      <name val="Segoe UI"/>
      <family val="2"/>
    </font>
    <font>
      <b/>
      <sz val="10"/>
      <color indexed="63"/>
      <name val="Segoe UI"/>
      <family val="2"/>
    </font>
    <font>
      <b/>
      <sz val="10"/>
      <color indexed="8"/>
      <name val="Segoe UI"/>
      <family val="2"/>
    </font>
    <font>
      <sz val="10"/>
      <color indexed="10"/>
      <name val="Segoe UI"/>
      <family val="2"/>
    </font>
    <font>
      <sz val="11"/>
      <color rgb="FFFFFFFF"/>
      <name val="Arial"/>
      <family val="2"/>
    </font>
    <font>
      <b/>
      <u/>
      <sz val="20"/>
      <name val="Arial"/>
      <family val="2"/>
    </font>
    <font>
      <b/>
      <sz val="15"/>
      <name val="Arial"/>
      <family val="2"/>
    </font>
    <font>
      <b/>
      <sz val="12"/>
      <color theme="0"/>
      <name val="Arial"/>
      <family val="2"/>
    </font>
    <font>
      <b/>
      <sz val="12"/>
      <name val="GulimChe"/>
      <family val="3"/>
      <charset val="129"/>
    </font>
    <font>
      <b/>
      <sz val="12"/>
      <name val="Arial Narrow"/>
      <family val="2"/>
    </font>
    <font>
      <sz val="10"/>
      <name val="GulimChe"/>
      <family val="3"/>
    </font>
    <font>
      <sz val="9"/>
      <color indexed="22"/>
      <name val="Arial"/>
      <family val="2"/>
    </font>
    <font>
      <sz val="8"/>
      <color theme="0"/>
      <name val="Arial"/>
      <family val="2"/>
    </font>
    <font>
      <sz val="10"/>
      <color theme="0" tint="-0.14999847407452621"/>
      <name val="GulimChe"/>
      <family val="3"/>
      <charset val="129"/>
    </font>
    <font>
      <sz val="10"/>
      <color theme="0" tint="-0.14999847407452621"/>
      <name val="Arial Narrow"/>
      <family val="2"/>
    </font>
    <font>
      <sz val="11"/>
      <color theme="0" tint="-0.14999847407452621"/>
      <name val="Arial Narrow"/>
      <family val="2"/>
    </font>
    <font>
      <sz val="8"/>
      <color theme="0" tint="-0.14999847407452621"/>
      <name val="GulimChe"/>
      <family val="3"/>
    </font>
    <font>
      <sz val="9"/>
      <color rgb="FFFF0000"/>
      <name val="Gulim"/>
      <family val="2"/>
    </font>
    <font>
      <sz val="9"/>
      <color theme="0"/>
      <name val="GulimChe"/>
      <family val="3"/>
    </font>
    <font>
      <sz val="9"/>
      <color indexed="55"/>
      <name val="GulimChe"/>
      <family val="3"/>
    </font>
    <font>
      <b/>
      <sz val="10"/>
      <name val="Arial"/>
      <family val="2"/>
    </font>
    <font>
      <sz val="9"/>
      <color theme="0"/>
      <name val="Gulim"/>
      <family val="2"/>
    </font>
    <font>
      <sz val="12"/>
      <color theme="3"/>
      <name val="Arial"/>
      <family val="2"/>
    </font>
    <font>
      <sz val="11"/>
      <color theme="3"/>
      <name val="Arial"/>
      <family val="2"/>
    </font>
    <font>
      <i/>
      <sz val="11"/>
      <color theme="1" tint="0.499984740745262"/>
      <name val="Arial"/>
      <family val="2"/>
    </font>
    <font>
      <b/>
      <sz val="12"/>
      <name val="GulimChe"/>
      <family val="3"/>
    </font>
    <font>
      <sz val="8"/>
      <color indexed="55"/>
      <name val="Arial"/>
      <family val="2"/>
    </font>
    <font>
      <b/>
      <sz val="9"/>
      <name val="Arial"/>
      <family val="2"/>
    </font>
    <font>
      <sz val="11"/>
      <color theme="0" tint="-0.499984740745262"/>
      <name val="Arial Narrow"/>
      <family val="2"/>
    </font>
    <font>
      <sz val="8"/>
      <color rgb="FF002060"/>
      <name val="GulimChe"/>
      <family val="3"/>
    </font>
    <font>
      <sz val="11"/>
      <color rgb="FF002060"/>
      <name val="GulimChe"/>
      <family val="3"/>
    </font>
    <font>
      <i/>
      <sz val="11"/>
      <color theme="0" tint="-0.499984740745262"/>
      <name val="Arial"/>
      <family val="2"/>
    </font>
    <font>
      <sz val="7"/>
      <color theme="2" tint="-0.249977111117893"/>
      <name val="Arial"/>
      <family val="2"/>
    </font>
    <font>
      <i/>
      <sz val="12"/>
      <color theme="1" tint="0.499984740745262"/>
      <name val="Arial"/>
      <family val="2"/>
    </font>
    <font>
      <sz val="8"/>
      <color rgb="FF00B0F0"/>
      <name val="GulimChe"/>
      <family val="3"/>
    </font>
    <font>
      <sz val="11"/>
      <color rgb="FF00B0F0"/>
      <name val="GulimChe"/>
      <family val="3"/>
    </font>
    <font>
      <sz val="8"/>
      <color rgb="FF00B050"/>
      <name val="GulimChe"/>
      <family val="3"/>
    </font>
    <font>
      <sz val="11"/>
      <color rgb="FF00B050"/>
      <name val="GulimChe"/>
      <family val="3"/>
    </font>
    <font>
      <sz val="11"/>
      <color rgb="FFFF0000"/>
      <name val="GulimChe"/>
      <family val="3"/>
    </font>
    <font>
      <sz val="9"/>
      <color theme="1" tint="0.499984740745262"/>
      <name val="GulimChe"/>
      <family val="3"/>
    </font>
    <font>
      <sz val="9"/>
      <color indexed="12"/>
      <name val="GulimChe"/>
      <family val="3"/>
    </font>
    <font>
      <sz val="8"/>
      <color rgb="FF7030A0"/>
      <name val="GulimChe"/>
      <family val="3"/>
    </font>
    <font>
      <sz val="11"/>
      <color rgb="FF7030A0"/>
      <name val="GulimChe"/>
      <family val="3"/>
    </font>
    <font>
      <sz val="11"/>
      <color rgb="FFFF0000"/>
      <name val="Arial"/>
      <family val="2"/>
    </font>
    <font>
      <sz val="8"/>
      <color indexed="10"/>
      <name val="Arial"/>
      <family val="2"/>
    </font>
    <font>
      <sz val="8"/>
      <color indexed="9"/>
      <name val="Arial"/>
      <family val="2"/>
    </font>
    <font>
      <sz val="10"/>
      <color rgb="FFFF0000"/>
      <name val="Gulim"/>
      <family val="2"/>
    </font>
    <font>
      <sz val="10"/>
      <name val="Gulim"/>
      <family val="2"/>
    </font>
    <font>
      <b/>
      <sz val="9"/>
      <name val="Gulim"/>
      <family val="2"/>
    </font>
    <font>
      <b/>
      <sz val="10"/>
      <name val="Gulim"/>
      <family val="2"/>
    </font>
    <font>
      <i/>
      <sz val="10"/>
      <color theme="1"/>
      <name val="Arial Narrow"/>
      <family val="2"/>
    </font>
    <font>
      <sz val="11"/>
      <color theme="1"/>
      <name val="Arial Narrow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sz val="11"/>
      <color theme="1"/>
      <name val="GulimChe"/>
      <family val="3"/>
      <charset val="129"/>
    </font>
    <font>
      <b/>
      <sz val="12"/>
      <color theme="1"/>
      <name val="Arial Narrow"/>
      <family val="2"/>
    </font>
    <font>
      <sz val="11"/>
      <name val="Gulim"/>
      <family val="2"/>
    </font>
    <font>
      <b/>
      <sz val="10"/>
      <color indexed="10"/>
      <name val="Gulim"/>
      <family val="2"/>
    </font>
    <font>
      <sz val="11"/>
      <name val="Gulim"/>
      <family val="2"/>
      <charset val="129"/>
    </font>
    <font>
      <sz val="8"/>
      <name val="Gulim"/>
      <family val="2"/>
      <charset val="129"/>
    </font>
    <font>
      <sz val="10"/>
      <name val="Gulim"/>
      <family val="2"/>
      <charset val="129"/>
    </font>
    <font>
      <sz val="9"/>
      <color rgb="FF00B050"/>
      <name val="Gulim"/>
      <family val="2"/>
    </font>
    <font>
      <sz val="9"/>
      <color rgb="FFDFDA00"/>
      <name val="Gulim"/>
      <family val="2"/>
    </font>
    <font>
      <sz val="11"/>
      <color theme="0"/>
      <name val="Calibri"/>
      <family val="2"/>
      <scheme val="minor"/>
    </font>
    <font>
      <sz val="8"/>
      <color rgb="FFEAEAEA"/>
      <name val="GulimChe"/>
      <family val="3"/>
    </font>
    <font>
      <sz val="9"/>
      <color theme="1"/>
      <name val="Arial"/>
      <family val="2"/>
    </font>
    <font>
      <sz val="8"/>
      <color theme="1"/>
      <name val="GulimChe"/>
      <family val="3"/>
    </font>
    <font>
      <sz val="11"/>
      <color theme="1"/>
      <name val="GulimChe"/>
      <family val="3"/>
    </font>
    <font>
      <sz val="8"/>
      <color theme="3" tint="0.79998168889431442"/>
      <name val="Arial"/>
      <family val="2"/>
    </font>
    <font>
      <sz val="11"/>
      <name val="돋움"/>
      <family val="3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  <charset val="129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rgb="FF000000"/>
      <name val="Calibri"/>
      <family val="2"/>
    </font>
    <font>
      <b/>
      <sz val="10"/>
      <color indexed="8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i/>
      <sz val="10"/>
      <color indexed="23"/>
      <name val="Arial"/>
      <family val="2"/>
    </font>
    <font>
      <b/>
      <sz val="24"/>
      <color indexed="8"/>
      <name val="Arial"/>
      <family val="2"/>
    </font>
    <font>
      <sz val="10"/>
      <color indexed="16"/>
      <name val="Arial"/>
      <family val="2"/>
    </font>
    <font>
      <sz val="11"/>
      <color theme="1"/>
      <name val="Calibri"/>
      <family val="2"/>
      <charset val="129"/>
      <scheme val="minor"/>
    </font>
    <font>
      <sz val="11"/>
      <color indexed="8"/>
      <name val="Arial"/>
      <family val="2"/>
    </font>
    <font>
      <sz val="11"/>
      <name val="Garamond"/>
      <family val="1"/>
    </font>
    <font>
      <b/>
      <sz val="15"/>
      <color indexed="62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b/>
      <sz val="11"/>
      <color indexed="62"/>
      <name val="맑은 고딕"/>
      <family val="3"/>
      <charset val="129"/>
    </font>
    <font>
      <sz val="10"/>
      <color indexed="8"/>
      <name val="Gulim"/>
      <family val="2"/>
    </font>
    <font>
      <sz val="11"/>
      <color rgb="FF000000"/>
      <name val="Calibri"/>
      <family val="2"/>
      <charset val="1"/>
    </font>
    <font>
      <b/>
      <sz val="11"/>
      <color theme="0" tint="-4.9989318521683403E-2"/>
      <name val="Arial"/>
      <family val="2"/>
    </font>
    <font>
      <b/>
      <sz val="16"/>
      <color theme="0"/>
      <name val="Calibri"/>
      <family val="2"/>
      <scheme val="minor"/>
    </font>
    <font>
      <sz val="11"/>
      <color theme="1" tint="0.499984740745262"/>
      <name val="Arial"/>
      <family val="2"/>
    </font>
    <font>
      <sz val="9"/>
      <color indexed="9"/>
      <name val="Arial"/>
      <family val="2"/>
    </font>
    <font>
      <sz val="8"/>
      <color rgb="FFFF0000"/>
      <name val="Arial"/>
      <family val="2"/>
    </font>
    <font>
      <sz val="10"/>
      <color rgb="FFFFFFFF"/>
      <name val="Arial"/>
      <family val="2"/>
    </font>
    <font>
      <b/>
      <sz val="11"/>
      <color rgb="FFFFFFFF"/>
      <name val="Arial"/>
      <family val="2"/>
    </font>
    <font>
      <sz val="9"/>
      <color theme="1" tint="0.499984740745262"/>
      <name val="GulimChe"/>
      <family val="3"/>
      <charset val="129"/>
    </font>
    <font>
      <sz val="8"/>
      <color theme="2"/>
      <name val="GulimChe"/>
      <family val="3"/>
    </font>
    <font>
      <sz val="8"/>
      <color rgb="FFEAEAEA"/>
      <name val="Gulim"/>
      <family val="2"/>
    </font>
    <font>
      <sz val="9"/>
      <color rgb="FFFF0000"/>
      <name val="GulimChe"/>
      <family val="3"/>
    </font>
    <font>
      <sz val="8"/>
      <color rgb="FFFFFFFF"/>
      <name val="Arial"/>
      <family val="2"/>
    </font>
    <font>
      <sz val="10"/>
      <color theme="0"/>
      <name val="Gulim"/>
      <family val="2"/>
    </font>
    <font>
      <sz val="10"/>
      <color rgb="FFEAEAEA"/>
      <name val="Arial"/>
      <family val="2"/>
    </font>
  </fonts>
  <fills count="6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9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</patternFill>
    </fill>
    <fill>
      <patternFill patternType="solid">
        <fgColor indexed="5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2"/>
      </patternFill>
    </fill>
    <fill>
      <patternFill patternType="solid">
        <fgColor indexed="16"/>
        <bgColor indexed="10"/>
      </patternFill>
    </fill>
  </fills>
  <borders count="39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thin">
        <color indexed="64"/>
      </right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/>
      <right style="medium">
        <color theme="1"/>
      </right>
      <top style="thin">
        <color auto="1"/>
      </top>
      <bottom style="thin">
        <color auto="1"/>
      </bottom>
      <diagonal/>
    </border>
    <border>
      <left style="medium">
        <color theme="1"/>
      </left>
      <right/>
      <top/>
      <bottom/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theme="1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double">
        <color indexed="64"/>
      </top>
      <bottom style="thin">
        <color indexed="64"/>
      </bottom>
      <diagonal/>
    </border>
    <border>
      <left style="medium">
        <color theme="1"/>
      </left>
      <right/>
      <top style="thin">
        <color indexed="64"/>
      </top>
      <bottom/>
      <diagonal/>
    </border>
    <border>
      <left style="medium">
        <color theme="1"/>
      </left>
      <right/>
      <top/>
      <bottom style="thin">
        <color indexed="64"/>
      </bottom>
      <diagonal/>
    </border>
    <border>
      <left style="medium">
        <color theme="1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64"/>
      </left>
      <right/>
      <top/>
      <bottom style="dashed">
        <color indexed="10"/>
      </bottom>
      <diagonal/>
    </border>
    <border>
      <left/>
      <right/>
      <top/>
      <bottom style="dashed">
        <color indexed="1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10"/>
      </right>
      <top style="dashed">
        <color indexed="10"/>
      </top>
      <bottom style="dashed">
        <color indexed="48"/>
      </bottom>
      <diagonal/>
    </border>
    <border>
      <left style="dashed">
        <color indexed="10"/>
      </left>
      <right style="dashed">
        <color indexed="10"/>
      </right>
      <top style="dashed">
        <color indexed="10"/>
      </top>
      <bottom style="dashed">
        <color indexed="48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10"/>
      </right>
      <top style="dashed">
        <color indexed="48"/>
      </top>
      <bottom style="dashed">
        <color indexed="48"/>
      </bottom>
      <diagonal/>
    </border>
    <border>
      <left style="dashed">
        <color indexed="10"/>
      </left>
      <right style="dashed">
        <color indexed="10"/>
      </right>
      <top style="dashed">
        <color indexed="48"/>
      </top>
      <bottom style="dashed">
        <color indexed="4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/>
      <bottom/>
      <diagonal/>
    </border>
    <border>
      <left/>
      <right/>
      <top/>
      <bottom style="dashed">
        <color indexed="31"/>
      </bottom>
      <diagonal/>
    </border>
    <border>
      <left style="dashed">
        <color indexed="31"/>
      </left>
      <right style="dashed">
        <color indexed="31"/>
      </right>
      <top style="dashed">
        <color indexed="31"/>
      </top>
      <bottom/>
      <diagonal/>
    </border>
    <border>
      <left style="dashed">
        <color indexed="31"/>
      </left>
      <right style="dashed">
        <color indexed="31"/>
      </right>
      <top style="dashed">
        <color indexed="31"/>
      </top>
      <bottom style="dashed">
        <color indexed="31"/>
      </bottom>
      <diagonal/>
    </border>
    <border>
      <left style="dashed">
        <color indexed="31"/>
      </left>
      <right/>
      <top style="dashed">
        <color indexed="31"/>
      </top>
      <bottom style="dashed">
        <color indexed="31"/>
      </bottom>
      <diagonal/>
    </border>
    <border>
      <left style="dashed">
        <color indexed="31"/>
      </left>
      <right style="dashed">
        <color indexed="31"/>
      </right>
      <top/>
      <bottom style="dashed">
        <color indexed="31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theme="1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auto="1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/>
      <top style="dashed">
        <color indexed="31"/>
      </top>
      <bottom/>
      <diagonal/>
    </border>
    <border>
      <left style="medium">
        <color theme="1"/>
      </left>
      <right style="thin">
        <color indexed="64"/>
      </right>
      <top/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theme="1"/>
      </bottom>
      <diagonal/>
    </border>
    <border>
      <left/>
      <right/>
      <top style="thin">
        <color indexed="64"/>
      </top>
      <bottom style="medium">
        <color theme="1"/>
      </bottom>
      <diagonal/>
    </border>
    <border>
      <left/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/>
      <top style="thin">
        <color indexed="64"/>
      </top>
      <bottom style="medium">
        <color theme="1"/>
      </bottom>
      <diagonal/>
    </border>
    <border>
      <left/>
      <right style="thin">
        <color indexed="64"/>
      </right>
      <top style="thin">
        <color indexed="64"/>
      </top>
      <bottom style="medium">
        <color theme="1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medium">
        <color theme="1"/>
      </left>
      <right/>
      <top style="thin">
        <color theme="1"/>
      </top>
      <bottom style="thin">
        <color indexed="64"/>
      </bottom>
      <diagonal/>
    </border>
    <border>
      <left/>
      <right style="thin">
        <color indexed="64"/>
      </right>
      <top style="thin">
        <color theme="1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dashed">
        <color indexed="64"/>
      </top>
      <bottom style="dashed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/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theme="0" tint="-0.14996795556505021"/>
      </top>
      <bottom style="medium">
        <color theme="0" tint="-0.1499679555650502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dashed">
        <color indexed="31"/>
      </top>
      <bottom style="dashed">
        <color indexed="31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24982">
    <xf numFmtId="0" fontId="0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6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6" fillId="8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8" fillId="1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20" borderId="2" applyNumberFormat="0" applyAlignment="0" applyProtection="0"/>
    <xf numFmtId="0" fontId="10" fillId="20" borderId="2" applyNumberFormat="0" applyAlignment="0" applyProtection="0"/>
    <xf numFmtId="0" fontId="11" fillId="0" borderId="0"/>
    <xf numFmtId="0" fontId="12" fillId="21" borderId="3" applyNumberFormat="0" applyAlignment="0" applyProtection="0"/>
    <xf numFmtId="0" fontId="12" fillId="21" borderId="3" applyNumberFormat="0" applyAlignment="0" applyProtection="0"/>
    <xf numFmtId="43" fontId="4" fillId="0" borderId="0" applyFont="0" applyFill="0" applyBorder="0" applyAlignment="0" applyProtection="0"/>
    <xf numFmtId="41" fontId="5" fillId="0" borderId="0" applyFont="0" applyFill="0" applyBorder="0" applyAlignment="0" applyProtection="0"/>
    <xf numFmtId="164" fontId="2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26" fillId="0" borderId="0" applyFont="0" applyFill="0" applyBorder="0" applyAlignment="0" applyProtection="0"/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13" fillId="0" borderId="0"/>
    <xf numFmtId="166" fontId="26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69" fontId="4" fillId="0" borderId="0"/>
    <xf numFmtId="170" fontId="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38" fontId="16" fillId="22" borderId="0" applyNumberFormat="0" applyBorder="0" applyAlignment="0" applyProtection="0"/>
    <xf numFmtId="0" fontId="17" fillId="0" borderId="0">
      <alignment horizontal="left"/>
    </xf>
    <xf numFmtId="0" fontId="18" fillId="0" borderId="4" applyNumberFormat="0" applyFill="0" applyAlignment="0" applyProtection="0"/>
    <xf numFmtId="0" fontId="18" fillId="0" borderId="4" applyNumberFormat="0" applyFill="0" applyAlignment="0" applyProtection="0"/>
    <xf numFmtId="0" fontId="19" fillId="0" borderId="5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21" fillId="7" borderId="2" applyNumberFormat="0" applyAlignment="0" applyProtection="0"/>
    <xf numFmtId="10" fontId="16" fillId="22" borderId="1" applyNumberFormat="0" applyBorder="0" applyAlignment="0" applyProtection="0"/>
    <xf numFmtId="0" fontId="21" fillId="7" borderId="2" applyNumberFormat="0" applyAlignment="0" applyProtection="0"/>
    <xf numFmtId="0" fontId="21" fillId="7" borderId="2" applyNumberFormat="0" applyAlignment="0" applyProtection="0"/>
    <xf numFmtId="0" fontId="22" fillId="0" borderId="7" applyNumberFormat="0" applyFill="0" applyAlignment="0" applyProtection="0"/>
    <xf numFmtId="0" fontId="22" fillId="0" borderId="7" applyNumberFormat="0" applyFill="0" applyAlignment="0" applyProtection="0"/>
    <xf numFmtId="0" fontId="23" fillId="0" borderId="8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171" fontId="25" fillId="0" borderId="0"/>
    <xf numFmtId="174" fontId="54" fillId="0" borderId="0"/>
    <xf numFmtId="0" fontId="4" fillId="0" borderId="0"/>
    <xf numFmtId="173" fontId="4" fillId="0" borderId="0"/>
    <xf numFmtId="0" fontId="55" fillId="0" borderId="0"/>
    <xf numFmtId="0" fontId="26" fillId="0" borderId="0">
      <alignment vertical="center"/>
    </xf>
    <xf numFmtId="0" fontId="4" fillId="0" borderId="0"/>
    <xf numFmtId="0" fontId="26" fillId="0" borderId="0">
      <alignment vertical="center"/>
    </xf>
    <xf numFmtId="0" fontId="48" fillId="0" borderId="0"/>
    <xf numFmtId="0" fontId="48" fillId="0" borderId="0"/>
    <xf numFmtId="0" fontId="4" fillId="0" borderId="0"/>
    <xf numFmtId="0" fontId="26" fillId="24" borderId="9" applyNumberFormat="0" applyFont="0" applyAlignment="0" applyProtection="0"/>
    <xf numFmtId="0" fontId="4" fillId="24" borderId="9" applyNumberFormat="0" applyFont="0" applyAlignment="0" applyProtection="0"/>
    <xf numFmtId="43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0" fontId="27" fillId="20" borderId="10" applyNumberFormat="0" applyAlignment="0" applyProtection="0"/>
    <xf numFmtId="0" fontId="27" fillId="20" borderId="10" applyNumberFormat="0" applyAlignment="0" applyProtection="0"/>
    <xf numFmtId="1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/>
    <xf numFmtId="0" fontId="49" fillId="0" borderId="0"/>
    <xf numFmtId="0" fontId="23" fillId="0" borderId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4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8" fillId="16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20" borderId="2" applyNumberFormat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40" fontId="34" fillId="0" borderId="0" applyFont="0" applyFill="0" applyBorder="0" applyAlignment="0" applyProtection="0"/>
    <xf numFmtId="38" fontId="34" fillId="0" borderId="0" applyFont="0" applyFill="0" applyBorder="0" applyAlignment="0" applyProtection="0"/>
    <xf numFmtId="0" fontId="26" fillId="24" borderId="9" applyNumberFormat="0" applyFont="0" applyAlignment="0" applyProtection="0">
      <alignment vertical="center"/>
    </xf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35" fillId="23" borderId="0" applyNumberFormat="0" applyBorder="0" applyAlignment="0" applyProtection="0">
      <alignment vertical="center"/>
    </xf>
    <xf numFmtId="0" fontId="36" fillId="0" borderId="0"/>
    <xf numFmtId="0" fontId="37" fillId="0" borderId="0" applyNumberFormat="0" applyFill="0" applyBorder="0" applyAlignment="0" applyProtection="0">
      <alignment vertical="center"/>
    </xf>
    <xf numFmtId="0" fontId="38" fillId="21" borderId="3" applyNumberFormat="0" applyAlignment="0" applyProtection="0">
      <alignment vertical="center"/>
    </xf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4" fontId="26" fillId="0" borderId="0" applyFont="0" applyFill="0" applyBorder="0" applyAlignment="0" applyProtection="0"/>
    <xf numFmtId="41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9" fillId="0" borderId="7" applyNumberFormat="0" applyFill="0" applyAlignment="0" applyProtection="0">
      <alignment vertical="center"/>
    </xf>
    <xf numFmtId="0" fontId="40" fillId="0" borderId="11" applyNumberFormat="0" applyFill="0" applyAlignment="0" applyProtection="0">
      <alignment vertical="center"/>
    </xf>
    <xf numFmtId="0" fontId="41" fillId="7" borderId="2" applyNumberFormat="0" applyAlignment="0" applyProtection="0">
      <alignment vertical="center"/>
    </xf>
    <xf numFmtId="3" fontId="50" fillId="0" borderId="0" applyFont="0" applyFill="0" applyBorder="0" applyAlignment="0" applyProtection="0"/>
    <xf numFmtId="0" fontId="42" fillId="0" borderId="0" applyNumberFormat="0" applyFill="0" applyBorder="0" applyAlignment="0" applyProtection="0">
      <alignment vertical="center"/>
    </xf>
    <xf numFmtId="0" fontId="43" fillId="0" borderId="4" applyNumberFormat="0" applyFill="0" applyAlignment="0" applyProtection="0">
      <alignment vertical="center"/>
    </xf>
    <xf numFmtId="0" fontId="44" fillId="0" borderId="5" applyNumberFormat="0" applyFill="0" applyAlignment="0" applyProtection="0">
      <alignment vertical="center"/>
    </xf>
    <xf numFmtId="0" fontId="45" fillId="0" borderId="6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7" fillId="20" borderId="10" applyNumberFormat="0" applyAlignment="0" applyProtection="0">
      <alignment vertical="center"/>
    </xf>
    <xf numFmtId="0" fontId="26" fillId="0" borderId="0">
      <alignment vertical="center"/>
    </xf>
    <xf numFmtId="0" fontId="4" fillId="0" borderId="0"/>
    <xf numFmtId="0" fontId="5" fillId="0" borderId="0"/>
    <xf numFmtId="0" fontId="48" fillId="0" borderId="0"/>
    <xf numFmtId="0" fontId="5" fillId="25" borderId="0" applyNumberFormat="0" applyBorder="0" applyAlignment="0" applyProtection="0"/>
    <xf numFmtId="0" fontId="5" fillId="7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0" borderId="0" applyNumberFormat="0" applyBorder="0" applyAlignment="0" applyProtection="0"/>
    <xf numFmtId="0" fontId="5" fillId="7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7" fillId="20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7" fillId="26" borderId="0" applyNumberFormat="0" applyBorder="0" applyAlignment="0" applyProtection="0"/>
    <xf numFmtId="0" fontId="10" fillId="25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0" fillId="0" borderId="22" applyNumberFormat="0" applyFill="0" applyAlignment="0" applyProtection="0"/>
    <xf numFmtId="0" fontId="61" fillId="0" borderId="5" applyNumberFormat="0" applyFill="0" applyAlignment="0" applyProtection="0"/>
    <xf numFmtId="0" fontId="62" fillId="0" borderId="23" applyNumberFormat="0" applyFill="0" applyAlignment="0" applyProtection="0"/>
    <xf numFmtId="0" fontId="62" fillId="0" borderId="0" applyNumberForma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4" fillId="0" borderId="0"/>
    <xf numFmtId="0" fontId="4" fillId="0" borderId="0"/>
    <xf numFmtId="0" fontId="2" fillId="0" borderId="0"/>
    <xf numFmtId="0" fontId="27" fillId="25" borderId="10" applyNumberFormat="0" applyAlignment="0" applyProtection="0"/>
    <xf numFmtId="9" fontId="4" fillId="0" borderId="0" applyFont="0" applyFill="0" applyBorder="0" applyAlignment="0" applyProtection="0"/>
    <xf numFmtId="0" fontId="63" fillId="0" borderId="0" applyNumberFormat="0" applyFill="0" applyBorder="0" applyAlignment="0" applyProtection="0"/>
    <xf numFmtId="0" fontId="29" fillId="0" borderId="24" applyNumberFormat="0" applyFill="0" applyAlignment="0" applyProtection="0"/>
    <xf numFmtId="0" fontId="54" fillId="0" borderId="0"/>
    <xf numFmtId="0" fontId="54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8" borderId="0" applyNumberFormat="0" applyBorder="0" applyAlignment="0" applyProtection="0"/>
    <xf numFmtId="0" fontId="5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0" fontId="4" fillId="0" borderId="0" applyNumberFormat="0" applyFont="0" applyFill="0" applyBorder="0" applyAlignment="0">
      <protection locked="0"/>
    </xf>
    <xf numFmtId="0" fontId="9" fillId="3" borderId="0" applyNumberFormat="0" applyBorder="0" applyAlignment="0" applyProtection="0"/>
    <xf numFmtId="0" fontId="10" fillId="20" borderId="2" applyNumberFormat="0" applyAlignment="0" applyProtection="0"/>
    <xf numFmtId="0" fontId="12" fillId="21" borderId="3" applyNumberFormat="0" applyAlignment="0" applyProtection="0"/>
    <xf numFmtId="41" fontId="5" fillId="0" borderId="0" applyFont="0" applyFill="0" applyBorder="0" applyAlignment="0" applyProtection="0"/>
    <xf numFmtId="41" fontId="4" fillId="0" borderId="0" applyFont="0" applyFill="0" applyBorder="0" applyAlignment="0" applyProtection="0"/>
    <xf numFmtId="164" fontId="26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41" fontId="4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6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165" fontId="26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26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/>
    <xf numFmtId="0" fontId="15" fillId="4" borderId="0" applyNumberFormat="0" applyBorder="0" applyAlignment="0" applyProtection="0"/>
    <xf numFmtId="0" fontId="68" fillId="0" borderId="21" applyNumberFormat="0" applyAlignment="0" applyProtection="0">
      <alignment horizontal="left" vertical="center"/>
    </xf>
    <xf numFmtId="0" fontId="68" fillId="0" borderId="16">
      <alignment horizontal="left" vertical="center"/>
    </xf>
    <xf numFmtId="0" fontId="18" fillId="0" borderId="4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0" applyNumberFormat="0" applyFill="0" applyBorder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21" fillId="7" borderId="2" applyNumberFormat="0" applyAlignment="0" applyProtection="0"/>
    <xf numFmtId="0" fontId="22" fillId="0" borderId="7" applyNumberFormat="0" applyFill="0" applyAlignment="0" applyProtection="0"/>
    <xf numFmtId="0" fontId="24" fillId="23" borderId="0" applyNumberFormat="0" applyBorder="0" applyAlignment="0" applyProtection="0"/>
    <xf numFmtId="174" fontId="54" fillId="0" borderId="0"/>
    <xf numFmtId="0" fontId="4" fillId="0" borderId="0"/>
    <xf numFmtId="173" fontId="4" fillId="0" borderId="0"/>
    <xf numFmtId="0" fontId="2" fillId="0" borderId="0"/>
    <xf numFmtId="0" fontId="4" fillId="24" borderId="9" applyNumberFormat="0" applyFont="0" applyAlignment="0" applyProtection="0"/>
    <xf numFmtId="0" fontId="4" fillId="24" borderId="9" applyNumberFormat="0" applyFont="0" applyAlignment="0" applyProtection="0"/>
    <xf numFmtId="0" fontId="27" fillId="20" borderId="10" applyNumberFormat="0" applyAlignment="0" applyProtection="0"/>
    <xf numFmtId="9" fontId="4" fillId="0" borderId="0" applyFont="0" applyFill="0" applyBorder="0" applyAlignment="0" applyProtection="0"/>
    <xf numFmtId="9" fontId="69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/>
    <xf numFmtId="0" fontId="4" fillId="0" borderId="0"/>
    <xf numFmtId="0" fontId="66" fillId="0" borderId="0" applyNumberFormat="0" applyFill="0" applyBorder="0" applyAlignment="0" applyProtection="0"/>
    <xf numFmtId="0" fontId="29" fillId="0" borderId="11" applyNumberFormat="0" applyFill="0" applyAlignment="0" applyProtection="0"/>
    <xf numFmtId="0" fontId="30" fillId="0" borderId="0" applyNumberFormat="0" applyFill="0" applyBorder="0" applyAlignment="0" applyProtection="0"/>
    <xf numFmtId="164" fontId="71" fillId="0" borderId="0" applyFon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5" fontId="26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4" fillId="0" borderId="0"/>
    <xf numFmtId="0" fontId="26" fillId="0" borderId="0"/>
    <xf numFmtId="0" fontId="26" fillId="0" borderId="0"/>
    <xf numFmtId="0" fontId="54" fillId="0" borderId="0"/>
    <xf numFmtId="0" fontId="48" fillId="0" borderId="0"/>
    <xf numFmtId="0" fontId="26" fillId="0" borderId="0">
      <alignment vertical="center"/>
    </xf>
    <xf numFmtId="0" fontId="69" fillId="0" borderId="0"/>
    <xf numFmtId="0" fontId="26" fillId="0" borderId="0">
      <alignment vertical="center"/>
    </xf>
    <xf numFmtId="0" fontId="52" fillId="0" borderId="0"/>
    <xf numFmtId="0" fontId="70" fillId="0" borderId="0"/>
    <xf numFmtId="43" fontId="65" fillId="0" borderId="0" applyFont="0" applyFill="0" applyBorder="0" applyAlignment="0" applyProtection="0"/>
    <xf numFmtId="0" fontId="4" fillId="0" borderId="0"/>
    <xf numFmtId="41" fontId="4" fillId="0" borderId="0" applyFont="0" applyFill="0" applyBorder="0" applyAlignment="0" applyProtection="0"/>
    <xf numFmtId="43" fontId="6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NumberFormat="0" applyFont="0" applyFill="0" applyBorder="0" applyAlignment="0">
      <protection locked="0"/>
    </xf>
    <xf numFmtId="41" fontId="4" fillId="0" borderId="0" applyFont="0" applyFill="0" applyBorder="0" applyAlignment="0" applyProtection="0"/>
    <xf numFmtId="169" fontId="4" fillId="0" borderId="0"/>
    <xf numFmtId="170" fontId="4" fillId="0" borderId="0"/>
    <xf numFmtId="0" fontId="4" fillId="0" borderId="0"/>
    <xf numFmtId="10" fontId="4" fillId="0" borderId="0" applyFont="0" applyFill="0" applyBorder="0" applyAlignment="0" applyProtection="0"/>
    <xf numFmtId="168" fontId="4" fillId="0" borderId="0"/>
    <xf numFmtId="0" fontId="4" fillId="0" borderId="0"/>
    <xf numFmtId="9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65" fillId="0" borderId="0" applyFont="0" applyFill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8" borderId="0" applyNumberFormat="0" applyBorder="0" applyAlignment="0" applyProtection="0"/>
    <xf numFmtId="0" fontId="5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0" fontId="9" fillId="3" borderId="0" applyNumberFormat="0" applyBorder="0" applyAlignment="0" applyProtection="0"/>
    <xf numFmtId="0" fontId="10" fillId="20" borderId="2" applyNumberFormat="0" applyAlignment="0" applyProtection="0"/>
    <xf numFmtId="0" fontId="12" fillId="21" borderId="3" applyNumberFormat="0" applyAlignment="0" applyProtection="0"/>
    <xf numFmtId="0" fontId="14" fillId="0" borderId="0" applyNumberFormat="0" applyFill="0" applyBorder="0" applyAlignment="0" applyProtection="0"/>
    <xf numFmtId="0" fontId="15" fillId="4" borderId="0" applyNumberFormat="0" applyBorder="0" applyAlignment="0" applyProtection="0"/>
    <xf numFmtId="0" fontId="18" fillId="0" borderId="4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0" applyNumberFormat="0" applyFill="0" applyBorder="0" applyAlignment="0" applyProtection="0"/>
    <xf numFmtId="0" fontId="21" fillId="7" borderId="2" applyNumberFormat="0" applyAlignment="0" applyProtection="0"/>
    <xf numFmtId="0" fontId="22" fillId="0" borderId="7" applyNumberFormat="0" applyFill="0" applyAlignment="0" applyProtection="0"/>
    <xf numFmtId="0" fontId="24" fillId="23" borderId="0" applyNumberFormat="0" applyBorder="0" applyAlignment="0" applyProtection="0"/>
    <xf numFmtId="0" fontId="4" fillId="0" borderId="0"/>
    <xf numFmtId="0" fontId="4" fillId="0" borderId="0"/>
    <xf numFmtId="0" fontId="27" fillId="20" borderId="10" applyNumberFormat="0" applyAlignment="0" applyProtection="0"/>
    <xf numFmtId="0" fontId="66" fillId="0" borderId="0" applyNumberFormat="0" applyFill="0" applyBorder="0" applyAlignment="0" applyProtection="0"/>
    <xf numFmtId="0" fontId="29" fillId="0" borderId="11" applyNumberFormat="0" applyFill="0" applyAlignment="0" applyProtection="0"/>
    <xf numFmtId="0" fontId="30" fillId="0" borderId="0" applyNumberFormat="0" applyFill="0" applyBorder="0" applyAlignment="0" applyProtection="0"/>
    <xf numFmtId="41" fontId="5" fillId="0" borderId="0" applyFont="0" applyFill="0" applyBorder="0" applyAlignment="0" applyProtection="0"/>
    <xf numFmtId="166" fontId="26" fillId="0" borderId="0" applyFont="0" applyFill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" fillId="0" borderId="0"/>
    <xf numFmtId="0" fontId="86" fillId="0" borderId="0"/>
    <xf numFmtId="0" fontId="1" fillId="0" borderId="0"/>
    <xf numFmtId="0" fontId="4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22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22" borderId="0" applyNumberFormat="0" applyBorder="0" applyAlignment="0" applyProtection="0"/>
    <xf numFmtId="0" fontId="5" fillId="30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1" borderId="0" applyNumberFormat="0" applyBorder="0" applyAlignment="0" applyProtection="0"/>
    <xf numFmtId="0" fontId="5" fillId="34" borderId="0" applyNumberFormat="0" applyBorder="0" applyAlignment="0" applyProtection="0"/>
    <xf numFmtId="0" fontId="5" fillId="28" borderId="0" applyNumberFormat="0" applyBorder="0" applyAlignment="0" applyProtection="0"/>
    <xf numFmtId="0" fontId="7" fillId="35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28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35" borderId="0" applyNumberFormat="0" applyBorder="0" applyAlignment="0" applyProtection="0"/>
    <xf numFmtId="0" fontId="7" fillId="39" borderId="0" applyNumberFormat="0" applyBorder="0" applyAlignment="0" applyProtection="0"/>
    <xf numFmtId="0" fontId="4" fillId="0" borderId="0" applyNumberFormat="0" applyFont="0" applyFill="0" applyBorder="0" applyAlignment="0">
      <protection locked="0"/>
    </xf>
    <xf numFmtId="0" fontId="9" fillId="40" borderId="0" applyNumberFormat="0" applyBorder="0" applyAlignment="0" applyProtection="0"/>
    <xf numFmtId="0" fontId="10" fillId="22" borderId="2" applyNumberFormat="0" applyAlignment="0" applyProtection="0"/>
    <xf numFmtId="0" fontId="12" fillId="41" borderId="78" applyNumberFormat="0" applyAlignment="0" applyProtection="0"/>
    <xf numFmtId="41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5" fillId="42" borderId="0" applyNumberFormat="0" applyBorder="0" applyAlignment="0" applyProtection="0"/>
    <xf numFmtId="0" fontId="18" fillId="0" borderId="22" applyNumberFormat="0" applyFill="0" applyAlignment="0" applyProtection="0"/>
    <xf numFmtId="0" fontId="19" fillId="0" borderId="5" applyNumberFormat="0" applyFill="0" applyAlignment="0" applyProtection="0"/>
    <xf numFmtId="0" fontId="20" fillId="0" borderId="23" applyNumberFormat="0" applyFill="0" applyAlignment="0" applyProtection="0"/>
    <xf numFmtId="0" fontId="20" fillId="0" borderId="0" applyNumberFormat="0" applyFill="0" applyBorder="0" applyAlignment="0" applyProtection="0"/>
    <xf numFmtId="0" fontId="104" fillId="0" borderId="0">
      <alignment horizontal="center"/>
    </xf>
    <xf numFmtId="0" fontId="104" fillId="0" borderId="0">
      <alignment horizontal="center" textRotation="90"/>
    </xf>
    <xf numFmtId="0" fontId="105" fillId="28" borderId="2" applyNumberFormat="0" applyAlignment="0" applyProtection="0"/>
    <xf numFmtId="0" fontId="105" fillId="28" borderId="2" applyNumberFormat="0" applyAlignment="0" applyProtection="0"/>
    <xf numFmtId="0" fontId="22" fillId="0" borderId="7" applyNumberFormat="0" applyFill="0" applyAlignment="0" applyProtection="0"/>
    <xf numFmtId="0" fontId="24" fillId="33" borderId="0" applyNumberFormat="0" applyBorder="0" applyAlignment="0" applyProtection="0"/>
    <xf numFmtId="0" fontId="48" fillId="0" borderId="0"/>
    <xf numFmtId="0" fontId="1" fillId="0" borderId="0"/>
    <xf numFmtId="0" fontId="48" fillId="0" borderId="0"/>
    <xf numFmtId="0" fontId="48" fillId="0" borderId="0"/>
    <xf numFmtId="0" fontId="4" fillId="0" borderId="0"/>
    <xf numFmtId="0" fontId="48" fillId="0" borderId="0"/>
    <xf numFmtId="0" fontId="4" fillId="0" borderId="0"/>
    <xf numFmtId="0" fontId="48" fillId="0" borderId="0"/>
    <xf numFmtId="0" fontId="4" fillId="0" borderId="0"/>
    <xf numFmtId="0" fontId="48" fillId="0" borderId="0"/>
    <xf numFmtId="0" fontId="103" fillId="0" borderId="0"/>
    <xf numFmtId="0" fontId="48" fillId="0" borderId="0"/>
    <xf numFmtId="0" fontId="4" fillId="0" borderId="0"/>
    <xf numFmtId="0" fontId="48" fillId="0" borderId="0"/>
    <xf numFmtId="0" fontId="4" fillId="0" borderId="0"/>
    <xf numFmtId="0" fontId="4" fillId="0" borderId="0"/>
    <xf numFmtId="0" fontId="48" fillId="0" borderId="0"/>
    <xf numFmtId="0" fontId="2" fillId="0" borderId="0"/>
    <xf numFmtId="0" fontId="1" fillId="0" borderId="0"/>
    <xf numFmtId="0" fontId="106" fillId="0" borderId="0"/>
    <xf numFmtId="0" fontId="2" fillId="0" borderId="0"/>
    <xf numFmtId="190" fontId="4" fillId="0" borderId="0"/>
    <xf numFmtId="0" fontId="4" fillId="0" borderId="0"/>
    <xf numFmtId="0" fontId="48" fillId="0" borderId="0"/>
    <xf numFmtId="0" fontId="4" fillId="0" borderId="0"/>
    <xf numFmtId="0" fontId="48" fillId="0" borderId="0"/>
    <xf numFmtId="0" fontId="4" fillId="0" borderId="0"/>
    <xf numFmtId="0" fontId="48" fillId="0" borderId="0"/>
    <xf numFmtId="0" fontId="4" fillId="0" borderId="0"/>
    <xf numFmtId="0" fontId="48" fillId="0" borderId="0"/>
    <xf numFmtId="0" fontId="4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" fillId="0" borderId="0"/>
    <xf numFmtId="0" fontId="4" fillId="0" borderId="0"/>
    <xf numFmtId="0" fontId="48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8" fillId="0" borderId="0"/>
    <xf numFmtId="0" fontId="48" fillId="0" borderId="0"/>
    <xf numFmtId="0" fontId="4" fillId="29" borderId="9" applyNumberFormat="0" applyFont="0" applyAlignment="0" applyProtection="0"/>
    <xf numFmtId="0" fontId="29" fillId="22" borderId="79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7" fillId="0" borderId="0"/>
    <xf numFmtId="191" fontId="107" fillId="0" borderId="0"/>
    <xf numFmtId="0" fontId="28" fillId="0" borderId="0" applyNumberFormat="0" applyFill="0" applyBorder="0" applyAlignment="0" applyProtection="0"/>
    <xf numFmtId="0" fontId="29" fillId="0" borderId="24" applyNumberFormat="0" applyFill="0" applyAlignment="0" applyProtection="0"/>
    <xf numFmtId="0" fontId="30" fillId="0" borderId="0" applyNumberFormat="0" applyFill="0" applyBorder="0" applyAlignment="0" applyProtection="0"/>
    <xf numFmtId="0" fontId="4" fillId="0" borderId="0"/>
    <xf numFmtId="0" fontId="119" fillId="0" borderId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119" fillId="0" borderId="0"/>
    <xf numFmtId="9" fontId="119" fillId="0" borderId="0" applyFont="0" applyFill="0" applyBorder="0" applyAlignment="0" applyProtection="0"/>
    <xf numFmtId="0" fontId="2" fillId="0" borderId="0"/>
    <xf numFmtId="0" fontId="172" fillId="0" borderId="0"/>
    <xf numFmtId="0" fontId="173" fillId="0" borderId="0"/>
    <xf numFmtId="9" fontId="172" fillId="0" borderId="0" applyFont="0" applyFill="0" applyBorder="0" applyAlignment="0" applyProtection="0"/>
    <xf numFmtId="0" fontId="172" fillId="0" borderId="0"/>
    <xf numFmtId="9" fontId="174" fillId="0" borderId="0" applyFont="0" applyFill="0" applyBorder="0" applyAlignment="0" applyProtection="0"/>
    <xf numFmtId="0" fontId="175" fillId="2" borderId="0" applyNumberFormat="0" applyBorder="0" applyAlignment="0" applyProtection="0"/>
    <xf numFmtId="0" fontId="175" fillId="2" borderId="0" applyNumberFormat="0" applyBorder="0" applyAlignment="0" applyProtection="0"/>
    <xf numFmtId="0" fontId="175" fillId="2" borderId="0" applyNumberFormat="0" applyBorder="0" applyAlignment="0" applyProtection="0"/>
    <xf numFmtId="0" fontId="175" fillId="2" borderId="0" applyNumberFormat="0" applyBorder="0" applyAlignment="0" applyProtection="0"/>
    <xf numFmtId="0" fontId="175" fillId="2" borderId="0" applyNumberFormat="0" applyBorder="0" applyAlignment="0" applyProtection="0"/>
    <xf numFmtId="0" fontId="175" fillId="2" borderId="0" applyNumberFormat="0" applyBorder="0" applyAlignment="0" applyProtection="0"/>
    <xf numFmtId="0" fontId="175" fillId="2" borderId="0" applyNumberFormat="0" applyBorder="0" applyAlignment="0" applyProtection="0"/>
    <xf numFmtId="0" fontId="175" fillId="2" borderId="0" applyNumberFormat="0" applyBorder="0" applyAlignment="0" applyProtection="0"/>
    <xf numFmtId="0" fontId="175" fillId="2" borderId="0" applyNumberFormat="0" applyBorder="0" applyAlignment="0" applyProtection="0"/>
    <xf numFmtId="0" fontId="175" fillId="3" borderId="0" applyNumberFormat="0" applyBorder="0" applyAlignment="0" applyProtection="0"/>
    <xf numFmtId="0" fontId="175" fillId="3" borderId="0" applyNumberFormat="0" applyBorder="0" applyAlignment="0" applyProtection="0"/>
    <xf numFmtId="0" fontId="175" fillId="3" borderId="0" applyNumberFormat="0" applyBorder="0" applyAlignment="0" applyProtection="0"/>
    <xf numFmtId="0" fontId="175" fillId="3" borderId="0" applyNumberFormat="0" applyBorder="0" applyAlignment="0" applyProtection="0"/>
    <xf numFmtId="0" fontId="175" fillId="3" borderId="0" applyNumberFormat="0" applyBorder="0" applyAlignment="0" applyProtection="0"/>
    <xf numFmtId="0" fontId="175" fillId="3" borderId="0" applyNumberFormat="0" applyBorder="0" applyAlignment="0" applyProtection="0"/>
    <xf numFmtId="0" fontId="175" fillId="3" borderId="0" applyNumberFormat="0" applyBorder="0" applyAlignment="0" applyProtection="0"/>
    <xf numFmtId="0" fontId="175" fillId="3" borderId="0" applyNumberFormat="0" applyBorder="0" applyAlignment="0" applyProtection="0"/>
    <xf numFmtId="0" fontId="175" fillId="3" borderId="0" applyNumberFormat="0" applyBorder="0" applyAlignment="0" applyProtection="0"/>
    <xf numFmtId="0" fontId="175" fillId="4" borderId="0" applyNumberFormat="0" applyBorder="0" applyAlignment="0" applyProtection="0"/>
    <xf numFmtId="0" fontId="175" fillId="4" borderId="0" applyNumberFormat="0" applyBorder="0" applyAlignment="0" applyProtection="0"/>
    <xf numFmtId="0" fontId="175" fillId="4" borderId="0" applyNumberFormat="0" applyBorder="0" applyAlignment="0" applyProtection="0"/>
    <xf numFmtId="0" fontId="175" fillId="4" borderId="0" applyNumberFormat="0" applyBorder="0" applyAlignment="0" applyProtection="0"/>
    <xf numFmtId="0" fontId="175" fillId="4" borderId="0" applyNumberFormat="0" applyBorder="0" applyAlignment="0" applyProtection="0"/>
    <xf numFmtId="0" fontId="175" fillId="4" borderId="0" applyNumberFormat="0" applyBorder="0" applyAlignment="0" applyProtection="0"/>
    <xf numFmtId="0" fontId="175" fillId="4" borderId="0" applyNumberFormat="0" applyBorder="0" applyAlignment="0" applyProtection="0"/>
    <xf numFmtId="0" fontId="175" fillId="4" borderId="0" applyNumberFormat="0" applyBorder="0" applyAlignment="0" applyProtection="0"/>
    <xf numFmtId="0" fontId="175" fillId="4" borderId="0" applyNumberFormat="0" applyBorder="0" applyAlignment="0" applyProtection="0"/>
    <xf numFmtId="0" fontId="175" fillId="5" borderId="0" applyNumberFormat="0" applyBorder="0" applyAlignment="0" applyProtection="0"/>
    <xf numFmtId="0" fontId="175" fillId="5" borderId="0" applyNumberFormat="0" applyBorder="0" applyAlignment="0" applyProtection="0"/>
    <xf numFmtId="0" fontId="175" fillId="5" borderId="0" applyNumberFormat="0" applyBorder="0" applyAlignment="0" applyProtection="0"/>
    <xf numFmtId="0" fontId="175" fillId="5" borderId="0" applyNumberFormat="0" applyBorder="0" applyAlignment="0" applyProtection="0"/>
    <xf numFmtId="0" fontId="175" fillId="5" borderId="0" applyNumberFormat="0" applyBorder="0" applyAlignment="0" applyProtection="0"/>
    <xf numFmtId="0" fontId="175" fillId="5" borderId="0" applyNumberFormat="0" applyBorder="0" applyAlignment="0" applyProtection="0"/>
    <xf numFmtId="0" fontId="175" fillId="5" borderId="0" applyNumberFormat="0" applyBorder="0" applyAlignment="0" applyProtection="0"/>
    <xf numFmtId="0" fontId="175" fillId="5" borderId="0" applyNumberFormat="0" applyBorder="0" applyAlignment="0" applyProtection="0"/>
    <xf numFmtId="0" fontId="175" fillId="5" borderId="0" applyNumberFormat="0" applyBorder="0" applyAlignment="0" applyProtection="0"/>
    <xf numFmtId="0" fontId="175" fillId="6" borderId="0" applyNumberFormat="0" applyBorder="0" applyAlignment="0" applyProtection="0"/>
    <xf numFmtId="0" fontId="175" fillId="6" borderId="0" applyNumberFormat="0" applyBorder="0" applyAlignment="0" applyProtection="0"/>
    <xf numFmtId="0" fontId="175" fillId="6" borderId="0" applyNumberFormat="0" applyBorder="0" applyAlignment="0" applyProtection="0"/>
    <xf numFmtId="0" fontId="175" fillId="6" borderId="0" applyNumberFormat="0" applyBorder="0" applyAlignment="0" applyProtection="0"/>
    <xf numFmtId="0" fontId="175" fillId="6" borderId="0" applyNumberFormat="0" applyBorder="0" applyAlignment="0" applyProtection="0"/>
    <xf numFmtId="0" fontId="175" fillId="6" borderId="0" applyNumberFormat="0" applyBorder="0" applyAlignment="0" applyProtection="0"/>
    <xf numFmtId="0" fontId="175" fillId="6" borderId="0" applyNumberFormat="0" applyBorder="0" applyAlignment="0" applyProtection="0"/>
    <xf numFmtId="0" fontId="175" fillId="6" borderId="0" applyNumberFormat="0" applyBorder="0" applyAlignment="0" applyProtection="0"/>
    <xf numFmtId="0" fontId="175" fillId="6" borderId="0" applyNumberFormat="0" applyBorder="0" applyAlignment="0" applyProtection="0"/>
    <xf numFmtId="0" fontId="175" fillId="7" borderId="0" applyNumberFormat="0" applyBorder="0" applyAlignment="0" applyProtection="0"/>
    <xf numFmtId="0" fontId="175" fillId="7" borderId="0" applyNumberFormat="0" applyBorder="0" applyAlignment="0" applyProtection="0"/>
    <xf numFmtId="0" fontId="175" fillId="7" borderId="0" applyNumberFormat="0" applyBorder="0" applyAlignment="0" applyProtection="0"/>
    <xf numFmtId="0" fontId="175" fillId="7" borderId="0" applyNumberFormat="0" applyBorder="0" applyAlignment="0" applyProtection="0"/>
    <xf numFmtId="0" fontId="175" fillId="7" borderId="0" applyNumberFormat="0" applyBorder="0" applyAlignment="0" applyProtection="0"/>
    <xf numFmtId="0" fontId="175" fillId="7" borderId="0" applyNumberFormat="0" applyBorder="0" applyAlignment="0" applyProtection="0"/>
    <xf numFmtId="0" fontId="175" fillId="7" borderId="0" applyNumberFormat="0" applyBorder="0" applyAlignment="0" applyProtection="0"/>
    <xf numFmtId="0" fontId="175" fillId="7" borderId="0" applyNumberFormat="0" applyBorder="0" applyAlignment="0" applyProtection="0"/>
    <xf numFmtId="0" fontId="175" fillId="7" borderId="0" applyNumberFormat="0" applyBorder="0" applyAlignment="0" applyProtection="0"/>
    <xf numFmtId="0" fontId="175" fillId="8" borderId="0" applyNumberFormat="0" applyBorder="0" applyAlignment="0" applyProtection="0"/>
    <xf numFmtId="0" fontId="175" fillId="8" borderId="0" applyNumberFormat="0" applyBorder="0" applyAlignment="0" applyProtection="0"/>
    <xf numFmtId="0" fontId="175" fillId="8" borderId="0" applyNumberFormat="0" applyBorder="0" applyAlignment="0" applyProtection="0"/>
    <xf numFmtId="0" fontId="175" fillId="8" borderId="0" applyNumberFormat="0" applyBorder="0" applyAlignment="0" applyProtection="0"/>
    <xf numFmtId="0" fontId="175" fillId="8" borderId="0" applyNumberFormat="0" applyBorder="0" applyAlignment="0" applyProtection="0"/>
    <xf numFmtId="0" fontId="175" fillId="8" borderId="0" applyNumberFormat="0" applyBorder="0" applyAlignment="0" applyProtection="0"/>
    <xf numFmtId="0" fontId="175" fillId="8" borderId="0" applyNumberFormat="0" applyBorder="0" applyAlignment="0" applyProtection="0"/>
    <xf numFmtId="0" fontId="175" fillId="8" borderId="0" applyNumberFormat="0" applyBorder="0" applyAlignment="0" applyProtection="0"/>
    <xf numFmtId="0" fontId="175" fillId="8" borderId="0" applyNumberFormat="0" applyBorder="0" applyAlignment="0" applyProtection="0"/>
    <xf numFmtId="0" fontId="175" fillId="9" borderId="0" applyNumberFormat="0" applyBorder="0" applyAlignment="0" applyProtection="0"/>
    <xf numFmtId="0" fontId="175" fillId="9" borderId="0" applyNumberFormat="0" applyBorder="0" applyAlignment="0" applyProtection="0"/>
    <xf numFmtId="0" fontId="175" fillId="9" borderId="0" applyNumberFormat="0" applyBorder="0" applyAlignment="0" applyProtection="0"/>
    <xf numFmtId="0" fontId="175" fillId="9" borderId="0" applyNumberFormat="0" applyBorder="0" applyAlignment="0" applyProtection="0"/>
    <xf numFmtId="0" fontId="175" fillId="9" borderId="0" applyNumberFormat="0" applyBorder="0" applyAlignment="0" applyProtection="0"/>
    <xf numFmtId="0" fontId="175" fillId="9" borderId="0" applyNumberFormat="0" applyBorder="0" applyAlignment="0" applyProtection="0"/>
    <xf numFmtId="0" fontId="175" fillId="9" borderId="0" applyNumberFormat="0" applyBorder="0" applyAlignment="0" applyProtection="0"/>
    <xf numFmtId="0" fontId="175" fillId="9" borderId="0" applyNumberFormat="0" applyBorder="0" applyAlignment="0" applyProtection="0"/>
    <xf numFmtId="0" fontId="175" fillId="9" borderId="0" applyNumberFormat="0" applyBorder="0" applyAlignment="0" applyProtection="0"/>
    <xf numFmtId="0" fontId="175" fillId="10" borderId="0" applyNumberFormat="0" applyBorder="0" applyAlignment="0" applyProtection="0"/>
    <xf numFmtId="0" fontId="175" fillId="10" borderId="0" applyNumberFormat="0" applyBorder="0" applyAlignment="0" applyProtection="0"/>
    <xf numFmtId="0" fontId="175" fillId="10" borderId="0" applyNumberFormat="0" applyBorder="0" applyAlignment="0" applyProtection="0"/>
    <xf numFmtId="0" fontId="175" fillId="10" borderId="0" applyNumberFormat="0" applyBorder="0" applyAlignment="0" applyProtection="0"/>
    <xf numFmtId="0" fontId="175" fillId="10" borderId="0" applyNumberFormat="0" applyBorder="0" applyAlignment="0" applyProtection="0"/>
    <xf numFmtId="0" fontId="175" fillId="10" borderId="0" applyNumberFormat="0" applyBorder="0" applyAlignment="0" applyProtection="0"/>
    <xf numFmtId="0" fontId="175" fillId="10" borderId="0" applyNumberFormat="0" applyBorder="0" applyAlignment="0" applyProtection="0"/>
    <xf numFmtId="0" fontId="175" fillId="10" borderId="0" applyNumberFormat="0" applyBorder="0" applyAlignment="0" applyProtection="0"/>
    <xf numFmtId="0" fontId="175" fillId="10" borderId="0" applyNumberFormat="0" applyBorder="0" applyAlignment="0" applyProtection="0"/>
    <xf numFmtId="0" fontId="175" fillId="5" borderId="0" applyNumberFormat="0" applyBorder="0" applyAlignment="0" applyProtection="0"/>
    <xf numFmtId="0" fontId="175" fillId="5" borderId="0" applyNumberFormat="0" applyBorder="0" applyAlignment="0" applyProtection="0"/>
    <xf numFmtId="0" fontId="175" fillId="5" borderId="0" applyNumberFormat="0" applyBorder="0" applyAlignment="0" applyProtection="0"/>
    <xf numFmtId="0" fontId="175" fillId="5" borderId="0" applyNumberFormat="0" applyBorder="0" applyAlignment="0" applyProtection="0"/>
    <xf numFmtId="0" fontId="175" fillId="5" borderId="0" applyNumberFormat="0" applyBorder="0" applyAlignment="0" applyProtection="0"/>
    <xf numFmtId="0" fontId="175" fillId="5" borderId="0" applyNumberFormat="0" applyBorder="0" applyAlignment="0" applyProtection="0"/>
    <xf numFmtId="0" fontId="175" fillId="5" borderId="0" applyNumberFormat="0" applyBorder="0" applyAlignment="0" applyProtection="0"/>
    <xf numFmtId="0" fontId="175" fillId="5" borderId="0" applyNumberFormat="0" applyBorder="0" applyAlignment="0" applyProtection="0"/>
    <xf numFmtId="0" fontId="175" fillId="5" borderId="0" applyNumberFormat="0" applyBorder="0" applyAlignment="0" applyProtection="0"/>
    <xf numFmtId="0" fontId="175" fillId="8" borderId="0" applyNumberFormat="0" applyBorder="0" applyAlignment="0" applyProtection="0"/>
    <xf numFmtId="0" fontId="175" fillId="8" borderId="0" applyNumberFormat="0" applyBorder="0" applyAlignment="0" applyProtection="0"/>
    <xf numFmtId="0" fontId="175" fillId="8" borderId="0" applyNumberFormat="0" applyBorder="0" applyAlignment="0" applyProtection="0"/>
    <xf numFmtId="0" fontId="175" fillId="8" borderId="0" applyNumberFormat="0" applyBorder="0" applyAlignment="0" applyProtection="0"/>
    <xf numFmtId="0" fontId="175" fillId="8" borderId="0" applyNumberFormat="0" applyBorder="0" applyAlignment="0" applyProtection="0"/>
    <xf numFmtId="0" fontId="175" fillId="8" borderId="0" applyNumberFormat="0" applyBorder="0" applyAlignment="0" applyProtection="0"/>
    <xf numFmtId="0" fontId="175" fillId="8" borderId="0" applyNumberFormat="0" applyBorder="0" applyAlignment="0" applyProtection="0"/>
    <xf numFmtId="0" fontId="175" fillId="8" borderId="0" applyNumberFormat="0" applyBorder="0" applyAlignment="0" applyProtection="0"/>
    <xf numFmtId="0" fontId="175" fillId="8" borderId="0" applyNumberFormat="0" applyBorder="0" applyAlignment="0" applyProtection="0"/>
    <xf numFmtId="0" fontId="175" fillId="11" borderId="0" applyNumberFormat="0" applyBorder="0" applyAlignment="0" applyProtection="0"/>
    <xf numFmtId="0" fontId="175" fillId="11" borderId="0" applyNumberFormat="0" applyBorder="0" applyAlignment="0" applyProtection="0"/>
    <xf numFmtId="0" fontId="175" fillId="11" borderId="0" applyNumberFormat="0" applyBorder="0" applyAlignment="0" applyProtection="0"/>
    <xf numFmtId="0" fontId="175" fillId="11" borderId="0" applyNumberFormat="0" applyBorder="0" applyAlignment="0" applyProtection="0"/>
    <xf numFmtId="0" fontId="175" fillId="11" borderId="0" applyNumberFormat="0" applyBorder="0" applyAlignment="0" applyProtection="0"/>
    <xf numFmtId="0" fontId="175" fillId="11" borderId="0" applyNumberFormat="0" applyBorder="0" applyAlignment="0" applyProtection="0"/>
    <xf numFmtId="0" fontId="175" fillId="11" borderId="0" applyNumberFormat="0" applyBorder="0" applyAlignment="0" applyProtection="0"/>
    <xf numFmtId="0" fontId="175" fillId="11" borderId="0" applyNumberFormat="0" applyBorder="0" applyAlignment="0" applyProtection="0"/>
    <xf numFmtId="0" fontId="175" fillId="11" borderId="0" applyNumberFormat="0" applyBorder="0" applyAlignment="0" applyProtection="0"/>
    <xf numFmtId="0" fontId="176" fillId="12" borderId="0" applyNumberFormat="0" applyBorder="0" applyAlignment="0" applyProtection="0"/>
    <xf numFmtId="0" fontId="176" fillId="12" borderId="0" applyNumberFormat="0" applyBorder="0" applyAlignment="0" applyProtection="0"/>
    <xf numFmtId="0" fontId="176" fillId="12" borderId="0" applyNumberFormat="0" applyBorder="0" applyAlignment="0" applyProtection="0"/>
    <xf numFmtId="0" fontId="176" fillId="12" borderId="0" applyNumberFormat="0" applyBorder="0" applyAlignment="0" applyProtection="0"/>
    <xf numFmtId="0" fontId="176" fillId="12" borderId="0" applyNumberFormat="0" applyBorder="0" applyAlignment="0" applyProtection="0"/>
    <xf numFmtId="0" fontId="176" fillId="12" borderId="0" applyNumberFormat="0" applyBorder="0" applyAlignment="0" applyProtection="0"/>
    <xf numFmtId="0" fontId="176" fillId="12" borderId="0" applyNumberFormat="0" applyBorder="0" applyAlignment="0" applyProtection="0"/>
    <xf numFmtId="0" fontId="176" fillId="12" borderId="0" applyNumberFormat="0" applyBorder="0" applyAlignment="0" applyProtection="0"/>
    <xf numFmtId="0" fontId="176" fillId="12" borderId="0" applyNumberFormat="0" applyBorder="0" applyAlignment="0" applyProtection="0"/>
    <xf numFmtId="0" fontId="176" fillId="9" borderId="0" applyNumberFormat="0" applyBorder="0" applyAlignment="0" applyProtection="0"/>
    <xf numFmtId="0" fontId="176" fillId="9" borderId="0" applyNumberFormat="0" applyBorder="0" applyAlignment="0" applyProtection="0"/>
    <xf numFmtId="0" fontId="176" fillId="9" borderId="0" applyNumberFormat="0" applyBorder="0" applyAlignment="0" applyProtection="0"/>
    <xf numFmtId="0" fontId="176" fillId="9" borderId="0" applyNumberFormat="0" applyBorder="0" applyAlignment="0" applyProtection="0"/>
    <xf numFmtId="0" fontId="176" fillId="9" borderId="0" applyNumberFormat="0" applyBorder="0" applyAlignment="0" applyProtection="0"/>
    <xf numFmtId="0" fontId="176" fillId="9" borderId="0" applyNumberFormat="0" applyBorder="0" applyAlignment="0" applyProtection="0"/>
    <xf numFmtId="0" fontId="176" fillId="9" borderId="0" applyNumberFormat="0" applyBorder="0" applyAlignment="0" applyProtection="0"/>
    <xf numFmtId="0" fontId="176" fillId="9" borderId="0" applyNumberFormat="0" applyBorder="0" applyAlignment="0" applyProtection="0"/>
    <xf numFmtId="0" fontId="176" fillId="9" borderId="0" applyNumberFormat="0" applyBorder="0" applyAlignment="0" applyProtection="0"/>
    <xf numFmtId="0" fontId="176" fillId="10" borderId="0" applyNumberFormat="0" applyBorder="0" applyAlignment="0" applyProtection="0"/>
    <xf numFmtId="0" fontId="176" fillId="10" borderId="0" applyNumberFormat="0" applyBorder="0" applyAlignment="0" applyProtection="0"/>
    <xf numFmtId="0" fontId="176" fillId="10" borderId="0" applyNumberFormat="0" applyBorder="0" applyAlignment="0" applyProtection="0"/>
    <xf numFmtId="0" fontId="176" fillId="10" borderId="0" applyNumberFormat="0" applyBorder="0" applyAlignment="0" applyProtection="0"/>
    <xf numFmtId="0" fontId="176" fillId="10" borderId="0" applyNumberFormat="0" applyBorder="0" applyAlignment="0" applyProtection="0"/>
    <xf numFmtId="0" fontId="176" fillId="10" borderId="0" applyNumberFormat="0" applyBorder="0" applyAlignment="0" applyProtection="0"/>
    <xf numFmtId="0" fontId="176" fillId="10" borderId="0" applyNumberFormat="0" applyBorder="0" applyAlignment="0" applyProtection="0"/>
    <xf numFmtId="0" fontId="176" fillId="10" borderId="0" applyNumberFormat="0" applyBorder="0" applyAlignment="0" applyProtection="0"/>
    <xf numFmtId="0" fontId="176" fillId="10" borderId="0" applyNumberFormat="0" applyBorder="0" applyAlignment="0" applyProtection="0"/>
    <xf numFmtId="0" fontId="176" fillId="13" borderId="0" applyNumberFormat="0" applyBorder="0" applyAlignment="0" applyProtection="0"/>
    <xf numFmtId="0" fontId="176" fillId="13" borderId="0" applyNumberFormat="0" applyBorder="0" applyAlignment="0" applyProtection="0"/>
    <xf numFmtId="0" fontId="176" fillId="13" borderId="0" applyNumberFormat="0" applyBorder="0" applyAlignment="0" applyProtection="0"/>
    <xf numFmtId="0" fontId="176" fillId="13" borderId="0" applyNumberFormat="0" applyBorder="0" applyAlignment="0" applyProtection="0"/>
    <xf numFmtId="0" fontId="176" fillId="13" borderId="0" applyNumberFormat="0" applyBorder="0" applyAlignment="0" applyProtection="0"/>
    <xf numFmtId="0" fontId="176" fillId="13" borderId="0" applyNumberFormat="0" applyBorder="0" applyAlignment="0" applyProtection="0"/>
    <xf numFmtId="0" fontId="176" fillId="13" borderId="0" applyNumberFormat="0" applyBorder="0" applyAlignment="0" applyProtection="0"/>
    <xf numFmtId="0" fontId="176" fillId="13" borderId="0" applyNumberFormat="0" applyBorder="0" applyAlignment="0" applyProtection="0"/>
    <xf numFmtId="0" fontId="176" fillId="13" borderId="0" applyNumberFormat="0" applyBorder="0" applyAlignment="0" applyProtection="0"/>
    <xf numFmtId="0" fontId="176" fillId="14" borderId="0" applyNumberFormat="0" applyBorder="0" applyAlignment="0" applyProtection="0"/>
    <xf numFmtId="0" fontId="176" fillId="14" borderId="0" applyNumberFormat="0" applyBorder="0" applyAlignment="0" applyProtection="0"/>
    <xf numFmtId="0" fontId="176" fillId="14" borderId="0" applyNumberFormat="0" applyBorder="0" applyAlignment="0" applyProtection="0"/>
    <xf numFmtId="0" fontId="176" fillId="14" borderId="0" applyNumberFormat="0" applyBorder="0" applyAlignment="0" applyProtection="0"/>
    <xf numFmtId="0" fontId="176" fillId="14" borderId="0" applyNumberFormat="0" applyBorder="0" applyAlignment="0" applyProtection="0"/>
    <xf numFmtId="0" fontId="176" fillId="14" borderId="0" applyNumberFormat="0" applyBorder="0" applyAlignment="0" applyProtection="0"/>
    <xf numFmtId="0" fontId="176" fillId="14" borderId="0" applyNumberFormat="0" applyBorder="0" applyAlignment="0" applyProtection="0"/>
    <xf numFmtId="0" fontId="176" fillId="14" borderId="0" applyNumberFormat="0" applyBorder="0" applyAlignment="0" applyProtection="0"/>
    <xf numFmtId="0" fontId="176" fillId="14" borderId="0" applyNumberFormat="0" applyBorder="0" applyAlignment="0" applyProtection="0"/>
    <xf numFmtId="0" fontId="176" fillId="15" borderId="0" applyNumberFormat="0" applyBorder="0" applyAlignment="0" applyProtection="0"/>
    <xf numFmtId="0" fontId="176" fillId="15" borderId="0" applyNumberFormat="0" applyBorder="0" applyAlignment="0" applyProtection="0"/>
    <xf numFmtId="0" fontId="176" fillId="15" borderId="0" applyNumberFormat="0" applyBorder="0" applyAlignment="0" applyProtection="0"/>
    <xf numFmtId="0" fontId="176" fillId="15" borderId="0" applyNumberFormat="0" applyBorder="0" applyAlignment="0" applyProtection="0"/>
    <xf numFmtId="0" fontId="176" fillId="15" borderId="0" applyNumberFormat="0" applyBorder="0" applyAlignment="0" applyProtection="0"/>
    <xf numFmtId="0" fontId="176" fillId="15" borderId="0" applyNumberFormat="0" applyBorder="0" applyAlignment="0" applyProtection="0"/>
    <xf numFmtId="0" fontId="176" fillId="15" borderId="0" applyNumberFormat="0" applyBorder="0" applyAlignment="0" applyProtection="0"/>
    <xf numFmtId="0" fontId="176" fillId="15" borderId="0" applyNumberFormat="0" applyBorder="0" applyAlignment="0" applyProtection="0"/>
    <xf numFmtId="0" fontId="176" fillId="15" borderId="0" applyNumberFormat="0" applyBorder="0" applyAlignment="0" applyProtection="0"/>
    <xf numFmtId="0" fontId="177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6" fillId="16" borderId="0" applyNumberFormat="0" applyBorder="0" applyAlignment="0" applyProtection="0"/>
    <xf numFmtId="0" fontId="176" fillId="16" borderId="0" applyNumberFormat="0" applyBorder="0" applyAlignment="0" applyProtection="0"/>
    <xf numFmtId="0" fontId="176" fillId="16" borderId="0" applyNumberFormat="0" applyBorder="0" applyAlignment="0" applyProtection="0"/>
    <xf numFmtId="0" fontId="176" fillId="16" borderId="0" applyNumberFormat="0" applyBorder="0" applyAlignment="0" applyProtection="0"/>
    <xf numFmtId="0" fontId="176" fillId="16" borderId="0" applyNumberFormat="0" applyBorder="0" applyAlignment="0" applyProtection="0"/>
    <xf numFmtId="0" fontId="176" fillId="16" borderId="0" applyNumberFormat="0" applyBorder="0" applyAlignment="0" applyProtection="0"/>
    <xf numFmtId="0" fontId="176" fillId="16" borderId="0" applyNumberFormat="0" applyBorder="0" applyAlignment="0" applyProtection="0"/>
    <xf numFmtId="0" fontId="176" fillId="16" borderId="0" applyNumberFormat="0" applyBorder="0" applyAlignment="0" applyProtection="0"/>
    <xf numFmtId="0" fontId="176" fillId="16" borderId="0" applyNumberFormat="0" applyBorder="0" applyAlignment="0" applyProtection="0"/>
    <xf numFmtId="0" fontId="176" fillId="17" borderId="0" applyNumberFormat="0" applyBorder="0" applyAlignment="0" applyProtection="0"/>
    <xf numFmtId="0" fontId="176" fillId="17" borderId="0" applyNumberFormat="0" applyBorder="0" applyAlignment="0" applyProtection="0"/>
    <xf numFmtId="0" fontId="176" fillId="17" borderId="0" applyNumberFormat="0" applyBorder="0" applyAlignment="0" applyProtection="0"/>
    <xf numFmtId="0" fontId="176" fillId="17" borderId="0" applyNumberFormat="0" applyBorder="0" applyAlignment="0" applyProtection="0"/>
    <xf numFmtId="0" fontId="176" fillId="17" borderId="0" applyNumberFormat="0" applyBorder="0" applyAlignment="0" applyProtection="0"/>
    <xf numFmtId="0" fontId="176" fillId="17" borderId="0" applyNumberFormat="0" applyBorder="0" applyAlignment="0" applyProtection="0"/>
    <xf numFmtId="0" fontId="176" fillId="17" borderId="0" applyNumberFormat="0" applyBorder="0" applyAlignment="0" applyProtection="0"/>
    <xf numFmtId="0" fontId="176" fillId="17" borderId="0" applyNumberFormat="0" applyBorder="0" applyAlignment="0" applyProtection="0"/>
    <xf numFmtId="0" fontId="176" fillId="17" borderId="0" applyNumberFormat="0" applyBorder="0" applyAlignment="0" applyProtection="0"/>
    <xf numFmtId="0" fontId="176" fillId="18" borderId="0" applyNumberFormat="0" applyBorder="0" applyAlignment="0" applyProtection="0"/>
    <xf numFmtId="0" fontId="176" fillId="18" borderId="0" applyNumberFormat="0" applyBorder="0" applyAlignment="0" applyProtection="0"/>
    <xf numFmtId="0" fontId="176" fillId="18" borderId="0" applyNumberFormat="0" applyBorder="0" applyAlignment="0" applyProtection="0"/>
    <xf numFmtId="0" fontId="176" fillId="18" borderId="0" applyNumberFormat="0" applyBorder="0" applyAlignment="0" applyProtection="0"/>
    <xf numFmtId="0" fontId="176" fillId="18" borderId="0" applyNumberFormat="0" applyBorder="0" applyAlignment="0" applyProtection="0"/>
    <xf numFmtId="0" fontId="176" fillId="18" borderId="0" applyNumberFormat="0" applyBorder="0" applyAlignment="0" applyProtection="0"/>
    <xf numFmtId="0" fontId="176" fillId="18" borderId="0" applyNumberFormat="0" applyBorder="0" applyAlignment="0" applyProtection="0"/>
    <xf numFmtId="0" fontId="176" fillId="18" borderId="0" applyNumberFormat="0" applyBorder="0" applyAlignment="0" applyProtection="0"/>
    <xf numFmtId="0" fontId="176" fillId="18" borderId="0" applyNumberFormat="0" applyBorder="0" applyAlignment="0" applyProtection="0"/>
    <xf numFmtId="0" fontId="176" fillId="13" borderId="0" applyNumberFormat="0" applyBorder="0" applyAlignment="0" applyProtection="0"/>
    <xf numFmtId="0" fontId="176" fillId="13" borderId="0" applyNumberFormat="0" applyBorder="0" applyAlignment="0" applyProtection="0"/>
    <xf numFmtId="0" fontId="176" fillId="13" borderId="0" applyNumberFormat="0" applyBorder="0" applyAlignment="0" applyProtection="0"/>
    <xf numFmtId="0" fontId="176" fillId="13" borderId="0" applyNumberFormat="0" applyBorder="0" applyAlignment="0" applyProtection="0"/>
    <xf numFmtId="0" fontId="176" fillId="13" borderId="0" applyNumberFormat="0" applyBorder="0" applyAlignment="0" applyProtection="0"/>
    <xf numFmtId="0" fontId="176" fillId="13" borderId="0" applyNumberFormat="0" applyBorder="0" applyAlignment="0" applyProtection="0"/>
    <xf numFmtId="0" fontId="176" fillId="13" borderId="0" applyNumberFormat="0" applyBorder="0" applyAlignment="0" applyProtection="0"/>
    <xf numFmtId="0" fontId="176" fillId="13" borderId="0" applyNumberFormat="0" applyBorder="0" applyAlignment="0" applyProtection="0"/>
    <xf numFmtId="0" fontId="176" fillId="13" borderId="0" applyNumberFormat="0" applyBorder="0" applyAlignment="0" applyProtection="0"/>
    <xf numFmtId="0" fontId="176" fillId="14" borderId="0" applyNumberFormat="0" applyBorder="0" applyAlignment="0" applyProtection="0"/>
    <xf numFmtId="0" fontId="176" fillId="14" borderId="0" applyNumberFormat="0" applyBorder="0" applyAlignment="0" applyProtection="0"/>
    <xf numFmtId="0" fontId="176" fillId="14" borderId="0" applyNumberFormat="0" applyBorder="0" applyAlignment="0" applyProtection="0"/>
    <xf numFmtId="0" fontId="176" fillId="14" borderId="0" applyNumberFormat="0" applyBorder="0" applyAlignment="0" applyProtection="0"/>
    <xf numFmtId="0" fontId="176" fillId="14" borderId="0" applyNumberFormat="0" applyBorder="0" applyAlignment="0" applyProtection="0"/>
    <xf numFmtId="0" fontId="176" fillId="14" borderId="0" applyNumberFormat="0" applyBorder="0" applyAlignment="0" applyProtection="0"/>
    <xf numFmtId="0" fontId="176" fillId="14" borderId="0" applyNumberFormat="0" applyBorder="0" applyAlignment="0" applyProtection="0"/>
    <xf numFmtId="0" fontId="176" fillId="14" borderId="0" applyNumberFormat="0" applyBorder="0" applyAlignment="0" applyProtection="0"/>
    <xf numFmtId="0" fontId="176" fillId="14" borderId="0" applyNumberFormat="0" applyBorder="0" applyAlignment="0" applyProtection="0"/>
    <xf numFmtId="0" fontId="176" fillId="19" borderId="0" applyNumberFormat="0" applyBorder="0" applyAlignment="0" applyProtection="0"/>
    <xf numFmtId="0" fontId="176" fillId="19" borderId="0" applyNumberFormat="0" applyBorder="0" applyAlignment="0" applyProtection="0"/>
    <xf numFmtId="0" fontId="176" fillId="19" borderId="0" applyNumberFormat="0" applyBorder="0" applyAlignment="0" applyProtection="0"/>
    <xf numFmtId="0" fontId="176" fillId="19" borderId="0" applyNumberFormat="0" applyBorder="0" applyAlignment="0" applyProtection="0"/>
    <xf numFmtId="0" fontId="176" fillId="19" borderId="0" applyNumberFormat="0" applyBorder="0" applyAlignment="0" applyProtection="0"/>
    <xf numFmtId="0" fontId="176" fillId="19" borderId="0" applyNumberFormat="0" applyBorder="0" applyAlignment="0" applyProtection="0"/>
    <xf numFmtId="0" fontId="176" fillId="19" borderId="0" applyNumberFormat="0" applyBorder="0" applyAlignment="0" applyProtection="0"/>
    <xf numFmtId="0" fontId="176" fillId="19" borderId="0" applyNumberFormat="0" applyBorder="0" applyAlignment="0" applyProtection="0"/>
    <xf numFmtId="0" fontId="176" fillId="19" borderId="0" applyNumberFormat="0" applyBorder="0" applyAlignment="0" applyProtection="0"/>
    <xf numFmtId="0" fontId="172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9" fillId="3" borderId="0" applyNumberFormat="0" applyBorder="0" applyAlignment="0" applyProtection="0"/>
    <xf numFmtId="0" fontId="179" fillId="3" borderId="0" applyNumberFormat="0" applyBorder="0" applyAlignment="0" applyProtection="0"/>
    <xf numFmtId="0" fontId="179" fillId="3" borderId="0" applyNumberFormat="0" applyBorder="0" applyAlignment="0" applyProtection="0"/>
    <xf numFmtId="0" fontId="179" fillId="3" borderId="0" applyNumberFormat="0" applyBorder="0" applyAlignment="0" applyProtection="0"/>
    <xf numFmtId="0" fontId="179" fillId="3" borderId="0" applyNumberFormat="0" applyBorder="0" applyAlignment="0" applyProtection="0"/>
    <xf numFmtId="0" fontId="179" fillId="3" borderId="0" applyNumberFormat="0" applyBorder="0" applyAlignment="0" applyProtection="0"/>
    <xf numFmtId="0" fontId="179" fillId="3" borderId="0" applyNumberFormat="0" applyBorder="0" applyAlignment="0" applyProtection="0"/>
    <xf numFmtId="0" fontId="179" fillId="3" borderId="0" applyNumberFormat="0" applyBorder="0" applyAlignment="0" applyProtection="0"/>
    <xf numFmtId="0" fontId="179" fillId="3" borderId="0" applyNumberFormat="0" applyBorder="0" applyAlignment="0" applyProtection="0"/>
    <xf numFmtId="0" fontId="174" fillId="0" borderId="0"/>
    <xf numFmtId="0" fontId="174" fillId="0" borderId="0"/>
    <xf numFmtId="0" fontId="180" fillId="20" borderId="157" applyNumberFormat="0" applyAlignment="0" applyProtection="0"/>
    <xf numFmtId="0" fontId="180" fillId="20" borderId="157" applyNumberFormat="0" applyAlignment="0" applyProtection="0"/>
    <xf numFmtId="0" fontId="180" fillId="20" borderId="157" applyNumberFormat="0" applyAlignment="0" applyProtection="0"/>
    <xf numFmtId="0" fontId="180" fillId="20" borderId="157" applyNumberFormat="0" applyAlignment="0" applyProtection="0"/>
    <xf numFmtId="0" fontId="180" fillId="20" borderId="157" applyNumberFormat="0" applyAlignment="0" applyProtection="0"/>
    <xf numFmtId="0" fontId="180" fillId="20" borderId="157" applyNumberFormat="0" applyAlignment="0" applyProtection="0"/>
    <xf numFmtId="0" fontId="180" fillId="20" borderId="157" applyNumberFormat="0" applyAlignment="0" applyProtection="0"/>
    <xf numFmtId="0" fontId="180" fillId="20" borderId="157" applyNumberFormat="0" applyAlignment="0" applyProtection="0"/>
    <xf numFmtId="0" fontId="180" fillId="20" borderId="157" applyNumberFormat="0" applyAlignment="0" applyProtection="0"/>
    <xf numFmtId="0" fontId="181" fillId="21" borderId="3" applyNumberFormat="0" applyAlignment="0" applyProtection="0"/>
    <xf numFmtId="0" fontId="181" fillId="21" borderId="3" applyNumberFormat="0" applyAlignment="0" applyProtection="0"/>
    <xf numFmtId="0" fontId="181" fillId="21" borderId="3" applyNumberFormat="0" applyAlignment="0" applyProtection="0"/>
    <xf numFmtId="0" fontId="181" fillId="21" borderId="3" applyNumberFormat="0" applyAlignment="0" applyProtection="0"/>
    <xf numFmtId="0" fontId="181" fillId="21" borderId="3" applyNumberFormat="0" applyAlignment="0" applyProtection="0"/>
    <xf numFmtId="0" fontId="181" fillId="21" borderId="3" applyNumberFormat="0" applyAlignment="0" applyProtection="0"/>
    <xf numFmtId="0" fontId="181" fillId="21" borderId="3" applyNumberFormat="0" applyAlignment="0" applyProtection="0"/>
    <xf numFmtId="0" fontId="181" fillId="21" borderId="3" applyNumberFormat="0" applyAlignment="0" applyProtection="0"/>
    <xf numFmtId="0" fontId="181" fillId="21" borderId="3" applyNumberFormat="0" applyAlignment="0" applyProtection="0"/>
    <xf numFmtId="43" fontId="4" fillId="0" borderId="0" applyFont="0" applyFill="0" applyBorder="0" applyAlignment="0" applyProtection="0"/>
    <xf numFmtId="43" fontId="175" fillId="0" borderId="0" applyFont="0" applyFill="0" applyBorder="0" applyAlignment="0" applyProtection="0"/>
    <xf numFmtId="43" fontId="182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82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3" fillId="0" borderId="0" applyNumberFormat="0" applyFill="0" applyBorder="0" applyAlignment="0" applyProtection="0"/>
    <xf numFmtId="0" fontId="183" fillId="0" borderId="0" applyNumberFormat="0" applyFill="0" applyBorder="0" applyAlignment="0" applyProtection="0"/>
    <xf numFmtId="0" fontId="183" fillId="0" borderId="0" applyNumberFormat="0" applyFill="0" applyBorder="0" applyAlignment="0" applyProtection="0"/>
    <xf numFmtId="0" fontId="183" fillId="0" borderId="0" applyNumberFormat="0" applyFill="0" applyBorder="0" applyAlignment="0" applyProtection="0"/>
    <xf numFmtId="0" fontId="183" fillId="0" borderId="0" applyNumberFormat="0" applyFill="0" applyBorder="0" applyAlignment="0" applyProtection="0"/>
    <xf numFmtId="0" fontId="183" fillId="0" borderId="0" applyNumberFormat="0" applyFill="0" applyBorder="0" applyAlignment="0" applyProtection="0"/>
    <xf numFmtId="0" fontId="183" fillId="0" borderId="0" applyNumberFormat="0" applyFill="0" applyBorder="0" applyAlignment="0" applyProtection="0"/>
    <xf numFmtId="0" fontId="183" fillId="0" borderId="0" applyNumberFormat="0" applyFill="0" applyBorder="0" applyAlignment="0" applyProtection="0"/>
    <xf numFmtId="0" fontId="183" fillId="0" borderId="0" applyNumberFormat="0" applyFill="0" applyBorder="0" applyAlignment="0" applyProtection="0"/>
    <xf numFmtId="0" fontId="184" fillId="4" borderId="0" applyNumberFormat="0" applyBorder="0" applyAlignment="0" applyProtection="0"/>
    <xf numFmtId="0" fontId="184" fillId="4" borderId="0" applyNumberFormat="0" applyBorder="0" applyAlignment="0" applyProtection="0"/>
    <xf numFmtId="0" fontId="184" fillId="4" borderId="0" applyNumberFormat="0" applyBorder="0" applyAlignment="0" applyProtection="0"/>
    <xf numFmtId="0" fontId="184" fillId="4" borderId="0" applyNumberFormat="0" applyBorder="0" applyAlignment="0" applyProtection="0"/>
    <xf numFmtId="0" fontId="184" fillId="4" borderId="0" applyNumberFormat="0" applyBorder="0" applyAlignment="0" applyProtection="0"/>
    <xf numFmtId="0" fontId="184" fillId="4" borderId="0" applyNumberFormat="0" applyBorder="0" applyAlignment="0" applyProtection="0"/>
    <xf numFmtId="0" fontId="184" fillId="4" borderId="0" applyNumberFormat="0" applyBorder="0" applyAlignment="0" applyProtection="0"/>
    <xf numFmtId="0" fontId="184" fillId="4" borderId="0" applyNumberFormat="0" applyBorder="0" applyAlignment="0" applyProtection="0"/>
    <xf numFmtId="0" fontId="184" fillId="4" borderId="0" applyNumberFormat="0" applyBorder="0" applyAlignment="0" applyProtection="0"/>
    <xf numFmtId="0" fontId="68" fillId="0" borderId="120">
      <alignment horizontal="left" vertical="center"/>
    </xf>
    <xf numFmtId="0" fontId="185" fillId="0" borderId="4" applyNumberFormat="0" applyFill="0" applyAlignment="0" applyProtection="0"/>
    <xf numFmtId="0" fontId="185" fillId="0" borderId="4" applyNumberFormat="0" applyFill="0" applyAlignment="0" applyProtection="0"/>
    <xf numFmtId="0" fontId="185" fillId="0" borderId="4" applyNumberFormat="0" applyFill="0" applyAlignment="0" applyProtection="0"/>
    <xf numFmtId="0" fontId="185" fillId="0" borderId="4" applyNumberFormat="0" applyFill="0" applyAlignment="0" applyProtection="0"/>
    <xf numFmtId="0" fontId="185" fillId="0" borderId="4" applyNumberFormat="0" applyFill="0" applyAlignment="0" applyProtection="0"/>
    <xf numFmtId="0" fontId="185" fillId="0" borderId="4" applyNumberFormat="0" applyFill="0" applyAlignment="0" applyProtection="0"/>
    <xf numFmtId="0" fontId="185" fillId="0" borderId="4" applyNumberFormat="0" applyFill="0" applyAlignment="0" applyProtection="0"/>
    <xf numFmtId="0" fontId="185" fillId="0" borderId="4" applyNumberFormat="0" applyFill="0" applyAlignment="0" applyProtection="0"/>
    <xf numFmtId="0" fontId="185" fillId="0" borderId="4" applyNumberFormat="0" applyFill="0" applyAlignment="0" applyProtection="0"/>
    <xf numFmtId="0" fontId="186" fillId="0" borderId="5" applyNumberFormat="0" applyFill="0" applyAlignment="0" applyProtection="0"/>
    <xf numFmtId="0" fontId="186" fillId="0" borderId="5" applyNumberFormat="0" applyFill="0" applyAlignment="0" applyProtection="0"/>
    <xf numFmtId="0" fontId="186" fillId="0" borderId="5" applyNumberFormat="0" applyFill="0" applyAlignment="0" applyProtection="0"/>
    <xf numFmtId="0" fontId="186" fillId="0" borderId="5" applyNumberFormat="0" applyFill="0" applyAlignment="0" applyProtection="0"/>
    <xf numFmtId="0" fontId="186" fillId="0" borderId="5" applyNumberFormat="0" applyFill="0" applyAlignment="0" applyProtection="0"/>
    <xf numFmtId="0" fontId="186" fillId="0" borderId="5" applyNumberFormat="0" applyFill="0" applyAlignment="0" applyProtection="0"/>
    <xf numFmtId="0" fontId="186" fillId="0" borderId="5" applyNumberFormat="0" applyFill="0" applyAlignment="0" applyProtection="0"/>
    <xf numFmtId="0" fontId="186" fillId="0" borderId="5" applyNumberFormat="0" applyFill="0" applyAlignment="0" applyProtection="0"/>
    <xf numFmtId="0" fontId="186" fillId="0" borderId="5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0" fontId="188" fillId="7" borderId="157" applyNumberFormat="0" applyAlignment="0" applyProtection="0"/>
    <xf numFmtId="0" fontId="188" fillId="7" borderId="157" applyNumberFormat="0" applyAlignment="0" applyProtection="0"/>
    <xf numFmtId="0" fontId="188" fillId="7" borderId="157" applyNumberFormat="0" applyAlignment="0" applyProtection="0"/>
    <xf numFmtId="0" fontId="188" fillId="7" borderId="157" applyNumberFormat="0" applyAlignment="0" applyProtection="0"/>
    <xf numFmtId="0" fontId="188" fillId="7" borderId="157" applyNumberFormat="0" applyAlignment="0" applyProtection="0"/>
    <xf numFmtId="0" fontId="188" fillId="7" borderId="157" applyNumberFormat="0" applyAlignment="0" applyProtection="0"/>
    <xf numFmtId="0" fontId="188" fillId="7" borderId="157" applyNumberFormat="0" applyAlignment="0" applyProtection="0"/>
    <xf numFmtId="0" fontId="188" fillId="7" borderId="157" applyNumberFormat="0" applyAlignment="0" applyProtection="0"/>
    <xf numFmtId="0" fontId="188" fillId="7" borderId="157" applyNumberFormat="0" applyAlignment="0" applyProtection="0"/>
    <xf numFmtId="0" fontId="189" fillId="0" borderId="7" applyNumberFormat="0" applyFill="0" applyAlignment="0" applyProtection="0"/>
    <xf numFmtId="0" fontId="189" fillId="0" borderId="7" applyNumberFormat="0" applyFill="0" applyAlignment="0" applyProtection="0"/>
    <xf numFmtId="0" fontId="189" fillId="0" borderId="7" applyNumberFormat="0" applyFill="0" applyAlignment="0" applyProtection="0"/>
    <xf numFmtId="0" fontId="189" fillId="0" borderId="7" applyNumberFormat="0" applyFill="0" applyAlignment="0" applyProtection="0"/>
    <xf numFmtId="0" fontId="189" fillId="0" borderId="7" applyNumberFormat="0" applyFill="0" applyAlignment="0" applyProtection="0"/>
    <xf numFmtId="0" fontId="189" fillId="0" borderId="7" applyNumberFormat="0" applyFill="0" applyAlignment="0" applyProtection="0"/>
    <xf numFmtId="0" fontId="189" fillId="0" borderId="7" applyNumberFormat="0" applyFill="0" applyAlignment="0" applyProtection="0"/>
    <xf numFmtId="0" fontId="189" fillId="0" borderId="7" applyNumberFormat="0" applyFill="0" applyAlignment="0" applyProtection="0"/>
    <xf numFmtId="0" fontId="189" fillId="0" borderId="7" applyNumberFormat="0" applyFill="0" applyAlignment="0" applyProtection="0"/>
    <xf numFmtId="0" fontId="190" fillId="23" borderId="0" applyNumberFormat="0" applyBorder="0" applyAlignment="0" applyProtection="0"/>
    <xf numFmtId="0" fontId="190" fillId="23" borderId="0" applyNumberFormat="0" applyBorder="0" applyAlignment="0" applyProtection="0"/>
    <xf numFmtId="0" fontId="190" fillId="23" borderId="0" applyNumberFormat="0" applyBorder="0" applyAlignment="0" applyProtection="0"/>
    <xf numFmtId="0" fontId="190" fillId="23" borderId="0" applyNumberFormat="0" applyBorder="0" applyAlignment="0" applyProtection="0"/>
    <xf numFmtId="0" fontId="190" fillId="23" borderId="0" applyNumberFormat="0" applyBorder="0" applyAlignment="0" applyProtection="0"/>
    <xf numFmtId="0" fontId="190" fillId="23" borderId="0" applyNumberFormat="0" applyBorder="0" applyAlignment="0" applyProtection="0"/>
    <xf numFmtId="0" fontId="190" fillId="23" borderId="0" applyNumberFormat="0" applyBorder="0" applyAlignment="0" applyProtection="0"/>
    <xf numFmtId="0" fontId="190" fillId="23" borderId="0" applyNumberFormat="0" applyBorder="0" applyAlignment="0" applyProtection="0"/>
    <xf numFmtId="0" fontId="190" fillId="23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75" fillId="0" borderId="0"/>
    <xf numFmtId="0" fontId="175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7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175" fillId="0" borderId="0"/>
    <xf numFmtId="0" fontId="4" fillId="0" borderId="0"/>
    <xf numFmtId="0" fontId="175" fillId="0" borderId="0"/>
    <xf numFmtId="0" fontId="175" fillId="0" borderId="0"/>
    <xf numFmtId="0" fontId="4" fillId="0" borderId="0"/>
    <xf numFmtId="0" fontId="182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75" fillId="0" borderId="0"/>
    <xf numFmtId="0" fontId="182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75" fillId="24" borderId="158" applyNumberFormat="0" applyFont="0" applyAlignment="0" applyProtection="0"/>
    <xf numFmtId="0" fontId="175" fillId="24" borderId="158" applyNumberFormat="0" applyFont="0" applyAlignment="0" applyProtection="0"/>
    <xf numFmtId="0" fontId="175" fillId="24" borderId="158" applyNumberFormat="0" applyFont="0" applyAlignment="0" applyProtection="0"/>
    <xf numFmtId="0" fontId="175" fillId="24" borderId="158" applyNumberFormat="0" applyFont="0" applyAlignment="0" applyProtection="0"/>
    <xf numFmtId="0" fontId="175" fillId="24" borderId="158" applyNumberFormat="0" applyFont="0" applyAlignment="0" applyProtection="0"/>
    <xf numFmtId="0" fontId="175" fillId="24" borderId="158" applyNumberFormat="0" applyFont="0" applyAlignment="0" applyProtection="0"/>
    <xf numFmtId="0" fontId="175" fillId="24" borderId="158" applyNumberFormat="0" applyFont="0" applyAlignment="0" applyProtection="0"/>
    <xf numFmtId="0" fontId="175" fillId="24" borderId="158" applyNumberFormat="0" applyFont="0" applyAlignment="0" applyProtection="0"/>
    <xf numFmtId="0" fontId="175" fillId="24" borderId="158" applyNumberFormat="0" applyFont="0" applyAlignment="0" applyProtection="0"/>
    <xf numFmtId="0" fontId="175" fillId="24" borderId="158" applyNumberFormat="0" applyFont="0" applyAlignment="0" applyProtection="0"/>
    <xf numFmtId="0" fontId="175" fillId="24" borderId="158" applyNumberFormat="0" applyFont="0" applyAlignment="0" applyProtection="0"/>
    <xf numFmtId="0" fontId="4" fillId="24" borderId="158" applyNumberFormat="0" applyFont="0" applyAlignment="0" applyProtection="0"/>
    <xf numFmtId="0" fontId="4" fillId="24" borderId="158" applyNumberFormat="0" applyFont="0" applyAlignment="0" applyProtection="0"/>
    <xf numFmtId="0" fontId="4" fillId="24" borderId="158" applyNumberFormat="0" applyFont="0" applyAlignment="0" applyProtection="0"/>
    <xf numFmtId="0" fontId="175" fillId="24" borderId="158" applyNumberFormat="0" applyFont="0" applyAlignment="0" applyProtection="0"/>
    <xf numFmtId="0" fontId="175" fillId="24" borderId="158" applyNumberFormat="0" applyFont="0" applyAlignment="0" applyProtection="0"/>
    <xf numFmtId="0" fontId="175" fillId="24" borderId="158" applyNumberFormat="0" applyFont="0" applyAlignment="0" applyProtection="0"/>
    <xf numFmtId="0" fontId="175" fillId="24" borderId="158" applyNumberFormat="0" applyFont="0" applyAlignment="0" applyProtection="0"/>
    <xf numFmtId="0" fontId="175" fillId="24" borderId="158" applyNumberFormat="0" applyFont="0" applyAlignment="0" applyProtection="0"/>
    <xf numFmtId="0" fontId="175" fillId="24" borderId="158" applyNumberFormat="0" applyFont="0" applyAlignment="0" applyProtection="0"/>
    <xf numFmtId="0" fontId="175" fillId="24" borderId="158" applyNumberFormat="0" applyFont="0" applyAlignment="0" applyProtection="0"/>
    <xf numFmtId="0" fontId="175" fillId="24" borderId="158" applyNumberFormat="0" applyFont="0" applyAlignment="0" applyProtection="0"/>
    <xf numFmtId="0" fontId="175" fillId="24" borderId="158" applyNumberFormat="0" applyFont="0" applyAlignment="0" applyProtection="0"/>
    <xf numFmtId="0" fontId="4" fillId="24" borderId="158" applyNumberFormat="0" applyFont="0" applyAlignment="0" applyProtection="0"/>
    <xf numFmtId="0" fontId="4" fillId="24" borderId="158" applyNumberFormat="0" applyFont="0" applyAlignment="0" applyProtection="0"/>
    <xf numFmtId="0" fontId="4" fillId="24" borderId="158" applyNumberFormat="0" applyFont="0" applyAlignment="0" applyProtection="0"/>
    <xf numFmtId="0" fontId="175" fillId="24" borderId="158" applyNumberFormat="0" applyFont="0" applyAlignment="0" applyProtection="0"/>
    <xf numFmtId="0" fontId="175" fillId="24" borderId="158" applyNumberFormat="0" applyFont="0" applyAlignment="0" applyProtection="0"/>
    <xf numFmtId="0" fontId="175" fillId="24" borderId="158" applyNumberFormat="0" applyFont="0" applyAlignment="0" applyProtection="0"/>
    <xf numFmtId="0" fontId="175" fillId="24" borderId="158" applyNumberFormat="0" applyFont="0" applyAlignment="0" applyProtection="0"/>
    <xf numFmtId="0" fontId="175" fillId="24" borderId="158" applyNumberFormat="0" applyFont="0" applyAlignment="0" applyProtection="0"/>
    <xf numFmtId="0" fontId="175" fillId="24" borderId="158" applyNumberFormat="0" applyFont="0" applyAlignment="0" applyProtection="0"/>
    <xf numFmtId="0" fontId="191" fillId="20" borderId="159" applyNumberFormat="0" applyAlignment="0" applyProtection="0"/>
    <xf numFmtId="0" fontId="191" fillId="20" borderId="159" applyNumberFormat="0" applyAlignment="0" applyProtection="0"/>
    <xf numFmtId="0" fontId="191" fillId="20" borderId="159" applyNumberFormat="0" applyAlignment="0" applyProtection="0"/>
    <xf numFmtId="0" fontId="191" fillId="20" borderId="159" applyNumberFormat="0" applyAlignment="0" applyProtection="0"/>
    <xf numFmtId="0" fontId="191" fillId="20" borderId="159" applyNumberFormat="0" applyAlignment="0" applyProtection="0"/>
    <xf numFmtId="0" fontId="191" fillId="20" borderId="159" applyNumberFormat="0" applyAlignment="0" applyProtection="0"/>
    <xf numFmtId="0" fontId="191" fillId="20" borderId="159" applyNumberFormat="0" applyAlignment="0" applyProtection="0"/>
    <xf numFmtId="0" fontId="191" fillId="20" borderId="159" applyNumberFormat="0" applyAlignment="0" applyProtection="0"/>
    <xf numFmtId="0" fontId="191" fillId="20" borderId="15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78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92" fillId="0" borderId="160" applyNumberFormat="0" applyFill="0" applyAlignment="0" applyProtection="0"/>
    <xf numFmtId="0" fontId="192" fillId="0" borderId="160" applyNumberFormat="0" applyFill="0" applyAlignment="0" applyProtection="0"/>
    <xf numFmtId="0" fontId="192" fillId="0" borderId="160" applyNumberFormat="0" applyFill="0" applyAlignment="0" applyProtection="0"/>
    <xf numFmtId="0" fontId="192" fillId="0" borderId="160" applyNumberFormat="0" applyFill="0" applyAlignment="0" applyProtection="0"/>
    <xf numFmtId="0" fontId="192" fillId="0" borderId="160" applyNumberFormat="0" applyFill="0" applyAlignment="0" applyProtection="0"/>
    <xf numFmtId="0" fontId="192" fillId="0" borderId="160" applyNumberFormat="0" applyFill="0" applyAlignment="0" applyProtection="0"/>
    <xf numFmtId="0" fontId="192" fillId="0" borderId="160" applyNumberFormat="0" applyFill="0" applyAlignment="0" applyProtection="0"/>
    <xf numFmtId="0" fontId="192" fillId="0" borderId="160" applyNumberFormat="0" applyFill="0" applyAlignment="0" applyProtection="0"/>
    <xf numFmtId="0" fontId="192" fillId="0" borderId="160" applyNumberFormat="0" applyFill="0" applyAlignment="0" applyProtection="0"/>
    <xf numFmtId="0" fontId="193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9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19" fillId="0" borderId="0"/>
    <xf numFmtId="0" fontId="2" fillId="0" borderId="0"/>
    <xf numFmtId="0" fontId="2" fillId="0" borderId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119" fillId="0" borderId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0" fontId="119" fillId="0" borderId="0"/>
    <xf numFmtId="9" fontId="119" fillId="0" borderId="0" applyFont="0" applyFill="0" applyBorder="0" applyAlignment="0" applyProtection="0"/>
    <xf numFmtId="0" fontId="119" fillId="0" borderId="0"/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1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19" fillId="0" borderId="0" applyFont="0" applyFill="0" applyBorder="0" applyAlignment="0" applyProtection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1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1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1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19" fillId="0" borderId="0" applyFont="0" applyFill="0" applyBorder="0" applyAlignment="0" applyProtection="0"/>
    <xf numFmtId="0" fontId="119" fillId="0" borderId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119" fillId="0" borderId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0" fontId="119" fillId="0" borderId="0"/>
    <xf numFmtId="43" fontId="119" fillId="0" borderId="0" applyFont="0" applyFill="0" applyBorder="0" applyAlignment="0" applyProtection="0"/>
    <xf numFmtId="0" fontId="119" fillId="0" borderId="0"/>
    <xf numFmtId="9" fontId="119" fillId="0" borderId="0" applyFont="0" applyFill="0" applyBorder="0" applyAlignment="0" applyProtection="0"/>
    <xf numFmtId="0" fontId="119" fillId="0" borderId="0"/>
    <xf numFmtId="0" fontId="119" fillId="0" borderId="0"/>
    <xf numFmtId="0" fontId="119" fillId="0" borderId="0"/>
    <xf numFmtId="0" fontId="119" fillId="0" borderId="0"/>
    <xf numFmtId="0" fontId="119" fillId="0" borderId="0"/>
    <xf numFmtId="0" fontId="119" fillId="0" borderId="0"/>
    <xf numFmtId="0" fontId="119" fillId="0" borderId="0"/>
    <xf numFmtId="0" fontId="119" fillId="0" borderId="0"/>
    <xf numFmtId="0" fontId="119" fillId="0" borderId="0"/>
    <xf numFmtId="0" fontId="119" fillId="0" borderId="0"/>
    <xf numFmtId="0" fontId="119" fillId="0" borderId="0"/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119" fillId="0" borderId="0"/>
    <xf numFmtId="43" fontId="119" fillId="0" borderId="0" applyFont="0" applyFill="0" applyBorder="0" applyAlignment="0" applyProtection="0"/>
    <xf numFmtId="0" fontId="119" fillId="0" borderId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0" fontId="119" fillId="0" borderId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0" fontId="1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1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2" fillId="0" borderId="0" applyFont="0" applyFill="0" applyBorder="0" applyAlignment="0" applyProtection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119" fillId="0" borderId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119" fillId="0" borderId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0" fontId="119" fillId="0" borderId="0"/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0" fontId="119" fillId="0" borderId="0"/>
    <xf numFmtId="0" fontId="119" fillId="0" borderId="0"/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119" fillId="0" borderId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0" fontId="119" fillId="0" borderId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119" fillId="0" borderId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0" fontId="41" fillId="7" borderId="291" applyNumberFormat="0" applyAlignment="0" applyProtection="0">
      <alignment vertical="center"/>
    </xf>
    <xf numFmtId="0" fontId="243" fillId="0" borderId="0"/>
    <xf numFmtId="0" fontId="260" fillId="0" borderId="0">
      <alignment vertical="center"/>
    </xf>
    <xf numFmtId="164" fontId="260" fillId="0" borderId="0" applyFont="0" applyFill="0" applyBorder="0" applyAlignment="0" applyProtection="0">
      <alignment vertical="center"/>
    </xf>
    <xf numFmtId="166" fontId="260" fillId="0" borderId="0" applyFont="0" applyFill="0" applyBorder="0" applyAlignment="0" applyProtection="0">
      <alignment vertical="center"/>
    </xf>
    <xf numFmtId="165" fontId="260" fillId="0" borderId="0" applyFont="0" applyFill="0" applyBorder="0" applyAlignment="0" applyProtection="0">
      <alignment vertical="center"/>
    </xf>
    <xf numFmtId="0" fontId="180" fillId="20" borderId="291" applyNumberFormat="0" applyAlignment="0" applyProtection="0"/>
    <xf numFmtId="0" fontId="40" fillId="0" borderId="383" applyNumberFormat="0" applyFill="0" applyAlignment="0" applyProtection="0">
      <alignment vertical="center"/>
    </xf>
    <xf numFmtId="164" fontId="2" fillId="0" borderId="0" applyFont="0" applyFill="0" applyBorder="0" applyAlignment="0" applyProtection="0"/>
    <xf numFmtId="0" fontId="261" fillId="0" borderId="0" applyNumberFormat="0" applyFill="0" applyBorder="0" applyAlignment="0" applyProtection="0"/>
    <xf numFmtId="0" fontId="254" fillId="0" borderId="0"/>
    <xf numFmtId="212" fontId="2" fillId="0" borderId="222" applyFill="0">
      <alignment horizontal="center" vertical="center"/>
    </xf>
    <xf numFmtId="0" fontId="29" fillId="0" borderId="378" applyNumberFormat="0" applyFill="0" applyAlignment="0" applyProtection="0"/>
    <xf numFmtId="0" fontId="4" fillId="24" borderId="381" applyNumberFormat="0" applyFont="0" applyAlignment="0" applyProtection="0"/>
    <xf numFmtId="0" fontId="1" fillId="0" borderId="0"/>
    <xf numFmtId="0" fontId="1" fillId="0" borderId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92" fillId="0" borderId="265" applyNumberFormat="0" applyFill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29" fillId="0" borderId="266" applyNumberFormat="0" applyFill="0" applyAlignment="0" applyProtection="0"/>
    <xf numFmtId="0" fontId="29" fillId="22" borderId="267" applyNumberFormat="0" applyAlignment="0" applyProtection="0"/>
    <xf numFmtId="0" fontId="4" fillId="29" borderId="263" applyNumberFormat="0" applyFont="0" applyAlignment="0" applyProtection="0"/>
    <xf numFmtId="0" fontId="105" fillId="28" borderId="262" applyNumberFormat="0" applyAlignment="0" applyProtection="0"/>
    <xf numFmtId="0" fontId="105" fillId="28" borderId="262" applyNumberFormat="0" applyAlignment="0" applyProtection="0"/>
    <xf numFmtId="0" fontId="10" fillId="22" borderId="262" applyNumberFormat="0" applyAlignment="0" applyProtection="0"/>
    <xf numFmtId="0" fontId="29" fillId="0" borderId="265" applyNumberFormat="0" applyFill="0" applyAlignment="0" applyProtection="0"/>
    <xf numFmtId="0" fontId="27" fillId="20" borderId="264" applyNumberFormat="0" applyAlignment="0" applyProtection="0"/>
    <xf numFmtId="0" fontId="21" fillId="7" borderId="262" applyNumberFormat="0" applyAlignment="0" applyProtection="0"/>
    <xf numFmtId="0" fontId="10" fillId="20" borderId="262" applyNumberFormat="0" applyAlignment="0" applyProtection="0"/>
    <xf numFmtId="0" fontId="29" fillId="0" borderId="265" applyNumberFormat="0" applyFill="0" applyAlignment="0" applyProtection="0"/>
    <xf numFmtId="0" fontId="27" fillId="20" borderId="264" applyNumberFormat="0" applyAlignment="0" applyProtection="0"/>
    <xf numFmtId="0" fontId="21" fillId="7" borderId="262" applyNumberFormat="0" applyAlignment="0" applyProtection="0"/>
    <xf numFmtId="0" fontId="10" fillId="20" borderId="262" applyNumberFormat="0" applyAlignment="0" applyProtection="0"/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26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5" applyNumberFormat="0" applyFill="0" applyAlignment="0" applyProtection="0"/>
    <xf numFmtId="0" fontId="29" fillId="0" borderId="265" applyNumberFormat="0" applyFill="0" applyAlignment="0" applyProtection="0"/>
    <xf numFmtId="0" fontId="27" fillId="20" borderId="264" applyNumberFormat="0" applyAlignment="0" applyProtection="0"/>
    <xf numFmtId="0" fontId="27" fillId="20" borderId="264" applyNumberFormat="0" applyAlignment="0" applyProtection="0"/>
    <xf numFmtId="0" fontId="26" fillId="24" borderId="263" applyNumberFormat="0" applyFon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10" fontId="16" fillId="22" borderId="250" applyNumberFormat="0" applyBorder="0" applyAlignment="0" applyProtection="0"/>
    <xf numFmtId="0" fontId="21" fillId="7" borderId="262" applyNumberFormat="0" applyAlignment="0" applyProtection="0"/>
    <xf numFmtId="0" fontId="10" fillId="20" borderId="262" applyNumberFormat="0" applyAlignment="0" applyProtection="0"/>
    <xf numFmtId="0" fontId="10" fillId="20" borderId="262" applyNumberFormat="0" applyAlignment="0" applyProtection="0"/>
    <xf numFmtId="0" fontId="40" fillId="0" borderId="329" applyNumberFormat="0" applyFill="0" applyAlignment="0" applyProtection="0">
      <alignment vertical="center"/>
    </xf>
    <xf numFmtId="0" fontId="192" fillId="0" borderId="329" applyNumberFormat="0" applyFill="0" applyAlignment="0" applyProtection="0"/>
    <xf numFmtId="0" fontId="32" fillId="20" borderId="326" applyNumberFormat="0" applyAlignment="0" applyProtection="0">
      <alignment vertical="center"/>
    </xf>
    <xf numFmtId="0" fontId="29" fillId="0" borderId="325" applyNumberFormat="0" applyFill="0" applyAlignment="0" applyProtection="0"/>
    <xf numFmtId="0" fontId="21" fillId="7" borderId="291" applyNumberFormat="0" applyAlignment="0" applyProtection="0"/>
    <xf numFmtId="0" fontId="32" fillId="20" borderId="326" applyNumberFormat="0" applyAlignment="0" applyProtection="0">
      <alignment vertical="center"/>
    </xf>
    <xf numFmtId="0" fontId="10" fillId="25" borderId="326" applyNumberFormat="0" applyAlignment="0" applyProtection="0"/>
    <xf numFmtId="0" fontId="29" fillId="0" borderId="325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0" borderId="293" applyNumberFormat="0" applyAlignment="0" applyProtection="0"/>
    <xf numFmtId="0" fontId="4" fillId="24" borderId="381" applyNumberFormat="0" applyFont="0" applyAlignment="0" applyProtection="0">
      <alignment vertical="center"/>
    </xf>
    <xf numFmtId="0" fontId="29" fillId="0" borderId="334" applyNumberFormat="0" applyFill="0" applyAlignment="0" applyProtection="0"/>
    <xf numFmtId="0" fontId="29" fillId="0" borderId="294" applyNumberFormat="0" applyFill="0" applyAlignment="0" applyProtection="0"/>
    <xf numFmtId="0" fontId="175" fillId="24" borderId="332" applyNumberFormat="0" applyFont="0" applyAlignment="0" applyProtection="0"/>
    <xf numFmtId="0" fontId="29" fillId="0" borderId="378" applyNumberFormat="0" applyFill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4" fillId="24" borderId="351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10" fillId="25" borderId="326" applyNumberFormat="0" applyAlignment="0" applyProtection="0"/>
    <xf numFmtId="0" fontId="175" fillId="24" borderId="327" applyNumberFormat="0" applyFont="0" applyAlignment="0" applyProtection="0"/>
    <xf numFmtId="0" fontId="192" fillId="0" borderId="353" applyNumberFormat="0" applyFill="0" applyAlignment="0" applyProtection="0"/>
    <xf numFmtId="0" fontId="40" fillId="0" borderId="329" applyNumberFormat="0" applyFill="0" applyAlignment="0" applyProtection="0">
      <alignment vertical="center"/>
    </xf>
    <xf numFmtId="0" fontId="188" fillId="7" borderId="326" applyNumberFormat="0" applyAlignment="0" applyProtection="0"/>
    <xf numFmtId="0" fontId="32" fillId="20" borderId="326" applyNumberFormat="0" applyAlignment="0" applyProtection="0">
      <alignment vertical="center"/>
    </xf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29" fillId="0" borderId="354" applyNumberFormat="0" applyFill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29" fillId="0" borderId="354" applyNumberFormat="0" applyFill="0" applyAlignment="0" applyProtection="0"/>
    <xf numFmtId="0" fontId="192" fillId="0" borderId="329" applyNumberFormat="0" applyFill="0" applyAlignment="0" applyProtection="0"/>
    <xf numFmtId="0" fontId="180" fillId="20" borderId="326" applyNumberFormat="0" applyAlignment="0" applyProtection="0"/>
    <xf numFmtId="0" fontId="27" fillId="20" borderId="328" applyNumberFormat="0" applyAlignment="0" applyProtection="0"/>
    <xf numFmtId="0" fontId="21" fillId="7" borderId="326" applyNumberFormat="0" applyAlignment="0" applyProtection="0"/>
    <xf numFmtId="0" fontId="27" fillId="25" borderId="328" applyNumberFormat="0" applyAlignment="0" applyProtection="0"/>
    <xf numFmtId="0" fontId="175" fillId="24" borderId="351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175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191" fillId="20" borderId="382" applyNumberForma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/>
    <xf numFmtId="0" fontId="27" fillId="25" borderId="352" applyNumberFormat="0" applyAlignment="0" applyProtection="0"/>
    <xf numFmtId="0" fontId="4" fillId="24" borderId="327" applyNumberFormat="0" applyFont="0" applyAlignment="0" applyProtection="0"/>
    <xf numFmtId="0" fontId="175" fillId="24" borderId="327" applyNumberFormat="0" applyFont="0" applyAlignment="0" applyProtection="0"/>
    <xf numFmtId="0" fontId="4" fillId="24" borderId="351" applyNumberFormat="0" applyFont="0" applyAlignment="0" applyProtection="0"/>
    <xf numFmtId="0" fontId="4" fillId="24" borderId="327" applyNumberFormat="0" applyFont="0" applyAlignment="0" applyProtection="0"/>
    <xf numFmtId="0" fontId="175" fillId="24" borderId="351" applyNumberFormat="0" applyFont="0" applyAlignment="0" applyProtection="0"/>
    <xf numFmtId="0" fontId="175" fillId="24" borderId="327" applyNumberFormat="0" applyFont="0" applyAlignment="0" applyProtection="0"/>
    <xf numFmtId="0" fontId="21" fillId="7" borderId="350" applyNumberFormat="0" applyAlignment="0" applyProtection="0"/>
    <xf numFmtId="0" fontId="29" fillId="0" borderId="353" applyNumberFormat="0" applyFill="0" applyAlignment="0" applyProtection="0"/>
    <xf numFmtId="0" fontId="41" fillId="7" borderId="326" applyNumberFormat="0" applyAlignment="0" applyProtection="0">
      <alignment vertical="center"/>
    </xf>
    <xf numFmtId="0" fontId="10" fillId="25" borderId="326" applyNumberFormat="0" applyAlignment="0" applyProtection="0"/>
    <xf numFmtId="0" fontId="32" fillId="20" borderId="350" applyNumberFormat="0" applyAlignment="0" applyProtection="0">
      <alignment vertical="center"/>
    </xf>
    <xf numFmtId="0" fontId="21" fillId="7" borderId="350" applyNumberFormat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29" fillId="0" borderId="325" applyNumberFormat="0" applyFill="0" applyAlignment="0" applyProtection="0"/>
    <xf numFmtId="0" fontId="41" fillId="7" borderId="326" applyNumberFormat="0" applyAlignment="0" applyProtection="0">
      <alignment vertical="center"/>
    </xf>
    <xf numFmtId="0" fontId="10" fillId="20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27" fillId="20" borderId="293" applyNumberFormat="0" applyAlignment="0" applyProtection="0"/>
    <xf numFmtId="0" fontId="4" fillId="24" borderId="327" applyNumberFormat="0" applyFont="0" applyAlignment="0" applyProtection="0"/>
    <xf numFmtId="0" fontId="10" fillId="25" borderId="326" applyNumberFormat="0" applyAlignment="0" applyProtection="0"/>
    <xf numFmtId="0" fontId="4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10" fillId="25" borderId="326" applyNumberFormat="0" applyAlignment="0" applyProtection="0"/>
    <xf numFmtId="0" fontId="47" fillId="20" borderId="328" applyNumberFormat="0" applyAlignment="0" applyProtection="0">
      <alignment vertical="center"/>
    </xf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10" fillId="25" borderId="326" applyNumberFormat="0" applyAlignment="0" applyProtection="0"/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27" fillId="20" borderId="293" applyNumberFormat="0" applyAlignment="0" applyProtection="0"/>
    <xf numFmtId="0" fontId="27" fillId="25" borderId="328" applyNumberFormat="0" applyAlignment="0" applyProtection="0"/>
    <xf numFmtId="0" fontId="4" fillId="24" borderId="35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1" fillId="7" borderId="326" applyNumberFormat="0" applyAlignment="0" applyProtection="0"/>
    <xf numFmtId="0" fontId="191" fillId="20" borderId="328" applyNumberFormat="0" applyAlignment="0" applyProtection="0"/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10" fillId="25" borderId="326" applyNumberFormat="0" applyAlignment="0" applyProtection="0"/>
    <xf numFmtId="0" fontId="4" fillId="24" borderId="351" applyNumberFormat="0" applyFont="0" applyAlignment="0" applyProtection="0"/>
    <xf numFmtId="0" fontId="32" fillId="20" borderId="326" applyNumberFormat="0" applyAlignment="0" applyProtection="0">
      <alignment vertical="center"/>
    </xf>
    <xf numFmtId="0" fontId="10" fillId="25" borderId="326" applyNumberFormat="0" applyAlignment="0" applyProtection="0"/>
    <xf numFmtId="0" fontId="4" fillId="24" borderId="327" applyNumberFormat="0" applyFont="0" applyAlignment="0" applyProtection="0"/>
    <xf numFmtId="0" fontId="40" fillId="0" borderId="329" applyNumberFormat="0" applyFill="0" applyAlignment="0" applyProtection="0">
      <alignment vertical="center"/>
    </xf>
    <xf numFmtId="0" fontId="188" fillId="7" borderId="350" applyNumberFormat="0" applyAlignment="0" applyProtection="0"/>
    <xf numFmtId="0" fontId="180" fillId="20" borderId="326" applyNumberFormat="0" applyAlignment="0" applyProtection="0"/>
    <xf numFmtId="0" fontId="4" fillId="24" borderId="381" applyNumberFormat="0" applyFont="0" applyAlignment="0" applyProtection="0"/>
    <xf numFmtId="0" fontId="10" fillId="25" borderId="326" applyNumberFormat="0" applyAlignment="0" applyProtection="0"/>
    <xf numFmtId="0" fontId="4" fillId="24" borderId="381" applyNumberFormat="0" applyFont="0" applyAlignment="0" applyProtection="0"/>
    <xf numFmtId="0" fontId="192" fillId="0" borderId="334" applyNumberFormat="0" applyFill="0" applyAlignment="0" applyProtection="0"/>
    <xf numFmtId="0" fontId="192" fillId="0" borderId="334" applyNumberFormat="0" applyFill="0" applyAlignment="0" applyProtection="0"/>
    <xf numFmtId="0" fontId="192" fillId="0" borderId="334" applyNumberFormat="0" applyFill="0" applyAlignment="0" applyProtection="0"/>
    <xf numFmtId="0" fontId="192" fillId="0" borderId="329" applyNumberFormat="0" applyFill="0" applyAlignment="0" applyProtection="0"/>
    <xf numFmtId="0" fontId="4" fillId="24" borderId="351" applyNumberFormat="0" applyFont="0" applyAlignment="0" applyProtection="0"/>
    <xf numFmtId="0" fontId="191" fillId="20" borderId="333" applyNumberFormat="0" applyAlignment="0" applyProtection="0"/>
    <xf numFmtId="0" fontId="41" fillId="7" borderId="331" applyNumberFormat="0" applyAlignment="0" applyProtection="0">
      <alignment vertical="center"/>
    </xf>
    <xf numFmtId="0" fontId="29" fillId="22" borderId="338" applyNumberFormat="0" applyAlignment="0" applyProtection="0"/>
    <xf numFmtId="0" fontId="175" fillId="24" borderId="327" applyNumberFormat="0" applyFont="0" applyAlignment="0" applyProtection="0"/>
    <xf numFmtId="0" fontId="188" fillId="7" borderId="350" applyNumberFormat="0" applyAlignment="0" applyProtection="0"/>
    <xf numFmtId="0" fontId="175" fillId="24" borderId="327" applyNumberFormat="0" applyFont="0" applyAlignment="0" applyProtection="0"/>
    <xf numFmtId="0" fontId="29" fillId="0" borderId="325" applyNumberFormat="0" applyFill="0" applyAlignment="0" applyProtection="0"/>
    <xf numFmtId="0" fontId="192" fillId="0" borderId="329" applyNumberFormat="0" applyFill="0" applyAlignment="0" applyProtection="0"/>
    <xf numFmtId="0" fontId="10" fillId="20" borderId="350" applyNumberFormat="0" applyAlignment="0" applyProtection="0"/>
    <xf numFmtId="0" fontId="40" fillId="0" borderId="353" applyNumberFormat="0" applyFill="0" applyAlignment="0" applyProtection="0">
      <alignment vertical="center"/>
    </xf>
    <xf numFmtId="0" fontId="175" fillId="24" borderId="351" applyNumberFormat="0" applyFont="0" applyAlignment="0" applyProtection="0"/>
    <xf numFmtId="0" fontId="32" fillId="20" borderId="326" applyNumberFormat="0" applyAlignment="0" applyProtection="0">
      <alignment vertical="center"/>
    </xf>
    <xf numFmtId="0" fontId="29" fillId="0" borderId="325" applyNumberFormat="0" applyFill="0" applyAlignment="0" applyProtection="0"/>
    <xf numFmtId="0" fontId="191" fillId="20" borderId="333" applyNumberFormat="0" applyAlignment="0" applyProtection="0"/>
    <xf numFmtId="0" fontId="21" fillId="7" borderId="326" applyNumberFormat="0" applyAlignment="0" applyProtection="0"/>
    <xf numFmtId="0" fontId="188" fillId="7" borderId="380" applyNumberFormat="0" applyAlignment="0" applyProtection="0"/>
    <xf numFmtId="0" fontId="105" fillId="28" borderId="326" applyNumberFormat="0" applyAlignment="0" applyProtection="0"/>
    <xf numFmtId="0" fontId="26" fillId="24" borderId="292" applyNumberFormat="0" applyFont="0" applyAlignment="0" applyProtection="0">
      <alignment vertical="center"/>
    </xf>
    <xf numFmtId="0" fontId="175" fillId="24" borderId="351" applyNumberFormat="0" applyFont="0" applyAlignment="0" applyProtection="0"/>
    <xf numFmtId="0" fontId="32" fillId="20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21" fillId="7" borderId="326" applyNumberFormat="0" applyAlignment="0" applyProtection="0"/>
    <xf numFmtId="0" fontId="4" fillId="24" borderId="381" applyNumberFormat="0" applyFont="0" applyAlignment="0" applyProtection="0"/>
    <xf numFmtId="0" fontId="180" fillId="20" borderId="326" applyNumberFormat="0" applyAlignment="0" applyProtection="0"/>
    <xf numFmtId="0" fontId="4" fillId="24" borderId="327" applyNumberFormat="0" applyFont="0" applyAlignment="0" applyProtection="0"/>
    <xf numFmtId="0" fontId="105" fillId="28" borderId="350" applyNumberFormat="0" applyAlignment="0" applyProtection="0"/>
    <xf numFmtId="0" fontId="180" fillId="20" borderId="326" applyNumberFormat="0" applyAlignment="0" applyProtection="0"/>
    <xf numFmtId="0" fontId="10" fillId="25" borderId="326" applyNumberFormat="0" applyAlignment="0" applyProtection="0"/>
    <xf numFmtId="0" fontId="175" fillId="24" borderId="327" applyNumberFormat="0" applyFont="0" applyAlignment="0" applyProtection="0"/>
    <xf numFmtId="0" fontId="41" fillId="7" borderId="350" applyNumberFormat="0" applyAlignment="0" applyProtection="0">
      <alignment vertical="center"/>
    </xf>
    <xf numFmtId="10" fontId="16" fillId="22" borderId="348" applyNumberFormat="0" applyBorder="0" applyAlignment="0" applyProtection="0"/>
    <xf numFmtId="0" fontId="10" fillId="20" borderId="291" applyNumberFormat="0" applyAlignment="0" applyProtection="0"/>
    <xf numFmtId="0" fontId="29" fillId="0" borderId="325" applyNumberFormat="0" applyFill="0" applyAlignment="0" applyProtection="0"/>
    <xf numFmtId="0" fontId="47" fillId="20" borderId="328" applyNumberFormat="0" applyAlignment="0" applyProtection="0">
      <alignment vertical="center"/>
    </xf>
    <xf numFmtId="0" fontId="21" fillId="7" borderId="326" applyNumberFormat="0" applyAlignment="0" applyProtection="0"/>
    <xf numFmtId="0" fontId="175" fillId="24" borderId="327" applyNumberFormat="0" applyFont="0" applyAlignment="0" applyProtection="0"/>
    <xf numFmtId="0" fontId="180" fillId="20" borderId="350" applyNumberFormat="0" applyAlignment="0" applyProtection="0"/>
    <xf numFmtId="0" fontId="41" fillId="7" borderId="350" applyNumberFormat="0" applyAlignment="0" applyProtection="0">
      <alignment vertical="center"/>
    </xf>
    <xf numFmtId="0" fontId="192" fillId="0" borderId="353" applyNumberFormat="0" applyFill="0" applyAlignment="0" applyProtection="0"/>
    <xf numFmtId="0" fontId="4" fillId="24" borderId="351" applyNumberFormat="0" applyFont="0" applyAlignment="0" applyProtection="0"/>
    <xf numFmtId="0" fontId="180" fillId="20" borderId="350" applyNumberFormat="0" applyAlignment="0" applyProtection="0"/>
    <xf numFmtId="0" fontId="188" fillId="7" borderId="380" applyNumberFormat="0" applyAlignment="0" applyProtection="0"/>
    <xf numFmtId="0" fontId="4" fillId="24" borderId="381" applyNumberFormat="0" applyFont="0" applyAlignment="0" applyProtection="0"/>
    <xf numFmtId="0" fontId="40" fillId="0" borderId="353" applyNumberFormat="0" applyFill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4" fillId="24" borderId="332" applyNumberFormat="0" applyFont="0" applyAlignment="0" applyProtection="0"/>
    <xf numFmtId="0" fontId="27" fillId="20" borderId="352" applyNumberFormat="0" applyAlignment="0" applyProtection="0"/>
    <xf numFmtId="0" fontId="21" fillId="7" borderId="350" applyNumberForma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0" fillId="20" borderId="326" applyNumberFormat="0" applyAlignment="0" applyProtection="0"/>
    <xf numFmtId="0" fontId="188" fillId="7" borderId="326" applyNumberFormat="0" applyAlignment="0" applyProtection="0"/>
    <xf numFmtId="0" fontId="32" fillId="20" borderId="350" applyNumberFormat="0" applyAlignment="0" applyProtection="0">
      <alignment vertical="center"/>
    </xf>
    <xf numFmtId="0" fontId="21" fillId="7" borderId="380" applyNumberFormat="0" applyAlignment="0" applyProtection="0"/>
    <xf numFmtId="0" fontId="27" fillId="20" borderId="352" applyNumberFormat="0" applyAlignment="0" applyProtection="0"/>
    <xf numFmtId="0" fontId="175" fillId="24" borderId="327" applyNumberFormat="0" applyFont="0" applyAlignment="0" applyProtection="0"/>
    <xf numFmtId="0" fontId="29" fillId="0" borderId="329" applyNumberFormat="0" applyFill="0" applyAlignment="0" applyProtection="0"/>
    <xf numFmtId="0" fontId="10" fillId="25" borderId="291" applyNumberFormat="0" applyAlignment="0" applyProtection="0"/>
    <xf numFmtId="0" fontId="10" fillId="25" borderId="326" applyNumberFormat="0" applyAlignment="0" applyProtection="0"/>
    <xf numFmtId="0" fontId="21" fillId="7" borderId="326" applyNumberFormat="0" applyAlignment="0" applyProtection="0"/>
    <xf numFmtId="0" fontId="47" fillId="20" borderId="328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21" fillId="7" borderId="326" applyNumberFormat="0" applyAlignment="0" applyProtection="0"/>
    <xf numFmtId="0" fontId="40" fillId="0" borderId="329" applyNumberFormat="0" applyFill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21" fillId="7" borderId="326" applyNumberFormat="0" applyAlignment="0" applyProtection="0"/>
    <xf numFmtId="0" fontId="10" fillId="25" borderId="326" applyNumberForma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27" fillId="25" borderId="328" applyNumberFormat="0" applyAlignment="0" applyProtection="0"/>
    <xf numFmtId="0" fontId="27" fillId="25" borderId="328" applyNumberFormat="0" applyAlignment="0" applyProtection="0"/>
    <xf numFmtId="0" fontId="27" fillId="25" borderId="328" applyNumberFormat="0" applyAlignment="0" applyProtection="0"/>
    <xf numFmtId="0" fontId="47" fillId="20" borderId="328" applyNumberFormat="0" applyAlignment="0" applyProtection="0">
      <alignment vertical="center"/>
    </xf>
    <xf numFmtId="0" fontId="10" fillId="20" borderId="223" applyNumberFormat="0" applyAlignment="0" applyProtection="0"/>
    <xf numFmtId="0" fontId="10" fillId="20" borderId="223" applyNumberFormat="0" applyAlignment="0" applyProtection="0"/>
    <xf numFmtId="0" fontId="27" fillId="25" borderId="328" applyNumberFormat="0" applyAlignment="0" applyProtection="0"/>
    <xf numFmtId="41" fontId="5" fillId="0" borderId="0" applyFont="0" applyFill="0" applyBorder="0" applyAlignment="0" applyProtection="0"/>
    <xf numFmtId="164" fontId="26" fillId="0" borderId="0" applyFont="0" applyFill="0" applyBorder="0" applyAlignment="0" applyProtection="0">
      <alignment vertical="center"/>
    </xf>
    <xf numFmtId="0" fontId="10" fillId="25" borderId="380" applyNumberFormat="0" applyAlignment="0" applyProtection="0"/>
    <xf numFmtId="0" fontId="29" fillId="0" borderId="378" applyNumberFormat="0" applyFill="0" applyAlignment="0" applyProtection="0"/>
    <xf numFmtId="0" fontId="21" fillId="7" borderId="380" applyNumberFormat="0" applyAlignment="0" applyProtection="0"/>
    <xf numFmtId="167" fontId="26" fillId="0" borderId="0" applyFont="0" applyFill="0" applyBorder="0" applyAlignment="0" applyProtection="0"/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0" fontId="27" fillId="25" borderId="328" applyNumberFormat="0" applyAlignment="0" applyProtection="0"/>
    <xf numFmtId="0" fontId="40" fillId="0" borderId="329" applyNumberFormat="0" applyFill="0" applyAlignment="0" applyProtection="0">
      <alignment vertical="center"/>
    </xf>
    <xf numFmtId="0" fontId="29" fillId="0" borderId="329" applyNumberFormat="0" applyFill="0" applyAlignment="0" applyProtection="0"/>
    <xf numFmtId="0" fontId="21" fillId="7" borderId="326" applyNumberFormat="0" applyAlignment="0" applyProtection="0"/>
    <xf numFmtId="0" fontId="175" fillId="24" borderId="327" applyNumberFormat="0" applyFont="0" applyAlignment="0" applyProtection="0"/>
    <xf numFmtId="0" fontId="21" fillId="7" borderId="350" applyNumberFormat="0" applyAlignment="0" applyProtection="0"/>
    <xf numFmtId="0" fontId="29" fillId="0" borderId="325" applyNumberFormat="0" applyFill="0" applyAlignment="0" applyProtection="0"/>
    <xf numFmtId="0" fontId="41" fillId="7" borderId="326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180" fillId="20" borderId="331" applyNumberFormat="0" applyAlignment="0" applyProtection="0"/>
    <xf numFmtId="0" fontId="4" fillId="24" borderId="327" applyNumberFormat="0" applyFon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29" fillId="0" borderId="325" applyNumberFormat="0" applyFill="0" applyAlignment="0" applyProtection="0"/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10" fillId="25" borderId="350" applyNumberFormat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32" applyNumberFormat="0" applyFont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21" fillId="7" borderId="223" applyNumberFormat="0" applyAlignment="0" applyProtection="0"/>
    <xf numFmtId="10" fontId="16" fillId="22" borderId="175" applyNumberFormat="0" applyBorder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1" fillId="7" borderId="326" applyNumberFormat="0" applyAlignment="0" applyProtection="0">
      <alignment vertical="center"/>
    </xf>
    <xf numFmtId="0" fontId="10" fillId="25" borderId="326" applyNumberFormat="0" applyAlignment="0" applyProtection="0"/>
    <xf numFmtId="0" fontId="4" fillId="24" borderId="351" applyNumberFormat="0" applyFont="0" applyAlignment="0" applyProtection="0"/>
    <xf numFmtId="0" fontId="175" fillId="24" borderId="327" applyNumberFormat="0" applyFont="0" applyAlignment="0" applyProtection="0"/>
    <xf numFmtId="0" fontId="10" fillId="20" borderId="326" applyNumberFormat="0" applyAlignment="0" applyProtection="0"/>
    <xf numFmtId="0" fontId="10" fillId="20" borderId="291" applyNumberFormat="0" applyAlignment="0" applyProtection="0"/>
    <xf numFmtId="0" fontId="21" fillId="7" borderId="291" applyNumberFormat="0" applyAlignment="0" applyProtection="0"/>
    <xf numFmtId="0" fontId="29" fillId="0" borderId="295" applyNumberFormat="0" applyFill="0" applyAlignment="0" applyProtection="0"/>
    <xf numFmtId="0" fontId="26" fillId="0" borderId="0">
      <alignment vertical="center"/>
    </xf>
    <xf numFmtId="0" fontId="191" fillId="20" borderId="293" applyNumberFormat="0" applyAlignment="0" applyProtection="0"/>
    <xf numFmtId="0" fontId="21" fillId="7" borderId="291" applyNumberFormat="0" applyAlignment="0" applyProtection="0"/>
    <xf numFmtId="0" fontId="10" fillId="20" borderId="252" applyNumberFormat="0" applyAlignment="0" applyProtection="0"/>
    <xf numFmtId="0" fontId="27" fillId="25" borderId="328" applyNumberFormat="0" applyAlignment="0" applyProtection="0"/>
    <xf numFmtId="0" fontId="26" fillId="24" borderId="224" applyNumberFormat="0" applyFont="0" applyAlignment="0" applyProtection="0"/>
    <xf numFmtId="0" fontId="4" fillId="24" borderId="224" applyNumberFormat="0" applyFont="0" applyAlignment="0" applyProtection="0"/>
    <xf numFmtId="0" fontId="47" fillId="20" borderId="293" applyNumberFormat="0" applyAlignment="0" applyProtection="0">
      <alignment vertical="center"/>
    </xf>
    <xf numFmtId="0" fontId="47" fillId="20" borderId="293" applyNumberFormat="0" applyAlignment="0" applyProtection="0">
      <alignment vertical="center"/>
    </xf>
    <xf numFmtId="0" fontId="27" fillId="20" borderId="225" applyNumberFormat="0" applyAlignment="0" applyProtection="0"/>
    <xf numFmtId="0" fontId="27" fillId="20" borderId="225" applyNumberFormat="0" applyAlignment="0" applyProtection="0"/>
    <xf numFmtId="0" fontId="40" fillId="0" borderId="294" applyNumberFormat="0" applyFill="0" applyAlignment="0" applyProtection="0">
      <alignment vertical="center"/>
    </xf>
    <xf numFmtId="0" fontId="27" fillId="25" borderId="298" applyNumberFormat="0" applyAlignment="0" applyProtection="0"/>
    <xf numFmtId="0" fontId="10" fillId="25" borderId="291" applyNumberFormat="0" applyAlignment="0" applyProtection="0"/>
    <xf numFmtId="0" fontId="4" fillId="24" borderId="292" applyNumberFormat="0" applyFont="0" applyAlignment="0" applyProtection="0"/>
    <xf numFmtId="0" fontId="32" fillId="20" borderId="291" applyNumberFormat="0" applyAlignment="0" applyProtection="0">
      <alignment vertical="center"/>
    </xf>
    <xf numFmtId="0" fontId="21" fillId="7" borderId="291" applyNumberFormat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9" fillId="0" borderId="226" applyNumberFormat="0" applyFill="0" applyAlignment="0" applyProtection="0"/>
    <xf numFmtId="0" fontId="29" fillId="0" borderId="226" applyNumberFormat="0" applyFill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32" fillId="20" borderId="223" applyNumberForma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291" applyNumberFormat="0" applyAlignment="0" applyProtection="0"/>
    <xf numFmtId="0" fontId="26" fillId="24" borderId="224" applyNumberFormat="0" applyFont="0" applyAlignment="0" applyProtection="0">
      <alignment vertical="center"/>
    </xf>
    <xf numFmtId="0" fontId="10" fillId="25" borderId="291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291" applyNumberForma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291" applyNumberFormat="0" applyAlignment="0" applyProtection="0"/>
    <xf numFmtId="0" fontId="41" fillId="7" borderId="291" applyNumberFormat="0" applyAlignment="0" applyProtection="0">
      <alignment vertical="center"/>
    </xf>
    <xf numFmtId="0" fontId="32" fillId="20" borderId="291" applyNumberFormat="0" applyAlignment="0" applyProtection="0">
      <alignment vertical="center"/>
    </xf>
    <xf numFmtId="0" fontId="27" fillId="25" borderId="298" applyNumberFormat="0" applyAlignment="0" applyProtection="0"/>
    <xf numFmtId="0" fontId="21" fillId="7" borderId="291" applyNumberFormat="0" applyAlignment="0" applyProtection="0"/>
    <xf numFmtId="0" fontId="10" fillId="25" borderId="291" applyNumberFormat="0" applyAlignment="0" applyProtection="0"/>
    <xf numFmtId="0" fontId="29" fillId="0" borderId="299" applyNumberFormat="0" applyFill="0" applyAlignment="0" applyProtection="0"/>
    <xf numFmtId="0" fontId="4" fillId="24" borderId="381" applyNumberFormat="0" applyFont="0" applyAlignment="0" applyProtection="0"/>
    <xf numFmtId="0" fontId="4" fillId="24" borderId="327" applyNumberFormat="0" applyFont="0" applyAlignment="0" applyProtection="0"/>
    <xf numFmtId="0" fontId="192" fillId="0" borderId="383" applyNumberFormat="0" applyFill="0" applyAlignment="0" applyProtection="0"/>
    <xf numFmtId="0" fontId="105" fillId="28" borderId="326" applyNumberFormat="0" applyAlignment="0" applyProtection="0"/>
    <xf numFmtId="0" fontId="191" fillId="20" borderId="328" applyNumberFormat="0" applyAlignment="0" applyProtection="0"/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4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21" fillId="7" borderId="326" applyNumberFormat="0" applyAlignment="0" applyProtection="0"/>
    <xf numFmtId="0" fontId="29" fillId="0" borderId="325" applyNumberFormat="0" applyFill="0" applyAlignment="0" applyProtection="0"/>
    <xf numFmtId="0" fontId="4" fillId="24" borderId="327" applyNumberFormat="0" applyFont="0" applyAlignment="0" applyProtection="0"/>
    <xf numFmtId="0" fontId="47" fillId="20" borderId="225" applyNumberFormat="0" applyAlignment="0" applyProtection="0">
      <alignment vertical="center"/>
    </xf>
    <xf numFmtId="0" fontId="29" fillId="0" borderId="325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175" fillId="24" borderId="327" applyNumberFormat="0" applyFont="0" applyAlignment="0" applyProtection="0"/>
    <xf numFmtId="0" fontId="29" fillId="0" borderId="354" applyNumberFormat="0" applyFill="0" applyAlignment="0" applyProtection="0"/>
    <xf numFmtId="0" fontId="47" fillId="20" borderId="382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192" fillId="0" borderId="334" applyNumberFormat="0" applyFill="0" applyAlignment="0" applyProtection="0"/>
    <xf numFmtId="0" fontId="4" fillId="24" borderId="351" applyNumberFormat="0" applyFont="0" applyAlignment="0" applyProtection="0"/>
    <xf numFmtId="0" fontId="192" fillId="0" borderId="353" applyNumberFormat="0" applyFill="0" applyAlignment="0" applyProtection="0"/>
    <xf numFmtId="0" fontId="10" fillId="25" borderId="350" applyNumberFormat="0" applyAlignment="0" applyProtection="0"/>
    <xf numFmtId="0" fontId="29" fillId="0" borderId="378" applyNumberFormat="0" applyFill="0" applyAlignment="0" applyProtection="0"/>
    <xf numFmtId="0" fontId="175" fillId="24" borderId="327" applyNumberFormat="0" applyFont="0" applyAlignment="0" applyProtection="0"/>
    <xf numFmtId="0" fontId="4" fillId="24" borderId="327" applyNumberFormat="0" applyFont="0" applyAlignment="0" applyProtection="0"/>
    <xf numFmtId="0" fontId="191" fillId="20" borderId="328" applyNumberFormat="0" applyAlignment="0" applyProtection="0"/>
    <xf numFmtId="0" fontId="10" fillId="25" borderId="223" applyNumberFormat="0" applyAlignment="0" applyProtection="0"/>
    <xf numFmtId="43" fontId="4" fillId="0" borderId="0" applyFont="0" applyFill="0" applyBorder="0" applyAlignment="0" applyProtection="0"/>
    <xf numFmtId="0" fontId="191" fillId="20" borderId="352" applyNumberFormat="0" applyAlignment="0" applyProtection="0"/>
    <xf numFmtId="0" fontId="10" fillId="25" borderId="380" applyNumberFormat="0" applyAlignment="0" applyProtection="0"/>
    <xf numFmtId="0" fontId="192" fillId="0" borderId="353" applyNumberFormat="0" applyFill="0" applyAlignment="0" applyProtection="0"/>
    <xf numFmtId="0" fontId="29" fillId="0" borderId="325" applyNumberFormat="0" applyFill="0" applyAlignment="0" applyProtection="0"/>
    <xf numFmtId="0" fontId="10" fillId="20" borderId="350" applyNumberFormat="0" applyAlignment="0" applyProtection="0"/>
    <xf numFmtId="0" fontId="27" fillId="20" borderId="293" applyNumberFormat="0" applyAlignment="0" applyProtection="0"/>
    <xf numFmtId="0" fontId="175" fillId="24" borderId="292" applyNumberFormat="0" applyFont="0" applyAlignment="0" applyProtection="0"/>
    <xf numFmtId="0" fontId="21" fillId="7" borderId="291" applyNumberFormat="0" applyAlignment="0" applyProtection="0"/>
    <xf numFmtId="0" fontId="27" fillId="25" borderId="225" applyNumberFormat="0" applyAlignment="0" applyProtection="0"/>
    <xf numFmtId="0" fontId="21" fillId="7" borderId="326" applyNumberFormat="0" applyAlignment="0" applyProtection="0"/>
    <xf numFmtId="0" fontId="21" fillId="7" borderId="291" applyNumberFormat="0" applyAlignment="0" applyProtection="0"/>
    <xf numFmtId="0" fontId="29" fillId="0" borderId="227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29" fillId="0" borderId="354" applyNumberFormat="0" applyFill="0" applyAlignment="0" applyProtection="0"/>
    <xf numFmtId="0" fontId="47" fillId="20" borderId="328" applyNumberFormat="0" applyAlignment="0" applyProtection="0">
      <alignment vertical="center"/>
    </xf>
    <xf numFmtId="0" fontId="266" fillId="20" borderId="331" applyNumberFormat="0" applyAlignment="0" applyProtection="0"/>
    <xf numFmtId="0" fontId="10" fillId="25" borderId="380" applyNumberFormat="0" applyAlignment="0" applyProtection="0"/>
    <xf numFmtId="0" fontId="175" fillId="24" borderId="327" applyNumberFormat="0" applyFont="0" applyAlignment="0" applyProtection="0"/>
    <xf numFmtId="0" fontId="21" fillId="7" borderId="350" applyNumberFormat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51" applyNumberFormat="0" applyFont="0" applyAlignment="0" applyProtection="0"/>
    <xf numFmtId="0" fontId="29" fillId="0" borderId="325" applyNumberFormat="0" applyFill="0" applyAlignment="0" applyProtection="0"/>
    <xf numFmtId="0" fontId="47" fillId="20" borderId="328" applyNumberFormat="0" applyAlignment="0" applyProtection="0">
      <alignment vertical="center"/>
    </xf>
    <xf numFmtId="0" fontId="180" fillId="20" borderId="350" applyNumberFormat="0" applyAlignment="0" applyProtection="0"/>
    <xf numFmtId="0" fontId="4" fillId="24" borderId="381" applyNumberFormat="0" applyFont="0" applyAlignment="0" applyProtection="0">
      <alignment vertical="center"/>
    </xf>
    <xf numFmtId="0" fontId="29" fillId="0" borderId="325" applyNumberFormat="0" applyFill="0" applyAlignment="0" applyProtection="0"/>
    <xf numFmtId="0" fontId="4" fillId="24" borderId="327" applyNumberFormat="0" applyFont="0" applyAlignment="0" applyProtection="0"/>
    <xf numFmtId="0" fontId="27" fillId="20" borderId="328" applyNumberFormat="0" applyAlignment="0" applyProtection="0"/>
    <xf numFmtId="0" fontId="27" fillId="20" borderId="328" applyNumberFormat="0" applyAlignment="0" applyProtection="0"/>
    <xf numFmtId="0" fontId="27" fillId="25" borderId="328" applyNumberFormat="0" applyAlignment="0" applyProtection="0"/>
    <xf numFmtId="0" fontId="47" fillId="20" borderId="328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10" fillId="20" borderId="223" applyNumberFormat="0" applyAlignment="0" applyProtection="0"/>
    <xf numFmtId="41" fontId="5" fillId="0" borderId="0" applyFont="0" applyFill="0" applyBorder="0" applyAlignment="0" applyProtection="0"/>
    <xf numFmtId="41" fontId="4" fillId="0" borderId="0" applyFont="0" applyFill="0" applyBorder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175" fillId="24" borderId="381" applyNumberFormat="0" applyFont="0" applyAlignment="0" applyProtection="0"/>
    <xf numFmtId="0" fontId="27" fillId="25" borderId="382" applyNumberFormat="0" applyAlignment="0" applyProtection="0"/>
    <xf numFmtId="0" fontId="191" fillId="20" borderId="382" applyNumberFormat="0" applyAlignment="0" applyProtection="0"/>
    <xf numFmtId="0" fontId="4" fillId="24" borderId="351" applyNumberFormat="0" applyFont="0" applyAlignment="0" applyProtection="0"/>
    <xf numFmtId="0" fontId="32" fillId="20" borderId="350" applyNumberFormat="0" applyAlignment="0" applyProtection="0">
      <alignment vertical="center"/>
    </xf>
    <xf numFmtId="0" fontId="27" fillId="25" borderId="328" applyNumberFormat="0" applyAlignment="0" applyProtection="0"/>
    <xf numFmtId="0" fontId="32" fillId="20" borderId="350" applyNumberFormat="0" applyAlignment="0" applyProtection="0">
      <alignment vertical="center"/>
    </xf>
    <xf numFmtId="0" fontId="175" fillId="24" borderId="327" applyNumberFormat="0" applyFont="0" applyAlignment="0" applyProtection="0"/>
    <xf numFmtId="0" fontId="27" fillId="25" borderId="328" applyNumberFormat="0" applyAlignment="0" applyProtection="0"/>
    <xf numFmtId="0" fontId="41" fillId="7" borderId="326" applyNumberFormat="0" applyAlignment="0" applyProtection="0">
      <alignment vertical="center"/>
    </xf>
    <xf numFmtId="0" fontId="68" fillId="0" borderId="186">
      <alignment horizontal="left" vertical="center"/>
    </xf>
    <xf numFmtId="0" fontId="175" fillId="24" borderId="351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21" fillId="7" borderId="223" applyNumberFormat="0" applyAlignment="0" applyProtection="0"/>
    <xf numFmtId="0" fontId="21" fillId="7" borderId="326" applyNumberFormat="0" applyAlignment="0" applyProtection="0"/>
    <xf numFmtId="0" fontId="10" fillId="25" borderId="380" applyNumberFormat="0" applyAlignment="0" applyProtection="0"/>
    <xf numFmtId="0" fontId="188" fillId="7" borderId="350" applyNumberFormat="0" applyAlignment="0" applyProtection="0"/>
    <xf numFmtId="0" fontId="180" fillId="20" borderId="291" applyNumberFormat="0" applyAlignment="0" applyProtection="0"/>
    <xf numFmtId="0" fontId="105" fillId="28" borderId="291" applyNumberFormat="0" applyAlignment="0" applyProtection="0"/>
    <xf numFmtId="0" fontId="27" fillId="25" borderId="328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0" borderId="225" applyNumberForma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41" fillId="7" borderId="291" applyNumberFormat="0" applyAlignment="0" applyProtection="0">
      <alignment vertical="center"/>
    </xf>
    <xf numFmtId="0" fontId="10" fillId="25" borderId="291" applyNumberFormat="0" applyAlignment="0" applyProtection="0"/>
    <xf numFmtId="0" fontId="29" fillId="0" borderId="226" applyNumberFormat="0" applyFill="0" applyAlignment="0" applyProtection="0"/>
    <xf numFmtId="0" fontId="40" fillId="0" borderId="300" applyNumberFormat="0" applyFill="0" applyAlignment="0" applyProtection="0">
      <alignment vertical="center"/>
    </xf>
    <xf numFmtId="0" fontId="10" fillId="25" borderId="291" applyNumberFormat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175" fillId="24" borderId="327" applyNumberFormat="0" applyFont="0" applyAlignment="0" applyProtection="0"/>
    <xf numFmtId="0" fontId="29" fillId="0" borderId="325" applyNumberFormat="0" applyFill="0" applyAlignment="0" applyProtection="0"/>
    <xf numFmtId="0" fontId="21" fillId="7" borderId="326" applyNumberFormat="0" applyAlignment="0" applyProtection="0"/>
    <xf numFmtId="0" fontId="29" fillId="0" borderId="325" applyNumberFormat="0" applyFill="0" applyAlignment="0" applyProtection="0"/>
    <xf numFmtId="0" fontId="4" fillId="24" borderId="327" applyNumberFormat="0" applyFont="0" applyAlignment="0" applyProtection="0"/>
    <xf numFmtId="0" fontId="32" fillId="20" borderId="326" applyNumberFormat="0" applyAlignment="0" applyProtection="0">
      <alignment vertical="center"/>
    </xf>
    <xf numFmtId="43" fontId="1" fillId="0" borderId="0" applyFont="0" applyFill="0" applyBorder="0" applyAlignment="0" applyProtection="0"/>
    <xf numFmtId="0" fontId="192" fillId="0" borderId="329" applyNumberFormat="0" applyFill="0" applyAlignment="0" applyProtection="0"/>
    <xf numFmtId="0" fontId="32" fillId="20" borderId="380" applyNumberFormat="0" applyAlignment="0" applyProtection="0">
      <alignment vertical="center"/>
    </xf>
    <xf numFmtId="43" fontId="1" fillId="0" borderId="0" applyFont="0" applyFill="0" applyBorder="0" applyAlignment="0" applyProtection="0"/>
    <xf numFmtId="0" fontId="41" fillId="7" borderId="291" applyNumberFormat="0" applyAlignment="0" applyProtection="0">
      <alignment vertical="center"/>
    </xf>
    <xf numFmtId="0" fontId="192" fillId="0" borderId="265" applyNumberFormat="0" applyFill="0" applyAlignment="0" applyProtection="0"/>
    <xf numFmtId="0" fontId="192" fillId="0" borderId="329" applyNumberFormat="0" applyFill="0" applyAlignment="0" applyProtection="0"/>
    <xf numFmtId="0" fontId="47" fillId="20" borderId="328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29" fillId="0" borderId="353" applyNumberFormat="0" applyFill="0" applyAlignment="0" applyProtection="0"/>
    <xf numFmtId="0" fontId="180" fillId="20" borderId="331" applyNumberFormat="0" applyAlignment="0" applyProtection="0"/>
    <xf numFmtId="0" fontId="191" fillId="20" borderId="293" applyNumberFormat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/>
    <xf numFmtId="0" fontId="40" fillId="0" borderId="300" applyNumberFormat="0" applyFill="0" applyAlignment="0" applyProtection="0">
      <alignment vertical="center"/>
    </xf>
    <xf numFmtId="0" fontId="41" fillId="7" borderId="291" applyNumberFormat="0" applyAlignment="0" applyProtection="0">
      <alignment vertical="center"/>
    </xf>
    <xf numFmtId="0" fontId="4" fillId="24" borderId="292" applyNumberFormat="0" applyFont="0" applyAlignment="0" applyProtection="0"/>
    <xf numFmtId="0" fontId="40" fillId="0" borderId="300" applyNumberFormat="0" applyFill="0" applyAlignment="0" applyProtection="0">
      <alignment vertical="center"/>
    </xf>
    <xf numFmtId="0" fontId="29" fillId="0" borderId="299" applyNumberFormat="0" applyFill="0" applyAlignment="0" applyProtection="0"/>
    <xf numFmtId="0" fontId="4" fillId="24" borderId="292" applyNumberFormat="0" applyFont="0" applyAlignment="0" applyProtection="0"/>
    <xf numFmtId="0" fontId="27" fillId="25" borderId="328" applyNumberFormat="0" applyAlignment="0" applyProtection="0"/>
    <xf numFmtId="0" fontId="10" fillId="22" borderId="326" applyNumberFormat="0" applyAlignment="0" applyProtection="0"/>
    <xf numFmtId="0" fontId="21" fillId="7" borderId="326" applyNumberFormat="0" applyAlignment="0" applyProtection="0"/>
    <xf numFmtId="0" fontId="4" fillId="24" borderId="292" applyNumberFormat="0" applyFont="0" applyAlignment="0" applyProtection="0"/>
    <xf numFmtId="0" fontId="29" fillId="0" borderId="325" applyNumberFormat="0" applyFill="0" applyAlignment="0" applyProtection="0"/>
    <xf numFmtId="0" fontId="4" fillId="0" borderId="0"/>
    <xf numFmtId="43" fontId="1" fillId="0" borderId="0" applyFont="0" applyFill="0" applyBorder="0" applyAlignment="0" applyProtection="0"/>
    <xf numFmtId="0" fontId="188" fillId="7" borderId="326" applyNumberFormat="0" applyAlignment="0" applyProtection="0"/>
    <xf numFmtId="0" fontId="47" fillId="20" borderId="328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27" fillId="25" borderId="382" applyNumberFormat="0" applyAlignment="0" applyProtection="0"/>
    <xf numFmtId="0" fontId="40" fillId="0" borderId="353" applyNumberFormat="0" applyFill="0" applyAlignment="0" applyProtection="0">
      <alignment vertical="center"/>
    </xf>
    <xf numFmtId="0" fontId="175" fillId="24" borderId="351" applyNumberFormat="0" applyFont="0" applyAlignment="0" applyProtection="0"/>
    <xf numFmtId="0" fontId="4" fillId="24" borderId="351" applyNumberFormat="0" applyFont="0" applyAlignment="0" applyProtection="0"/>
    <xf numFmtId="0" fontId="41" fillId="7" borderId="326" applyNumberFormat="0" applyAlignment="0" applyProtection="0">
      <alignment vertical="center"/>
    </xf>
    <xf numFmtId="0" fontId="175" fillId="24" borderId="351" applyNumberFormat="0" applyFont="0" applyAlignment="0" applyProtection="0"/>
    <xf numFmtId="0" fontId="27" fillId="25" borderId="328" applyNumberFormat="0" applyAlignment="0" applyProtection="0"/>
    <xf numFmtId="0" fontId="27" fillId="25" borderId="352" applyNumberFormat="0" applyAlignment="0" applyProtection="0"/>
    <xf numFmtId="0" fontId="4" fillId="24" borderId="381" applyNumberFormat="0" applyFont="0" applyAlignment="0" applyProtection="0"/>
    <xf numFmtId="0" fontId="175" fillId="24" borderId="327" applyNumberFormat="0" applyFont="0" applyAlignment="0" applyProtection="0"/>
    <xf numFmtId="0" fontId="27" fillId="20" borderId="328" applyNumberFormat="0" applyAlignment="0" applyProtection="0"/>
    <xf numFmtId="0" fontId="180" fillId="20" borderId="350" applyNumberFormat="0" applyAlignment="0" applyProtection="0"/>
    <xf numFmtId="0" fontId="27" fillId="25" borderId="328" applyNumberFormat="0" applyAlignment="0" applyProtection="0"/>
    <xf numFmtId="0" fontId="32" fillId="20" borderId="326" applyNumberFormat="0" applyAlignment="0" applyProtection="0">
      <alignment vertical="center"/>
    </xf>
    <xf numFmtId="0" fontId="27" fillId="20" borderId="328" applyNumberFormat="0" applyAlignment="0" applyProtection="0"/>
    <xf numFmtId="0" fontId="27" fillId="20" borderId="328" applyNumberFormat="0" applyAlignment="0" applyProtection="0"/>
    <xf numFmtId="0" fontId="27" fillId="25" borderId="328" applyNumberFormat="0" applyAlignment="0" applyProtection="0"/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10" fillId="20" borderId="223" applyNumberFormat="0" applyAlignment="0" applyProtection="0"/>
    <xf numFmtId="0" fontId="180" fillId="20" borderId="331" applyNumberFormat="0" applyAlignment="0" applyProtection="0"/>
    <xf numFmtId="0" fontId="192" fillId="0" borderId="329" applyNumberFormat="0" applyFill="0" applyAlignment="0" applyProtection="0"/>
    <xf numFmtId="0" fontId="41" fillId="7" borderId="326" applyNumberFormat="0" applyAlignment="0" applyProtection="0">
      <alignment vertical="center"/>
    </xf>
    <xf numFmtId="0" fontId="175" fillId="24" borderId="351" applyNumberFormat="0" applyFont="0" applyAlignment="0" applyProtection="0"/>
    <xf numFmtId="0" fontId="21" fillId="7" borderId="223" applyNumberFormat="0" applyAlignment="0" applyProtection="0"/>
    <xf numFmtId="0" fontId="27" fillId="20" borderId="225" applyNumberFormat="0" applyAlignment="0" applyProtection="0"/>
    <xf numFmtId="0" fontId="29" fillId="0" borderId="299" applyNumberFormat="0" applyFill="0" applyAlignment="0" applyProtection="0"/>
    <xf numFmtId="0" fontId="29" fillId="0" borderId="226" applyNumberFormat="0" applyFill="0" applyAlignment="0" applyProtection="0"/>
    <xf numFmtId="0" fontId="32" fillId="20" borderId="291" applyNumberFormat="0" applyAlignment="0" applyProtection="0">
      <alignment vertical="center"/>
    </xf>
    <xf numFmtId="41" fontId="5" fillId="0" borderId="0" applyFont="0" applyFill="0" applyBorder="0" applyAlignment="0" applyProtection="0"/>
    <xf numFmtId="166" fontId="26" fillId="0" borderId="0" applyFont="0" applyFill="0" applyBorder="0" applyAlignment="0" applyProtection="0">
      <alignment vertical="center"/>
    </xf>
    <xf numFmtId="0" fontId="188" fillId="7" borderId="291" applyNumberFormat="0" applyAlignment="0" applyProtection="0"/>
    <xf numFmtId="0" fontId="175" fillId="24" borderId="327" applyNumberFormat="0" applyFont="0" applyAlignment="0" applyProtection="0"/>
    <xf numFmtId="9" fontId="4" fillId="0" borderId="0" applyFont="0" applyFill="0" applyBorder="0" applyAlignment="0" applyProtection="0"/>
    <xf numFmtId="0" fontId="48" fillId="0" borderId="0"/>
    <xf numFmtId="0" fontId="21" fillId="7" borderId="350" applyNumberFormat="0" applyAlignment="0" applyProtection="0"/>
    <xf numFmtId="0" fontId="105" fillId="28" borderId="291" applyNumberFormat="0" applyAlignment="0" applyProtection="0"/>
    <xf numFmtId="0" fontId="40" fillId="0" borderId="383" applyNumberFormat="0" applyFill="0" applyAlignment="0" applyProtection="0">
      <alignment vertical="center"/>
    </xf>
    <xf numFmtId="0" fontId="32" fillId="20" borderId="291" applyNumberFormat="0" applyAlignment="0" applyProtection="0">
      <alignment vertical="center"/>
    </xf>
    <xf numFmtId="0" fontId="4" fillId="24" borderId="327" applyNumberFormat="0" applyFont="0" applyAlignment="0" applyProtection="0"/>
    <xf numFmtId="0" fontId="4" fillId="24" borderId="351" applyNumberFormat="0" applyFont="0" applyAlignment="0" applyProtection="0"/>
    <xf numFmtId="0" fontId="47" fillId="20" borderId="328" applyNumberFormat="0" applyAlignment="0" applyProtection="0">
      <alignment vertical="center"/>
    </xf>
    <xf numFmtId="0" fontId="175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27" fillId="25" borderId="382" applyNumberFormat="0" applyAlignment="0" applyProtection="0"/>
    <xf numFmtId="0" fontId="175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29" fillId="0" borderId="325" applyNumberFormat="0" applyFill="0" applyAlignment="0" applyProtection="0"/>
    <xf numFmtId="0" fontId="180" fillId="20" borderId="380" applyNumberFormat="0" applyAlignment="0" applyProtection="0"/>
    <xf numFmtId="0" fontId="41" fillId="7" borderId="326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27" fillId="25" borderId="328" applyNumberFormat="0" applyAlignment="0" applyProtection="0"/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47" fillId="20" borderId="328" applyNumberFormat="0" applyAlignment="0" applyProtection="0">
      <alignment vertical="center"/>
    </xf>
    <xf numFmtId="0" fontId="10" fillId="22" borderId="223" applyNumberFormat="0" applyAlignment="0" applyProtection="0"/>
    <xf numFmtId="0" fontId="10" fillId="25" borderId="380" applyNumberFormat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75" fillId="24" borderId="381" applyNumberFormat="0" applyFont="0" applyAlignment="0" applyProtection="0"/>
    <xf numFmtId="0" fontId="29" fillId="0" borderId="378" applyNumberFormat="0" applyFill="0" applyAlignment="0" applyProtection="0"/>
    <xf numFmtId="0" fontId="10" fillId="25" borderId="326" applyNumberFormat="0" applyAlignment="0" applyProtection="0"/>
    <xf numFmtId="0" fontId="191" fillId="20" borderId="328" applyNumberFormat="0" applyAlignment="0" applyProtection="0"/>
    <xf numFmtId="0" fontId="27" fillId="20" borderId="328" applyNumberFormat="0" applyAlignment="0" applyProtection="0"/>
    <xf numFmtId="0" fontId="4" fillId="24" borderId="327" applyNumberFormat="0" applyFont="0" applyAlignment="0" applyProtection="0"/>
    <xf numFmtId="0" fontId="32" fillId="20" borderId="326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10" fontId="16" fillId="22" borderId="323" applyNumberFormat="0" applyBorder="0" applyAlignment="0" applyProtection="0"/>
    <xf numFmtId="10" fontId="16" fillId="22" borderId="323" applyNumberFormat="0" applyBorder="0" applyAlignment="0" applyProtection="0"/>
    <xf numFmtId="0" fontId="10" fillId="25" borderId="380" applyNumberFormat="0" applyAlignment="0" applyProtection="0"/>
    <xf numFmtId="0" fontId="175" fillId="24" borderId="351" applyNumberFormat="0" applyFont="0" applyAlignment="0" applyProtection="0"/>
    <xf numFmtId="0" fontId="29" fillId="0" borderId="325" applyNumberFormat="0" applyFill="0" applyAlignment="0" applyProtection="0"/>
    <xf numFmtId="0" fontId="105" fillId="28" borderId="223" applyNumberFormat="0" applyAlignment="0" applyProtection="0"/>
    <xf numFmtId="0" fontId="105" fillId="28" borderId="223" applyNumberFormat="0" applyAlignment="0" applyProtection="0"/>
    <xf numFmtId="0" fontId="27" fillId="20" borderId="328" applyNumberFormat="0" applyAlignment="0" applyProtection="0"/>
    <xf numFmtId="0" fontId="21" fillId="7" borderId="326" applyNumberFormat="0" applyAlignment="0" applyProtection="0"/>
    <xf numFmtId="0" fontId="4" fillId="24" borderId="351" applyNumberFormat="0" applyFont="0" applyAlignment="0" applyProtection="0"/>
    <xf numFmtId="0" fontId="10" fillId="20" borderId="291" applyNumberFormat="0" applyAlignment="0" applyProtection="0"/>
    <xf numFmtId="0" fontId="10" fillId="20" borderId="291" applyNumberFormat="0" applyAlignment="0" applyProtection="0"/>
    <xf numFmtId="0" fontId="21" fillId="7" borderId="291" applyNumberFormat="0" applyAlignment="0" applyProtection="0"/>
    <xf numFmtId="10" fontId="16" fillId="22" borderId="289" applyNumberFormat="0" applyBorder="0" applyAlignment="0" applyProtection="0"/>
    <xf numFmtId="0" fontId="21" fillId="7" borderId="291" applyNumberFormat="0" applyAlignment="0" applyProtection="0"/>
    <xf numFmtId="0" fontId="21" fillId="7" borderId="291" applyNumberFormat="0" applyAlignment="0" applyProtection="0"/>
    <xf numFmtId="0" fontId="26" fillId="24" borderId="292" applyNumberFormat="0" applyFont="0" applyAlignment="0" applyProtection="0">
      <alignment vertical="center"/>
    </xf>
    <xf numFmtId="0" fontId="40" fillId="0" borderId="294" applyNumberFormat="0" applyFill="0" applyAlignment="0" applyProtection="0">
      <alignment vertical="center"/>
    </xf>
    <xf numFmtId="0" fontId="10" fillId="20" borderId="291" applyNumberFormat="0" applyAlignment="0" applyProtection="0"/>
    <xf numFmtId="0" fontId="21" fillId="7" borderId="291" applyNumberFormat="0" applyAlignment="0" applyProtection="0"/>
    <xf numFmtId="0" fontId="27" fillId="20" borderId="293" applyNumberFormat="0" applyAlignment="0" applyProtection="0"/>
    <xf numFmtId="0" fontId="4" fillId="29" borderId="292" applyNumberFormat="0" applyFont="0" applyAlignment="0" applyProtection="0"/>
    <xf numFmtId="0" fontId="180" fillId="20" borderId="291" applyNumberFormat="0" applyAlignment="0" applyProtection="0"/>
    <xf numFmtId="0" fontId="180" fillId="20" borderId="291" applyNumberFormat="0" applyAlignment="0" applyProtection="0"/>
    <xf numFmtId="0" fontId="180" fillId="20" borderId="291" applyNumberFormat="0" applyAlignment="0" applyProtection="0"/>
    <xf numFmtId="0" fontId="188" fillId="7" borderId="291" applyNumberFormat="0" applyAlignment="0" applyProtection="0"/>
    <xf numFmtId="0" fontId="188" fillId="7" borderId="291" applyNumberFormat="0" applyAlignment="0" applyProtection="0"/>
    <xf numFmtId="0" fontId="188" fillId="7" borderId="291" applyNumberFormat="0" applyAlignment="0" applyProtection="0"/>
    <xf numFmtId="0" fontId="188" fillId="7" borderId="291" applyNumberFormat="0" applyAlignment="0" applyProtection="0"/>
    <xf numFmtId="0" fontId="188" fillId="7" borderId="291" applyNumberFormat="0" applyAlignment="0" applyProtection="0"/>
    <xf numFmtId="0" fontId="188" fillId="7" borderId="291" applyNumberForma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91" fillId="20" borderId="293" applyNumberFormat="0" applyAlignment="0" applyProtection="0"/>
    <xf numFmtId="0" fontId="192" fillId="0" borderId="294" applyNumberFormat="0" applyFill="0" applyAlignment="0" applyProtection="0"/>
    <xf numFmtId="0" fontId="192" fillId="0" borderId="294" applyNumberFormat="0" applyFill="0" applyAlignment="0" applyProtection="0"/>
    <xf numFmtId="0" fontId="192" fillId="0" borderId="294" applyNumberFormat="0" applyFill="0" applyAlignment="0" applyProtection="0"/>
    <xf numFmtId="0" fontId="192" fillId="0" borderId="294" applyNumberFormat="0" applyFill="0" applyAlignment="0" applyProtection="0"/>
    <xf numFmtId="0" fontId="192" fillId="0" borderId="294" applyNumberFormat="0" applyFill="0" applyAlignment="0" applyProtection="0"/>
    <xf numFmtId="0" fontId="192" fillId="0" borderId="294" applyNumberFormat="0" applyFill="0" applyAlignment="0" applyProtection="0"/>
    <xf numFmtId="0" fontId="192" fillId="0" borderId="294" applyNumberFormat="0" applyFill="0" applyAlignment="0" applyProtection="0"/>
    <xf numFmtId="0" fontId="27" fillId="20" borderId="293" applyNumberFormat="0" applyAlignment="0" applyProtection="0"/>
    <xf numFmtId="0" fontId="29" fillId="0" borderId="294" applyNumberFormat="0" applyFill="0" applyAlignment="0" applyProtection="0"/>
    <xf numFmtId="0" fontId="32" fillId="20" borderId="291" applyNumberFormat="0" applyAlignment="0" applyProtection="0">
      <alignment vertical="center"/>
    </xf>
    <xf numFmtId="0" fontId="47" fillId="20" borderId="293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9" borderId="224" applyNumberFormat="0" applyFont="0" applyAlignment="0" applyProtection="0"/>
    <xf numFmtId="0" fontId="29" fillId="22" borderId="228" applyNumberFormat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10" fillId="25" borderId="291" applyNumberFormat="0" applyAlignment="0" applyProtection="0"/>
    <xf numFmtId="0" fontId="10" fillId="25" borderId="291" applyNumberFormat="0" applyAlignment="0" applyProtection="0"/>
    <xf numFmtId="0" fontId="4" fillId="24" borderId="292" applyNumberFormat="0" applyFont="0" applyAlignment="0" applyProtection="0">
      <alignment vertical="center"/>
    </xf>
    <xf numFmtId="0" fontId="10" fillId="25" borderId="291" applyNumberFormat="0" applyAlignment="0" applyProtection="0"/>
    <xf numFmtId="0" fontId="47" fillId="20" borderId="298" applyNumberFormat="0" applyAlignment="0" applyProtection="0">
      <alignment vertical="center"/>
    </xf>
    <xf numFmtId="0" fontId="21" fillId="7" borderId="291" applyNumberFormat="0" applyAlignment="0" applyProtection="0"/>
    <xf numFmtId="0" fontId="21" fillId="7" borderId="291" applyNumberFormat="0" applyAlignment="0" applyProtection="0"/>
    <xf numFmtId="0" fontId="10" fillId="25" borderId="291" applyNumberFormat="0" applyAlignment="0" applyProtection="0"/>
    <xf numFmtId="0" fontId="4" fillId="24" borderId="292" applyNumberFormat="0" applyFont="0" applyAlignment="0" applyProtection="0"/>
    <xf numFmtId="0" fontId="29" fillId="0" borderId="227" applyNumberFormat="0" applyFill="0" applyAlignment="0" applyProtection="0"/>
    <xf numFmtId="0" fontId="47" fillId="20" borderId="298" applyNumberFormat="0" applyAlignment="0" applyProtection="0">
      <alignment vertical="center"/>
    </xf>
    <xf numFmtId="0" fontId="21" fillId="7" borderId="291" applyNumberFormat="0" applyAlignment="0" applyProtection="0"/>
    <xf numFmtId="0" fontId="180" fillId="20" borderId="291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88" fillId="7" borderId="291" applyNumberFormat="0" applyAlignment="0" applyProtection="0"/>
    <xf numFmtId="0" fontId="32" fillId="20" borderId="291" applyNumberFormat="0" applyAlignment="0" applyProtection="0">
      <alignment vertical="center"/>
    </xf>
    <xf numFmtId="0" fontId="180" fillId="20" borderId="291" applyNumberFormat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0" fillId="20" borderId="350" applyNumberFormat="0" applyAlignment="0" applyProtection="0"/>
    <xf numFmtId="0" fontId="29" fillId="22" borderId="338" applyNumberFormat="0" applyAlignment="0" applyProtection="0"/>
    <xf numFmtId="0" fontId="175" fillId="24" borderId="327" applyNumberFormat="0" applyFont="0" applyAlignment="0" applyProtection="0"/>
    <xf numFmtId="0" fontId="191" fillId="20" borderId="352" applyNumberFormat="0" applyAlignment="0" applyProtection="0"/>
    <xf numFmtId="0" fontId="192" fillId="0" borderId="353" applyNumberFormat="0" applyFill="0" applyAlignment="0" applyProtection="0"/>
    <xf numFmtId="0" fontId="175" fillId="24" borderId="327" applyNumberFormat="0" applyFont="0" applyAlignment="0" applyProtection="0"/>
    <xf numFmtId="0" fontId="192" fillId="0" borderId="334" applyNumberFormat="0" applyFill="0" applyAlignment="0" applyProtection="0"/>
    <xf numFmtId="0" fontId="29" fillId="0" borderId="325" applyNumberFormat="0" applyFill="0" applyAlignment="0" applyProtection="0"/>
    <xf numFmtId="0" fontId="10" fillId="25" borderId="326" applyNumberFormat="0" applyAlignment="0" applyProtection="0"/>
    <xf numFmtId="0" fontId="192" fillId="0" borderId="329" applyNumberFormat="0" applyFill="0" applyAlignment="0" applyProtection="0"/>
    <xf numFmtId="0" fontId="47" fillId="20" borderId="382" applyNumberFormat="0" applyAlignment="0" applyProtection="0">
      <alignment vertical="center"/>
    </xf>
    <xf numFmtId="0" fontId="21" fillId="7" borderId="380" applyNumberFormat="0" applyAlignment="0" applyProtection="0"/>
    <xf numFmtId="0" fontId="192" fillId="0" borderId="353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175" fillId="24" borderId="381" applyNumberFormat="0" applyFont="0" applyAlignment="0" applyProtection="0"/>
    <xf numFmtId="0" fontId="29" fillId="0" borderId="329" applyNumberFormat="0" applyFill="0" applyAlignment="0" applyProtection="0"/>
    <xf numFmtId="0" fontId="10" fillId="20" borderId="326" applyNumberFormat="0" applyAlignment="0" applyProtection="0"/>
    <xf numFmtId="0" fontId="192" fillId="0" borderId="353" applyNumberFormat="0" applyFill="0" applyAlignment="0" applyProtection="0"/>
    <xf numFmtId="0" fontId="4" fillId="24" borderId="327" applyNumberFormat="0" applyFont="0" applyAlignment="0" applyProtection="0"/>
    <xf numFmtId="0" fontId="27" fillId="20" borderId="382" applyNumberFormat="0" applyAlignment="0" applyProtection="0"/>
    <xf numFmtId="0" fontId="27" fillId="25" borderId="382" applyNumberFormat="0" applyAlignment="0" applyProtection="0"/>
    <xf numFmtId="0" fontId="40" fillId="0" borderId="353" applyNumberFormat="0" applyFill="0" applyAlignment="0" applyProtection="0">
      <alignment vertical="center"/>
    </xf>
    <xf numFmtId="0" fontId="175" fillId="24" borderId="351" applyNumberFormat="0" applyFont="0" applyAlignment="0" applyProtection="0"/>
    <xf numFmtId="0" fontId="4" fillId="24" borderId="351" applyNumberFormat="0" applyFont="0" applyAlignment="0" applyProtection="0"/>
    <xf numFmtId="0" fontId="192" fillId="0" borderId="383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51" applyNumberFormat="0" applyFont="0" applyAlignment="0" applyProtection="0"/>
    <xf numFmtId="0" fontId="29" fillId="0" borderId="329" applyNumberFormat="0" applyFill="0" applyAlignment="0" applyProtection="0"/>
    <xf numFmtId="0" fontId="29" fillId="0" borderId="353" applyNumberFormat="0" applyFill="0" applyAlignment="0" applyProtection="0"/>
    <xf numFmtId="0" fontId="105" fillId="28" borderId="350" applyNumberFormat="0" applyAlignment="0" applyProtection="0"/>
    <xf numFmtId="0" fontId="191" fillId="20" borderId="328" applyNumberFormat="0" applyAlignment="0" applyProtection="0"/>
    <xf numFmtId="0" fontId="21" fillId="7" borderId="350" applyNumberFormat="0" applyAlignment="0" applyProtection="0"/>
    <xf numFmtId="0" fontId="29" fillId="0" borderId="354" applyNumberFormat="0" applyFill="0" applyAlignment="0" applyProtection="0"/>
    <xf numFmtId="0" fontId="10" fillId="20" borderId="350" applyNumberFormat="0" applyAlignment="0" applyProtection="0"/>
    <xf numFmtId="0" fontId="21" fillId="7" borderId="350" applyNumberFormat="0" applyAlignment="0" applyProtection="0"/>
    <xf numFmtId="0" fontId="191" fillId="20" borderId="328" applyNumberFormat="0" applyAlignment="0" applyProtection="0"/>
    <xf numFmtId="0" fontId="188" fillId="7" borderId="326" applyNumberFormat="0" applyAlignment="0" applyProtection="0"/>
    <xf numFmtId="0" fontId="180" fillId="20" borderId="326" applyNumberFormat="0" applyAlignment="0" applyProtection="0"/>
    <xf numFmtId="0" fontId="10" fillId="20" borderId="350" applyNumberFormat="0" applyAlignment="0" applyProtection="0"/>
    <xf numFmtId="0" fontId="47" fillId="20" borderId="352" applyNumberFormat="0" applyAlignment="0" applyProtection="0">
      <alignment vertical="center"/>
    </xf>
    <xf numFmtId="0" fontId="175" fillId="24" borderId="381" applyNumberFormat="0" applyFont="0" applyAlignment="0" applyProtection="0"/>
    <xf numFmtId="0" fontId="47" fillId="20" borderId="352" applyNumberFormat="0" applyAlignment="0" applyProtection="0">
      <alignment vertical="center"/>
    </xf>
    <xf numFmtId="0" fontId="105" fillId="28" borderId="380" applyNumberFormat="0" applyAlignment="0" applyProtection="0"/>
    <xf numFmtId="0" fontId="47" fillId="20" borderId="328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29" fillId="0" borderId="378" applyNumberFormat="0" applyFill="0" applyAlignment="0" applyProtection="0"/>
    <xf numFmtId="0" fontId="10" fillId="25" borderId="350" applyNumberFormat="0" applyAlignment="0" applyProtection="0"/>
    <xf numFmtId="0" fontId="26" fillId="24" borderId="327" applyNumberFormat="0" applyFont="0" applyAlignment="0" applyProtection="0">
      <alignment vertical="center"/>
    </xf>
    <xf numFmtId="0" fontId="175" fillId="24" borderId="351" applyNumberFormat="0" applyFont="0" applyAlignment="0" applyProtection="0"/>
    <xf numFmtId="0" fontId="10" fillId="20" borderId="326" applyNumberFormat="0" applyAlignment="0" applyProtection="0"/>
    <xf numFmtId="0" fontId="32" fillId="20" borderId="326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51" applyNumberFormat="0" applyFont="0" applyAlignment="0" applyProtection="0"/>
    <xf numFmtId="0" fontId="47" fillId="20" borderId="352" applyNumberFormat="0" applyAlignment="0" applyProtection="0">
      <alignment vertical="center"/>
    </xf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32" fillId="20" borderId="350" applyNumberFormat="0" applyAlignment="0" applyProtection="0">
      <alignment vertical="center"/>
    </xf>
    <xf numFmtId="0" fontId="10" fillId="25" borderId="326" applyNumberFormat="0" applyAlignment="0" applyProtection="0"/>
    <xf numFmtId="0" fontId="27" fillId="25" borderId="328" applyNumberFormat="0" applyAlignment="0" applyProtection="0"/>
    <xf numFmtId="0" fontId="27" fillId="25" borderId="328" applyNumberFormat="0" applyAlignment="0" applyProtection="0"/>
    <xf numFmtId="0" fontId="175" fillId="24" borderId="327" applyNumberFormat="0" applyFont="0" applyAlignment="0" applyProtection="0"/>
    <xf numFmtId="0" fontId="10" fillId="25" borderId="326" applyNumberFormat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6" fillId="20" borderId="333" applyNumberFormat="0" applyAlignment="0" applyProtection="0"/>
    <xf numFmtId="0" fontId="175" fillId="24" borderId="351" applyNumberFormat="0" applyFont="0" applyAlignment="0" applyProtection="0"/>
    <xf numFmtId="0" fontId="32" fillId="20" borderId="350" applyNumberFormat="0" applyAlignment="0" applyProtection="0">
      <alignment vertical="center"/>
    </xf>
    <xf numFmtId="0" fontId="192" fillId="0" borderId="353" applyNumberFormat="0" applyFill="0" applyAlignment="0" applyProtection="0"/>
    <xf numFmtId="0" fontId="41" fillId="7" borderId="380" applyNumberFormat="0" applyAlignment="0" applyProtection="0">
      <alignment vertical="center"/>
    </xf>
    <xf numFmtId="0" fontId="175" fillId="24" borderId="381" applyNumberFormat="0" applyFont="0" applyAlignment="0" applyProtection="0"/>
    <xf numFmtId="0" fontId="21" fillId="7" borderId="380" applyNumberFormat="0" applyAlignment="0" applyProtection="0"/>
    <xf numFmtId="0" fontId="175" fillId="24" borderId="381" applyNumberFormat="0" applyFon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80" fillId="20" borderId="326" applyNumberFormat="0" applyAlignment="0" applyProtection="0"/>
    <xf numFmtId="0" fontId="191" fillId="20" borderId="328" applyNumberFormat="0" applyAlignment="0" applyProtection="0"/>
    <xf numFmtId="0" fontId="40" fillId="0" borderId="383" applyNumberFormat="0" applyFill="0" applyAlignment="0" applyProtection="0">
      <alignment vertical="center"/>
    </xf>
    <xf numFmtId="0" fontId="180" fillId="20" borderId="326" applyNumberFormat="0" applyAlignment="0" applyProtection="0"/>
    <xf numFmtId="0" fontId="188" fillId="7" borderId="326" applyNumberFormat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192" fillId="0" borderId="329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27" fillId="25" borderId="328" applyNumberFormat="0" applyAlignment="0" applyProtection="0"/>
    <xf numFmtId="0" fontId="29" fillId="0" borderId="329" applyNumberFormat="0" applyFill="0" applyAlignment="0" applyProtection="0"/>
    <xf numFmtId="0" fontId="4" fillId="24" borderId="351" applyNumberFormat="0" applyFont="0" applyAlignment="0" applyProtection="0"/>
    <xf numFmtId="0" fontId="180" fillId="20" borderId="326" applyNumberFormat="0" applyAlignment="0" applyProtection="0"/>
    <xf numFmtId="0" fontId="29" fillId="0" borderId="354" applyNumberFormat="0" applyFill="0" applyAlignment="0" applyProtection="0"/>
    <xf numFmtId="0" fontId="4" fillId="24" borderId="327" applyNumberFormat="0" applyFont="0" applyAlignment="0" applyProtection="0"/>
    <xf numFmtId="0" fontId="27" fillId="25" borderId="352" applyNumberFormat="0" applyAlignment="0" applyProtection="0"/>
    <xf numFmtId="0" fontId="10" fillId="25" borderId="326" applyNumberFormat="0" applyAlignment="0" applyProtection="0"/>
    <xf numFmtId="0" fontId="32" fillId="20" borderId="350" applyNumberFormat="0" applyAlignment="0" applyProtection="0">
      <alignment vertical="center"/>
    </xf>
    <xf numFmtId="0" fontId="192" fillId="0" borderId="383" applyNumberFormat="0" applyFill="0" applyAlignment="0" applyProtection="0"/>
    <xf numFmtId="0" fontId="191" fillId="20" borderId="328" applyNumberFormat="0" applyAlignment="0" applyProtection="0"/>
    <xf numFmtId="0" fontId="10" fillId="25" borderId="326" applyNumberFormat="0" applyAlignment="0" applyProtection="0"/>
    <xf numFmtId="0" fontId="27" fillId="25" borderId="328" applyNumberFormat="0" applyAlignment="0" applyProtection="0"/>
    <xf numFmtId="0" fontId="27" fillId="25" borderId="382" applyNumberFormat="0" applyAlignment="0" applyProtection="0"/>
    <xf numFmtId="0" fontId="4" fillId="24" borderId="351" applyNumberFormat="0" applyFont="0" applyAlignment="0" applyProtection="0">
      <alignment vertical="center"/>
    </xf>
    <xf numFmtId="0" fontId="175" fillId="24" borderId="327" applyNumberFormat="0" applyFont="0" applyAlignment="0" applyProtection="0"/>
    <xf numFmtId="0" fontId="27" fillId="25" borderId="328" applyNumberFormat="0" applyAlignment="0" applyProtection="0"/>
    <xf numFmtId="0" fontId="180" fillId="20" borderId="326" applyNumberFormat="0" applyAlignment="0" applyProtection="0"/>
    <xf numFmtId="0" fontId="4" fillId="24" borderId="327" applyNumberFormat="0" applyFont="0" applyAlignment="0" applyProtection="0"/>
    <xf numFmtId="0" fontId="191" fillId="20" borderId="328" applyNumberFormat="0" applyAlignment="0" applyProtection="0"/>
    <xf numFmtId="0" fontId="10" fillId="25" borderId="326" applyNumberFormat="0" applyAlignment="0" applyProtection="0"/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27" fillId="25" borderId="328" applyNumberFormat="0" applyAlignment="0" applyProtection="0"/>
    <xf numFmtId="0" fontId="47" fillId="20" borderId="328" applyNumberFormat="0" applyAlignment="0" applyProtection="0">
      <alignment vertical="center"/>
    </xf>
    <xf numFmtId="0" fontId="27" fillId="25" borderId="293" applyNumberFormat="0" applyAlignment="0" applyProtection="0"/>
    <xf numFmtId="0" fontId="29" fillId="0" borderId="295" applyNumberFormat="0" applyFill="0" applyAlignment="0" applyProtection="0"/>
    <xf numFmtId="0" fontId="175" fillId="24" borderId="327" applyNumberFormat="0" applyFont="0" applyAlignment="0" applyProtection="0"/>
    <xf numFmtId="0" fontId="21" fillId="7" borderId="380" applyNumberFormat="0" applyAlignment="0" applyProtection="0"/>
    <xf numFmtId="0" fontId="10" fillId="25" borderId="326" applyNumberFormat="0" applyAlignment="0" applyProtection="0"/>
    <xf numFmtId="0" fontId="47" fillId="20" borderId="328" applyNumberFormat="0" applyAlignment="0" applyProtection="0">
      <alignment vertical="center"/>
    </xf>
    <xf numFmtId="0" fontId="175" fillId="24" borderId="351" applyNumberFormat="0" applyFont="0" applyAlignment="0" applyProtection="0"/>
    <xf numFmtId="0" fontId="192" fillId="0" borderId="383" applyNumberFormat="0" applyFill="0" applyAlignment="0" applyProtection="0"/>
    <xf numFmtId="0" fontId="180" fillId="20" borderId="326" applyNumberFormat="0" applyAlignment="0" applyProtection="0"/>
    <xf numFmtId="0" fontId="4" fillId="29" borderId="381" applyNumberFormat="0" applyFont="0" applyAlignment="0" applyProtection="0"/>
    <xf numFmtId="0" fontId="40" fillId="0" borderId="383" applyNumberFormat="0" applyFill="0" applyAlignment="0" applyProtection="0">
      <alignment vertical="center"/>
    </xf>
    <xf numFmtId="0" fontId="175" fillId="24" borderId="327" applyNumberFormat="0" applyFont="0" applyAlignment="0" applyProtection="0"/>
    <xf numFmtId="0" fontId="10" fillId="22" borderId="350" applyNumberFormat="0" applyAlignment="0" applyProtection="0"/>
    <xf numFmtId="0" fontId="29" fillId="0" borderId="354" applyNumberFormat="0" applyFill="0" applyAlignment="0" applyProtection="0"/>
    <xf numFmtId="0" fontId="47" fillId="20" borderId="352" applyNumberFormat="0" applyAlignment="0" applyProtection="0">
      <alignment vertical="center"/>
    </xf>
    <xf numFmtId="0" fontId="29" fillId="0" borderId="378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180" fillId="20" borderId="326" applyNumberFormat="0" applyAlignment="0" applyProtection="0"/>
    <xf numFmtId="0" fontId="21" fillId="7" borderId="326" applyNumberFormat="0" applyAlignment="0" applyProtection="0"/>
    <xf numFmtId="0" fontId="29" fillId="0" borderId="329" applyNumberFormat="0" applyFill="0" applyAlignment="0" applyProtection="0"/>
    <xf numFmtId="0" fontId="10" fillId="25" borderId="350" applyNumberFormat="0" applyAlignment="0" applyProtection="0"/>
    <xf numFmtId="0" fontId="188" fillId="7" borderId="326" applyNumberFormat="0" applyAlignment="0" applyProtection="0"/>
    <xf numFmtId="0" fontId="192" fillId="0" borderId="329" applyNumberFormat="0" applyFill="0" applyAlignment="0" applyProtection="0"/>
    <xf numFmtId="0" fontId="41" fillId="7" borderId="326" applyNumberFormat="0" applyAlignment="0" applyProtection="0">
      <alignment vertical="center"/>
    </xf>
    <xf numFmtId="0" fontId="27" fillId="25" borderId="328" applyNumberFormat="0" applyAlignment="0" applyProtection="0"/>
    <xf numFmtId="0" fontId="4" fillId="24" borderId="351" applyNumberFormat="0" applyFont="0" applyAlignment="0" applyProtection="0"/>
    <xf numFmtId="0" fontId="188" fillId="7" borderId="350" applyNumberFormat="0" applyAlignment="0" applyProtection="0"/>
    <xf numFmtId="0" fontId="41" fillId="7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9" borderId="332" applyNumberFormat="0" applyFont="0" applyAlignment="0" applyProtection="0"/>
    <xf numFmtId="0" fontId="40" fillId="0" borderId="353" applyNumberFormat="0" applyFill="0" applyAlignment="0" applyProtection="0">
      <alignment vertical="center"/>
    </xf>
    <xf numFmtId="0" fontId="175" fillId="24" borderId="327" applyNumberFormat="0" applyFont="0" applyAlignment="0" applyProtection="0"/>
    <xf numFmtId="0" fontId="32" fillId="20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47" fillId="20" borderId="382" applyNumberFormat="0" applyAlignment="0" applyProtection="0">
      <alignment vertical="center"/>
    </xf>
    <xf numFmtId="0" fontId="4" fillId="24" borderId="381" applyNumberFormat="0" applyFont="0" applyAlignment="0" applyProtection="0"/>
    <xf numFmtId="0" fontId="40" fillId="0" borderId="329" applyNumberFormat="0" applyFill="0" applyAlignment="0" applyProtection="0">
      <alignment vertical="center"/>
    </xf>
    <xf numFmtId="0" fontId="21" fillId="7" borderId="380" applyNumberFormat="0" applyAlignment="0" applyProtection="0"/>
    <xf numFmtId="0" fontId="10" fillId="20" borderId="331" applyNumberFormat="0" applyAlignment="0" applyProtection="0"/>
    <xf numFmtId="0" fontId="4" fillId="24" borderId="327" applyNumberFormat="0" applyFont="0" applyAlignment="0" applyProtection="0"/>
    <xf numFmtId="0" fontId="21" fillId="7" borderId="365" applyNumberFormat="0" applyAlignment="0" applyProtection="0"/>
    <xf numFmtId="0" fontId="27" fillId="25" borderId="328" applyNumberFormat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29" fillId="0" borderId="354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10" fillId="25" borderId="326" applyNumberFormat="0" applyAlignment="0" applyProtection="0"/>
    <xf numFmtId="0" fontId="4" fillId="24" borderId="327" applyNumberFormat="0" applyFont="0" applyAlignment="0" applyProtection="0"/>
    <xf numFmtId="0" fontId="188" fillId="7" borderId="326" applyNumberFormat="0" applyAlignment="0" applyProtection="0"/>
    <xf numFmtId="0" fontId="26" fillId="24" borderId="327" applyNumberFormat="0" applyFont="0" applyAlignment="0" applyProtection="0"/>
    <xf numFmtId="0" fontId="192" fillId="0" borderId="329" applyNumberFormat="0" applyFill="0" applyAlignment="0" applyProtection="0"/>
    <xf numFmtId="0" fontId="41" fillId="7" borderId="326" applyNumberFormat="0" applyAlignment="0" applyProtection="0">
      <alignment vertical="center"/>
    </xf>
    <xf numFmtId="0" fontId="180" fillId="20" borderId="326" applyNumberFormat="0" applyAlignment="0" applyProtection="0"/>
    <xf numFmtId="0" fontId="191" fillId="20" borderId="352" applyNumberFormat="0" applyAlignment="0" applyProtection="0"/>
    <xf numFmtId="0" fontId="175" fillId="24" borderId="332" applyNumberFormat="0" applyFont="0" applyAlignment="0" applyProtection="0"/>
    <xf numFmtId="0" fontId="29" fillId="0" borderId="329" applyNumberFormat="0" applyFill="0" applyAlignment="0" applyProtection="0"/>
    <xf numFmtId="0" fontId="40" fillId="0" borderId="329" applyNumberFormat="0" applyFill="0" applyAlignment="0" applyProtection="0">
      <alignment vertical="center"/>
    </xf>
    <xf numFmtId="0" fontId="27" fillId="25" borderId="328" applyNumberFormat="0" applyAlignment="0" applyProtection="0"/>
    <xf numFmtId="0" fontId="192" fillId="0" borderId="383" applyNumberFormat="0" applyFill="0" applyAlignment="0" applyProtection="0"/>
    <xf numFmtId="0" fontId="180" fillId="20" borderId="326" applyNumberFormat="0" applyAlignment="0" applyProtection="0"/>
    <xf numFmtId="0" fontId="27" fillId="25" borderId="352" applyNumberFormat="0" applyAlignment="0" applyProtection="0"/>
    <xf numFmtId="0" fontId="29" fillId="0" borderId="325" applyNumberFormat="0" applyFill="0" applyAlignment="0" applyProtection="0"/>
    <xf numFmtId="0" fontId="4" fillId="24" borderId="327" applyNumberFormat="0" applyFont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21" fillId="7" borderId="326" applyNumberFormat="0" applyAlignment="0" applyProtection="0"/>
    <xf numFmtId="0" fontId="29" fillId="0" borderId="329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10" fillId="25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192" fillId="0" borderId="353" applyNumberFormat="0" applyFill="0" applyAlignment="0" applyProtection="0"/>
    <xf numFmtId="0" fontId="10" fillId="20" borderId="326" applyNumberFormat="0" applyAlignment="0" applyProtection="0"/>
    <xf numFmtId="0" fontId="29" fillId="0" borderId="325" applyNumberFormat="0" applyFill="0" applyAlignment="0" applyProtection="0"/>
    <xf numFmtId="0" fontId="4" fillId="24" borderId="381" applyNumberFormat="0" applyFont="0" applyAlignment="0" applyProtection="0"/>
    <xf numFmtId="0" fontId="4" fillId="24" borderId="351" applyNumberFormat="0" applyFont="0" applyAlignment="0" applyProtection="0"/>
    <xf numFmtId="0" fontId="175" fillId="24" borderId="351" applyNumberFormat="0" applyFont="0" applyAlignment="0" applyProtection="0"/>
    <xf numFmtId="0" fontId="21" fillId="7" borderId="350" applyNumberFormat="0" applyAlignment="0" applyProtection="0"/>
    <xf numFmtId="0" fontId="105" fillId="28" borderId="326" applyNumberFormat="0" applyAlignment="0" applyProtection="0"/>
    <xf numFmtId="0" fontId="175" fillId="24" borderId="327" applyNumberFormat="0" applyFont="0" applyAlignment="0" applyProtection="0"/>
    <xf numFmtId="0" fontId="21" fillId="7" borderId="380" applyNumberFormat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180" fillId="20" borderId="326" applyNumberFormat="0" applyAlignment="0" applyProtection="0"/>
    <xf numFmtId="0" fontId="191" fillId="20" borderId="352" applyNumberFormat="0" applyAlignment="0" applyProtection="0"/>
    <xf numFmtId="0" fontId="180" fillId="20" borderId="350" applyNumberFormat="0" applyAlignment="0" applyProtection="0"/>
    <xf numFmtId="0" fontId="192" fillId="0" borderId="353" applyNumberFormat="0" applyFill="0" applyAlignment="0" applyProtection="0"/>
    <xf numFmtId="0" fontId="21" fillId="7" borderId="326" applyNumberFormat="0" applyAlignment="0" applyProtection="0"/>
    <xf numFmtId="0" fontId="10" fillId="20" borderId="326" applyNumberFormat="0" applyAlignment="0" applyProtection="0"/>
    <xf numFmtId="0" fontId="175" fillId="24" borderId="381" applyNumberFormat="0" applyFont="0" applyAlignment="0" applyProtection="0"/>
    <xf numFmtId="0" fontId="180" fillId="20" borderId="380" applyNumberFormat="0" applyAlignment="0" applyProtection="0"/>
    <xf numFmtId="0" fontId="175" fillId="24" borderId="327" applyNumberFormat="0" applyFont="0" applyAlignment="0" applyProtection="0"/>
    <xf numFmtId="0" fontId="191" fillId="20" borderId="352" applyNumberFormat="0" applyAlignment="0" applyProtection="0"/>
    <xf numFmtId="0" fontId="175" fillId="24" borderId="351" applyNumberFormat="0" applyFont="0" applyAlignment="0" applyProtection="0"/>
    <xf numFmtId="0" fontId="27" fillId="25" borderId="352" applyNumberFormat="0" applyAlignment="0" applyProtection="0"/>
    <xf numFmtId="0" fontId="175" fillId="24" borderId="351" applyNumberFormat="0" applyFont="0" applyAlignment="0" applyProtection="0"/>
    <xf numFmtId="0" fontId="175" fillId="24" borderId="381" applyNumberFormat="0" applyFont="0" applyAlignment="0" applyProtection="0"/>
    <xf numFmtId="0" fontId="191" fillId="20" borderId="382" applyNumberFormat="0" applyAlignment="0" applyProtection="0"/>
    <xf numFmtId="0" fontId="27" fillId="25" borderId="352" applyNumberFormat="0" applyAlignment="0" applyProtection="0"/>
    <xf numFmtId="0" fontId="191" fillId="20" borderId="352" applyNumberFormat="0" applyAlignment="0" applyProtection="0"/>
    <xf numFmtId="0" fontId="27" fillId="25" borderId="352" applyNumberFormat="0" applyAlignment="0" applyProtection="0"/>
    <xf numFmtId="0" fontId="21" fillId="7" borderId="365" applyNumberFormat="0" applyAlignment="0" applyProtection="0"/>
    <xf numFmtId="0" fontId="180" fillId="20" borderId="380" applyNumberFormat="0" applyAlignment="0" applyProtection="0"/>
    <xf numFmtId="0" fontId="175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188" fillId="7" borderId="380" applyNumberFormat="0" applyAlignment="0" applyProtection="0"/>
    <xf numFmtId="0" fontId="188" fillId="7" borderId="326" applyNumberFormat="0" applyAlignment="0" applyProtection="0"/>
    <xf numFmtId="0" fontId="40" fillId="0" borderId="329" applyNumberFormat="0" applyFill="0" applyAlignment="0" applyProtection="0">
      <alignment vertical="center"/>
    </xf>
    <xf numFmtId="0" fontId="188" fillId="7" borderId="350" applyNumberFormat="0" applyAlignment="0" applyProtection="0"/>
    <xf numFmtId="0" fontId="10" fillId="25" borderId="380" applyNumberFormat="0" applyAlignment="0" applyProtection="0"/>
    <xf numFmtId="0" fontId="191" fillId="20" borderId="328" applyNumberFormat="0" applyAlignment="0" applyProtection="0"/>
    <xf numFmtId="0" fontId="175" fillId="24" borderId="381" applyNumberFormat="0" applyFont="0" applyAlignment="0" applyProtection="0"/>
    <xf numFmtId="0" fontId="10" fillId="25" borderId="380" applyNumberFormat="0" applyAlignment="0" applyProtection="0"/>
    <xf numFmtId="0" fontId="29" fillId="0" borderId="354" applyNumberFormat="0" applyFill="0" applyAlignment="0" applyProtection="0"/>
    <xf numFmtId="0" fontId="175" fillId="24" borderId="381" applyNumberFormat="0" applyFont="0" applyAlignment="0" applyProtection="0"/>
    <xf numFmtId="0" fontId="29" fillId="22" borderId="337" applyNumberFormat="0" applyAlignment="0" applyProtection="0"/>
    <xf numFmtId="0" fontId="175" fillId="24" borderId="327" applyNumberFormat="0" applyFont="0" applyAlignment="0" applyProtection="0"/>
    <xf numFmtId="0" fontId="21" fillId="7" borderId="326" applyNumberFormat="0" applyAlignment="0" applyProtection="0"/>
    <xf numFmtId="0" fontId="21" fillId="7" borderId="326" applyNumberFormat="0" applyAlignment="0" applyProtection="0"/>
    <xf numFmtId="0" fontId="10" fillId="25" borderId="326" applyNumberFormat="0" applyAlignment="0" applyProtection="0"/>
    <xf numFmtId="0" fontId="29" fillId="0" borderId="325" applyNumberFormat="0" applyFill="0" applyAlignment="0" applyProtection="0"/>
    <xf numFmtId="0" fontId="175" fillId="24" borderId="381" applyNumberFormat="0" applyFont="0" applyAlignment="0" applyProtection="0"/>
    <xf numFmtId="0" fontId="4" fillId="24" borderId="381" applyNumberFormat="0" applyFont="0" applyAlignment="0" applyProtection="0">
      <alignment vertical="center"/>
    </xf>
    <xf numFmtId="0" fontId="21" fillId="7" borderId="380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175" fillId="24" borderId="351" applyNumberFormat="0" applyFont="0" applyAlignment="0" applyProtection="0"/>
    <xf numFmtId="0" fontId="188" fillId="7" borderId="350" applyNumberFormat="0" applyAlignment="0" applyProtection="0"/>
    <xf numFmtId="0" fontId="21" fillId="7" borderId="350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27" fillId="25" borderId="328" applyNumberForma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32" fillId="20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175" fillId="24" borderId="327" applyNumberFormat="0" applyFont="0" applyAlignment="0" applyProtection="0"/>
    <xf numFmtId="0" fontId="21" fillId="7" borderId="326" applyNumberFormat="0" applyAlignment="0" applyProtection="0"/>
    <xf numFmtId="0" fontId="10" fillId="25" borderId="326" applyNumberFormat="0" applyAlignment="0" applyProtection="0"/>
    <xf numFmtId="0" fontId="29" fillId="0" borderId="325" applyNumberFormat="0" applyFill="0" applyAlignment="0" applyProtection="0"/>
    <xf numFmtId="10" fontId="16" fillId="22" borderId="289" applyNumberFormat="0" applyBorder="0" applyAlignment="0" applyProtection="0"/>
    <xf numFmtId="0" fontId="21" fillId="7" borderId="291" applyNumberFormat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29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4" fillId="24" borderId="332" applyNumberFormat="0" applyFont="0" applyAlignment="0" applyProtection="0"/>
    <xf numFmtId="0" fontId="4" fillId="24" borderId="332" applyNumberFormat="0" applyFont="0" applyAlignment="0" applyProtection="0"/>
    <xf numFmtId="0" fontId="192" fillId="0" borderId="334" applyNumberFormat="0" applyFill="0" applyAlignment="0" applyProtection="0"/>
    <xf numFmtId="0" fontId="40" fillId="0" borderId="294" applyNumberFormat="0" applyFill="0" applyAlignment="0" applyProtection="0">
      <alignment vertical="center"/>
    </xf>
    <xf numFmtId="0" fontId="29" fillId="0" borderId="383" applyNumberFormat="0" applyFill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191" fillId="20" borderId="352" applyNumberFormat="0" applyAlignment="0" applyProtection="0"/>
    <xf numFmtId="0" fontId="188" fillId="7" borderId="350" applyNumberFormat="0" applyAlignment="0" applyProtection="0"/>
    <xf numFmtId="0" fontId="4" fillId="24" borderId="381" applyNumberFormat="0" applyFont="0" applyAlignment="0" applyProtection="0"/>
    <xf numFmtId="0" fontId="10" fillId="20" borderId="350" applyNumberFormat="0" applyAlignment="0" applyProtection="0"/>
    <xf numFmtId="0" fontId="29" fillId="0" borderId="378" applyNumberFormat="0" applyFill="0" applyAlignment="0" applyProtection="0"/>
    <xf numFmtId="0" fontId="40" fillId="0" borderId="383" applyNumberFormat="0" applyFill="0" applyAlignment="0" applyProtection="0">
      <alignment vertical="center"/>
    </xf>
    <xf numFmtId="10" fontId="16" fillId="22" borderId="376" applyNumberFormat="0" applyBorder="0" applyAlignment="0" applyProtection="0"/>
    <xf numFmtId="0" fontId="27" fillId="25" borderId="382" applyNumberFormat="0" applyAlignment="0" applyProtection="0"/>
    <xf numFmtId="0" fontId="192" fillId="0" borderId="329" applyNumberFormat="0" applyFill="0" applyAlignment="0" applyProtection="0"/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10" fillId="25" borderId="326" applyNumberFormat="0" applyAlignment="0" applyProtection="0"/>
    <xf numFmtId="0" fontId="192" fillId="0" borderId="329" applyNumberFormat="0" applyFill="0" applyAlignment="0" applyProtection="0"/>
    <xf numFmtId="0" fontId="41" fillId="7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192" fillId="0" borderId="329" applyNumberFormat="0" applyFill="0" applyAlignment="0" applyProtection="0"/>
    <xf numFmtId="0" fontId="29" fillId="0" borderId="325" applyNumberFormat="0" applyFill="0" applyAlignment="0" applyProtection="0"/>
    <xf numFmtId="0" fontId="40" fillId="0" borderId="383" applyNumberFormat="0" applyFill="0" applyAlignment="0" applyProtection="0">
      <alignment vertical="center"/>
    </xf>
    <xf numFmtId="0" fontId="180" fillId="20" borderId="326" applyNumberFormat="0" applyAlignment="0" applyProtection="0"/>
    <xf numFmtId="0" fontId="175" fillId="24" borderId="351" applyNumberFormat="0" applyFont="0" applyAlignment="0" applyProtection="0"/>
    <xf numFmtId="0" fontId="105" fillId="28" borderId="326" applyNumberFormat="0" applyAlignment="0" applyProtection="0"/>
    <xf numFmtId="0" fontId="29" fillId="0" borderId="325" applyNumberFormat="0" applyFill="0" applyAlignment="0" applyProtection="0"/>
    <xf numFmtId="0" fontId="32" fillId="20" borderId="350" applyNumberFormat="0" applyAlignment="0" applyProtection="0">
      <alignment vertical="center"/>
    </xf>
    <xf numFmtId="0" fontId="188" fillId="7" borderId="380" applyNumberForma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4" fillId="24" borderId="327" applyNumberFormat="0" applyFont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10" fillId="25" borderId="350" applyNumberFormat="0" applyAlignment="0" applyProtection="0"/>
    <xf numFmtId="0" fontId="32" fillId="20" borderId="326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29" fillId="0" borderId="325" applyNumberFormat="0" applyFill="0" applyAlignment="0" applyProtection="0"/>
    <xf numFmtId="0" fontId="29" fillId="0" borderId="353" applyNumberFormat="0" applyFill="0" applyAlignment="0" applyProtection="0"/>
    <xf numFmtId="0" fontId="29" fillId="0" borderId="325" applyNumberFormat="0" applyFill="0" applyAlignment="0" applyProtection="0"/>
    <xf numFmtId="0" fontId="29" fillId="0" borderId="329" applyNumberFormat="0" applyFill="0" applyAlignment="0" applyProtection="0"/>
    <xf numFmtId="0" fontId="27" fillId="20" borderId="328" applyNumberFormat="0" applyAlignment="0" applyProtection="0"/>
    <xf numFmtId="0" fontId="10" fillId="20" borderId="380" applyNumberFormat="0" applyAlignment="0" applyProtection="0"/>
    <xf numFmtId="0" fontId="29" fillId="0" borderId="325" applyNumberFormat="0" applyFill="0" applyAlignment="0" applyProtection="0"/>
    <xf numFmtId="0" fontId="21" fillId="7" borderId="326" applyNumberFormat="0" applyAlignment="0" applyProtection="0"/>
    <xf numFmtId="0" fontId="10" fillId="25" borderId="326" applyNumberFormat="0" applyAlignment="0" applyProtection="0"/>
    <xf numFmtId="0" fontId="40" fillId="0" borderId="353" applyNumberFormat="0" applyFill="0" applyAlignment="0" applyProtection="0">
      <alignment vertical="center"/>
    </xf>
    <xf numFmtId="0" fontId="10" fillId="25" borderId="350" applyNumberFormat="0" applyAlignment="0" applyProtection="0"/>
    <xf numFmtId="0" fontId="105" fillId="28" borderId="326" applyNumberFormat="0" applyAlignment="0" applyProtection="0"/>
    <xf numFmtId="0" fontId="21" fillId="7" borderId="350" applyNumberFormat="0" applyAlignment="0" applyProtection="0"/>
    <xf numFmtId="0" fontId="10" fillId="25" borderId="326" applyNumberFormat="0" applyAlignment="0" applyProtection="0"/>
    <xf numFmtId="0" fontId="10" fillId="20" borderId="365" applyNumberFormat="0" applyAlignment="0" applyProtection="0"/>
    <xf numFmtId="0" fontId="27" fillId="25" borderId="328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4" fillId="24" borderId="327" applyNumberFormat="0" applyFont="0" applyAlignment="0" applyProtection="0"/>
    <xf numFmtId="0" fontId="4" fillId="24" borderId="381" applyNumberFormat="0" applyFont="0" applyAlignment="0" applyProtection="0"/>
    <xf numFmtId="0" fontId="191" fillId="20" borderId="382" applyNumberFormat="0" applyAlignment="0" applyProtection="0"/>
    <xf numFmtId="0" fontId="27" fillId="25" borderId="382" applyNumberFormat="0" applyAlignment="0" applyProtection="0"/>
    <xf numFmtId="0" fontId="32" fillId="20" borderId="326" applyNumberFormat="0" applyAlignment="0" applyProtection="0">
      <alignment vertical="center"/>
    </xf>
    <xf numFmtId="0" fontId="21" fillId="7" borderId="326" applyNumberFormat="0" applyAlignment="0" applyProtection="0"/>
    <xf numFmtId="0" fontId="29" fillId="0" borderId="383" applyNumberFormat="0" applyFill="0" applyAlignment="0" applyProtection="0"/>
    <xf numFmtId="0" fontId="105" fillId="28" borderId="380" applyNumberFormat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47" fillId="20" borderId="328" applyNumberFormat="0" applyAlignment="0" applyProtection="0">
      <alignment vertical="center"/>
    </xf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32" fillId="20" borderId="326" applyNumberFormat="0" applyAlignment="0" applyProtection="0">
      <alignment vertical="center"/>
    </xf>
    <xf numFmtId="0" fontId="10" fillId="25" borderId="326" applyNumberFormat="0" applyAlignment="0" applyProtection="0"/>
    <xf numFmtId="0" fontId="47" fillId="20" borderId="328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21" fillId="7" borderId="326" applyNumberFormat="0" applyAlignment="0" applyProtection="0"/>
    <xf numFmtId="0" fontId="68" fillId="0" borderId="251">
      <alignment horizontal="left" vertical="center"/>
    </xf>
    <xf numFmtId="0" fontId="40" fillId="0" borderId="329" applyNumberFormat="0" applyFill="0" applyAlignment="0" applyProtection="0">
      <alignment vertical="center"/>
    </xf>
    <xf numFmtId="0" fontId="10" fillId="25" borderId="326" applyNumberFormat="0" applyAlignment="0" applyProtection="0"/>
    <xf numFmtId="0" fontId="10" fillId="25" borderId="326" applyNumberFormat="0" applyAlignment="0" applyProtection="0"/>
    <xf numFmtId="0" fontId="10" fillId="25" borderId="326" applyNumberFormat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32" fillId="20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40" fillId="0" borderId="329" applyNumberFormat="0" applyFill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10" fillId="25" borderId="326" applyNumberFormat="0" applyAlignment="0" applyProtection="0"/>
    <xf numFmtId="0" fontId="21" fillId="7" borderId="326" applyNumberFormat="0" applyAlignment="0" applyProtection="0"/>
    <xf numFmtId="0" fontId="41" fillId="7" borderId="326" applyNumberFormat="0" applyAlignment="0" applyProtection="0">
      <alignment vertical="center"/>
    </xf>
    <xf numFmtId="0" fontId="29" fillId="0" borderId="325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27" fillId="25" borderId="328" applyNumberFormat="0" applyAlignment="0" applyProtection="0"/>
    <xf numFmtId="0" fontId="27" fillId="25" borderId="328" applyNumberFormat="0" applyAlignment="0" applyProtection="0"/>
    <xf numFmtId="0" fontId="47" fillId="20" borderId="328" applyNumberFormat="0" applyAlignment="0" applyProtection="0">
      <alignment vertical="center"/>
    </xf>
    <xf numFmtId="0" fontId="175" fillId="24" borderId="381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175" fillId="24" borderId="327" applyNumberFormat="0" applyFont="0" applyAlignment="0" applyProtection="0"/>
    <xf numFmtId="0" fontId="192" fillId="0" borderId="329" applyNumberFormat="0" applyFill="0" applyAlignment="0" applyProtection="0"/>
    <xf numFmtId="0" fontId="21" fillId="7" borderId="326" applyNumberFormat="0" applyAlignment="0" applyProtection="0"/>
    <xf numFmtId="0" fontId="10" fillId="25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29" fillId="0" borderId="325" applyNumberFormat="0" applyFill="0" applyAlignment="0" applyProtection="0"/>
    <xf numFmtId="0" fontId="40" fillId="0" borderId="329" applyNumberFormat="0" applyFill="0" applyAlignment="0" applyProtection="0">
      <alignment vertical="center"/>
    </xf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0" fillId="25" borderId="326" applyNumberFormat="0" applyAlignment="0" applyProtection="0"/>
    <xf numFmtId="0" fontId="47" fillId="20" borderId="328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4" fillId="24" borderId="327" applyNumberFormat="0" applyFont="0" applyAlignment="0" applyProtection="0"/>
    <xf numFmtId="0" fontId="40" fillId="0" borderId="329" applyNumberFormat="0" applyFill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10" fillId="25" borderId="326" applyNumberFormat="0" applyAlignment="0" applyProtection="0"/>
    <xf numFmtId="0" fontId="32" fillId="20" borderId="326" applyNumberFormat="0" applyAlignment="0" applyProtection="0">
      <alignment vertical="center"/>
    </xf>
    <xf numFmtId="0" fontId="10" fillId="25" borderId="326" applyNumberFormat="0" applyAlignment="0" applyProtection="0"/>
    <xf numFmtId="0" fontId="4" fillId="24" borderId="327" applyNumberFormat="0" applyFont="0" applyAlignment="0" applyProtection="0"/>
    <xf numFmtId="0" fontId="10" fillId="25" borderId="326" applyNumberFormat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41" fillId="7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175" fillId="24" borderId="35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51" applyNumberFormat="0" applyFont="0" applyAlignment="0" applyProtection="0"/>
    <xf numFmtId="0" fontId="175" fillId="24" borderId="351" applyNumberFormat="0" applyFont="0" applyAlignment="0" applyProtection="0"/>
    <xf numFmtId="0" fontId="192" fillId="0" borderId="329" applyNumberFormat="0" applyFill="0" applyAlignment="0" applyProtection="0"/>
    <xf numFmtId="0" fontId="4" fillId="29" borderId="327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91" fillId="20" borderId="293" applyNumberFormat="0" applyAlignment="0" applyProtection="0"/>
    <xf numFmtId="0" fontId="175" fillId="24" borderId="292" applyNumberFormat="0" applyFont="0" applyAlignment="0" applyProtection="0"/>
    <xf numFmtId="0" fontId="191" fillId="20" borderId="293" applyNumberFormat="0" applyAlignment="0" applyProtection="0"/>
    <xf numFmtId="0" fontId="191" fillId="20" borderId="293" applyNumberFormat="0" applyAlignment="0" applyProtection="0"/>
    <xf numFmtId="0" fontId="191" fillId="20" borderId="293" applyNumberFormat="0" applyAlignment="0" applyProtection="0"/>
    <xf numFmtId="0" fontId="32" fillId="20" borderId="326" applyNumberFormat="0" applyAlignment="0" applyProtection="0">
      <alignment vertical="center"/>
    </xf>
    <xf numFmtId="0" fontId="191" fillId="20" borderId="293" applyNumberForma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4" fillId="24" borderId="327" applyNumberFormat="0" applyFont="0" applyAlignment="0" applyProtection="0"/>
    <xf numFmtId="0" fontId="40" fillId="0" borderId="329" applyNumberFormat="0" applyFill="0" applyAlignment="0" applyProtection="0">
      <alignment vertical="center"/>
    </xf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10" fillId="25" borderId="326" applyNumberFormat="0" applyAlignment="0" applyProtection="0"/>
    <xf numFmtId="0" fontId="32" fillId="20" borderId="326" applyNumberFormat="0" applyAlignment="0" applyProtection="0">
      <alignment vertical="center"/>
    </xf>
    <xf numFmtId="0" fontId="10" fillId="25" borderId="326" applyNumberFormat="0" applyAlignment="0" applyProtection="0"/>
    <xf numFmtId="0" fontId="21" fillId="7" borderId="326" applyNumberFormat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>
      <alignment vertical="center"/>
    </xf>
    <xf numFmtId="0" fontId="10" fillId="25" borderId="380" applyNumberFormat="0" applyAlignment="0" applyProtection="0"/>
    <xf numFmtId="0" fontId="29" fillId="0" borderId="378" applyNumberFormat="0" applyFill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4" fillId="24" borderId="351" applyNumberFormat="0" applyFon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66" fillId="20" borderId="331" applyNumberFormat="0" applyAlignment="0" applyProtection="0"/>
    <xf numFmtId="0" fontId="273" fillId="7" borderId="331" applyNumberFormat="0" applyAlignment="0" applyProtection="0"/>
    <xf numFmtId="0" fontId="32" fillId="20" borderId="380" applyNumberFormat="0" applyAlignment="0" applyProtection="0">
      <alignment vertical="center"/>
    </xf>
    <xf numFmtId="0" fontId="10" fillId="20" borderId="331" applyNumberFormat="0" applyAlignment="0" applyProtection="0"/>
    <xf numFmtId="0" fontId="21" fillId="7" borderId="331" applyNumberFormat="0" applyAlignment="0" applyProtection="0"/>
    <xf numFmtId="0" fontId="85" fillId="24" borderId="332" applyNumberFormat="0" applyFont="0" applyAlignment="0" applyProtection="0"/>
    <xf numFmtId="0" fontId="27" fillId="20" borderId="333" applyNumberFormat="0" applyAlignment="0" applyProtection="0"/>
    <xf numFmtId="0" fontId="192" fillId="0" borderId="353" applyNumberFormat="0" applyFill="0" applyAlignment="0" applyProtection="0"/>
    <xf numFmtId="0" fontId="4" fillId="24" borderId="381" applyNumberFormat="0" applyFont="0" applyAlignment="0" applyProtection="0"/>
    <xf numFmtId="0" fontId="27" fillId="25" borderId="352" applyNumberFormat="0" applyAlignment="0" applyProtection="0"/>
    <xf numFmtId="0" fontId="21" fillId="7" borderId="350" applyNumberFormat="0" applyAlignment="0" applyProtection="0"/>
    <xf numFmtId="0" fontId="47" fillId="20" borderId="352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>
      <alignment vertical="center"/>
    </xf>
    <xf numFmtId="0" fontId="27" fillId="25" borderId="352" applyNumberFormat="0" applyAlignment="0" applyProtection="0"/>
    <xf numFmtId="0" fontId="175" fillId="24" borderId="351" applyNumberFormat="0" applyFont="0" applyAlignment="0" applyProtection="0"/>
    <xf numFmtId="0" fontId="27" fillId="20" borderId="367" applyNumberFormat="0" applyAlignment="0" applyProtection="0"/>
    <xf numFmtId="0" fontId="192" fillId="0" borderId="294" applyNumberFormat="0" applyFill="0" applyAlignment="0" applyProtection="0"/>
    <xf numFmtId="0" fontId="192" fillId="0" borderId="294" applyNumberFormat="0" applyFill="0" applyAlignment="0" applyProtection="0"/>
    <xf numFmtId="0" fontId="192" fillId="0" borderId="294" applyNumberFormat="0" applyFill="0" applyAlignment="0" applyProtection="0"/>
    <xf numFmtId="0" fontId="192" fillId="0" borderId="294" applyNumberFormat="0" applyFill="0" applyAlignment="0" applyProtection="0"/>
    <xf numFmtId="0" fontId="192" fillId="0" borderId="294" applyNumberFormat="0" applyFill="0" applyAlignment="0" applyProtection="0"/>
    <xf numFmtId="0" fontId="192" fillId="0" borderId="294" applyNumberFormat="0" applyFill="0" applyAlignment="0" applyProtection="0"/>
    <xf numFmtId="0" fontId="192" fillId="0" borderId="294" applyNumberFormat="0" applyFill="0" applyAlignment="0" applyProtection="0"/>
    <xf numFmtId="0" fontId="192" fillId="0" borderId="294" applyNumberFormat="0" applyFill="0" applyAlignment="0" applyProtection="0"/>
    <xf numFmtId="0" fontId="192" fillId="0" borderId="294" applyNumberFormat="0" applyFill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4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91" fillId="20" borderId="382" applyNumberFormat="0" applyAlignment="0" applyProtection="0"/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175" fillId="24" borderId="351" applyNumberFormat="0" applyFont="0" applyAlignment="0" applyProtection="0"/>
    <xf numFmtId="0" fontId="29" fillId="0" borderId="325" applyNumberFormat="0" applyFill="0" applyAlignment="0" applyProtection="0"/>
    <xf numFmtId="0" fontId="29" fillId="0" borderId="325" applyNumberFormat="0" applyFill="0" applyAlignment="0" applyProtection="0"/>
    <xf numFmtId="0" fontId="10" fillId="25" borderId="326" applyNumberFormat="0" applyAlignment="0" applyProtection="0"/>
    <xf numFmtId="0" fontId="41" fillId="7" borderId="326" applyNumberFormat="0" applyAlignment="0" applyProtection="0">
      <alignment vertical="center"/>
    </xf>
    <xf numFmtId="0" fontId="10" fillId="20" borderId="326" applyNumberFormat="0" applyAlignment="0" applyProtection="0"/>
    <xf numFmtId="0" fontId="27" fillId="25" borderId="352" applyNumberFormat="0" applyAlignment="0" applyProtection="0"/>
    <xf numFmtId="0" fontId="27" fillId="25" borderId="328" applyNumberFormat="0" applyAlignment="0" applyProtection="0"/>
    <xf numFmtId="0" fontId="175" fillId="24" borderId="351" applyNumberFormat="0" applyFont="0" applyAlignment="0" applyProtection="0"/>
    <xf numFmtId="0" fontId="32" fillId="20" borderId="326" applyNumberFormat="0" applyAlignment="0" applyProtection="0">
      <alignment vertical="center"/>
    </xf>
    <xf numFmtId="0" fontId="175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4" fillId="24" borderId="327" applyNumberFormat="0" applyFont="0" applyAlignment="0" applyProtection="0"/>
    <xf numFmtId="0" fontId="10" fillId="25" borderId="326" applyNumberFormat="0" applyAlignment="0" applyProtection="0"/>
    <xf numFmtId="0" fontId="29" fillId="0" borderId="325" applyNumberFormat="0" applyFill="0" applyAlignment="0" applyProtection="0"/>
    <xf numFmtId="0" fontId="10" fillId="25" borderId="326" applyNumberFormat="0" applyAlignment="0" applyProtection="0"/>
    <xf numFmtId="0" fontId="21" fillId="7" borderId="326" applyNumberFormat="0" applyAlignment="0" applyProtection="0"/>
    <xf numFmtId="0" fontId="21" fillId="7" borderId="326" applyNumberFormat="0" applyAlignment="0" applyProtection="0"/>
    <xf numFmtId="0" fontId="29" fillId="0" borderId="325" applyNumberFormat="0" applyFill="0" applyAlignment="0" applyProtection="0"/>
    <xf numFmtId="0" fontId="191" fillId="20" borderId="328" applyNumberFormat="0" applyAlignment="0" applyProtection="0"/>
    <xf numFmtId="0" fontId="27" fillId="20" borderId="328" applyNumberFormat="0" applyAlignment="0" applyProtection="0"/>
    <xf numFmtId="0" fontId="191" fillId="20" borderId="328" applyNumberFormat="0" applyAlignment="0" applyProtection="0"/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27" fillId="25" borderId="328" applyNumberFormat="0" applyAlignment="0" applyProtection="0"/>
    <xf numFmtId="0" fontId="27" fillId="25" borderId="328" applyNumberFormat="0" applyAlignment="0" applyProtection="0"/>
    <xf numFmtId="0" fontId="10" fillId="25" borderId="380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91" fillId="20" borderId="382" applyNumberFormat="0" applyAlignment="0" applyProtection="0"/>
    <xf numFmtId="0" fontId="40" fillId="0" borderId="353" applyNumberFormat="0" applyFill="0" applyAlignment="0" applyProtection="0">
      <alignment vertical="center"/>
    </xf>
    <xf numFmtId="0" fontId="68" fillId="0" borderId="349">
      <alignment horizontal="left" vertical="center"/>
    </xf>
    <xf numFmtId="0" fontId="175" fillId="24" borderId="351" applyNumberFormat="0" applyFont="0" applyAlignment="0" applyProtection="0"/>
    <xf numFmtId="0" fontId="4" fillId="24" borderId="327" applyNumberFormat="0" applyFont="0" applyAlignment="0" applyProtection="0"/>
    <xf numFmtId="0" fontId="27" fillId="25" borderId="352" applyNumberFormat="0" applyAlignment="0" applyProtection="0"/>
    <xf numFmtId="0" fontId="40" fillId="0" borderId="329" applyNumberFormat="0" applyFill="0" applyAlignment="0" applyProtection="0">
      <alignment vertical="center"/>
    </xf>
    <xf numFmtId="0" fontId="10" fillId="25" borderId="326" applyNumberFormat="0" applyAlignment="0" applyProtection="0"/>
    <xf numFmtId="0" fontId="29" fillId="0" borderId="325" applyNumberFormat="0" applyFill="0" applyAlignment="0" applyProtection="0"/>
    <xf numFmtId="0" fontId="4" fillId="24" borderId="327" applyNumberFormat="0" applyFont="0" applyAlignment="0" applyProtection="0"/>
    <xf numFmtId="0" fontId="10" fillId="25" borderId="326" applyNumberFormat="0" applyAlignment="0" applyProtection="0"/>
    <xf numFmtId="0" fontId="4" fillId="24" borderId="327" applyNumberFormat="0" applyFont="0" applyAlignment="0" applyProtection="0"/>
    <xf numFmtId="0" fontId="40" fillId="0" borderId="329" applyNumberFormat="0" applyFill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29" fillId="0" borderId="325" applyNumberFormat="0" applyFill="0" applyAlignment="0" applyProtection="0"/>
    <xf numFmtId="0" fontId="21" fillId="7" borderId="326" applyNumberFormat="0" applyAlignment="0" applyProtection="0"/>
    <xf numFmtId="0" fontId="188" fillId="7" borderId="326" applyNumberFormat="0" applyAlignment="0" applyProtection="0"/>
    <xf numFmtId="0" fontId="188" fillId="7" borderId="326" applyNumberFormat="0" applyAlignment="0" applyProtection="0"/>
    <xf numFmtId="0" fontId="175" fillId="24" borderId="327" applyNumberFormat="0" applyFont="0" applyAlignment="0" applyProtection="0"/>
    <xf numFmtId="0" fontId="27" fillId="25" borderId="328" applyNumberFormat="0" applyAlignment="0" applyProtection="0"/>
    <xf numFmtId="0" fontId="27" fillId="25" borderId="328" applyNumberFormat="0" applyAlignment="0" applyProtection="0"/>
    <xf numFmtId="0" fontId="10" fillId="25" borderId="326" applyNumberFormat="0" applyAlignment="0" applyProtection="0"/>
    <xf numFmtId="0" fontId="32" fillId="20" borderId="326" applyNumberFormat="0" applyAlignment="0" applyProtection="0">
      <alignment vertical="center"/>
    </xf>
    <xf numFmtId="0" fontId="21" fillId="7" borderId="326" applyNumberFormat="0" applyAlignment="0" applyProtection="0"/>
    <xf numFmtId="0" fontId="29" fillId="0" borderId="325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29" fillId="0" borderId="325" applyNumberFormat="0" applyFill="0" applyAlignment="0" applyProtection="0"/>
    <xf numFmtId="0" fontId="41" fillId="7" borderId="326" applyNumberFormat="0" applyAlignment="0" applyProtection="0">
      <alignment vertical="center"/>
    </xf>
    <xf numFmtId="0" fontId="27" fillId="25" borderId="328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1" fillId="7" borderId="380" applyNumberFormat="0" applyAlignment="0" applyProtection="0">
      <alignment vertical="center"/>
    </xf>
    <xf numFmtId="0" fontId="191" fillId="20" borderId="382" applyNumberFormat="0" applyAlignment="0" applyProtection="0"/>
    <xf numFmtId="0" fontId="278" fillId="0" borderId="334" applyNumberFormat="0" applyFill="0" applyAlignment="0" applyProtection="0"/>
    <xf numFmtId="0" fontId="4" fillId="24" borderId="332" applyNumberFormat="0" applyFont="0" applyAlignment="0" applyProtection="0"/>
    <xf numFmtId="0" fontId="276" fillId="20" borderId="333" applyNumberFormat="0" applyAlignment="0" applyProtection="0"/>
    <xf numFmtId="0" fontId="191" fillId="20" borderId="352" applyNumberFormat="0" applyAlignment="0" applyProtection="0"/>
    <xf numFmtId="0" fontId="175" fillId="24" borderId="351" applyNumberFormat="0" applyFont="0" applyAlignment="0" applyProtection="0"/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29" fillId="0" borderId="329" applyNumberFormat="0" applyFill="0" applyAlignment="0" applyProtection="0"/>
    <xf numFmtId="0" fontId="105" fillId="28" borderId="326" applyNumberFormat="0" applyAlignment="0" applyProtection="0"/>
    <xf numFmtId="0" fontId="192" fillId="0" borderId="329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41" fillId="7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29" fillId="0" borderId="325" applyNumberFormat="0" applyFill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29" fillId="0" borderId="325" applyNumberFormat="0" applyFill="0" applyAlignment="0" applyProtection="0"/>
    <xf numFmtId="0" fontId="10" fillId="25" borderId="326" applyNumberFormat="0" applyAlignment="0" applyProtection="0"/>
    <xf numFmtId="0" fontId="10" fillId="25" borderId="326" applyNumberFormat="0" applyAlignment="0" applyProtection="0"/>
    <xf numFmtId="0" fontId="21" fillId="7" borderId="326" applyNumberFormat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27" fillId="25" borderId="328" applyNumberFormat="0" applyAlignment="0" applyProtection="0"/>
    <xf numFmtId="0" fontId="29" fillId="0" borderId="325" applyNumberFormat="0" applyFill="0" applyAlignment="0" applyProtection="0"/>
    <xf numFmtId="0" fontId="32" fillId="20" borderId="326" applyNumberForma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10" fillId="25" borderId="326" applyNumberFormat="0" applyAlignment="0" applyProtection="0"/>
    <xf numFmtId="0" fontId="41" fillId="7" borderId="326" applyNumberFormat="0" applyAlignment="0" applyProtection="0">
      <alignment vertical="center"/>
    </xf>
    <xf numFmtId="0" fontId="10" fillId="25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41" fillId="7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27" fillId="25" borderId="328" applyNumberFormat="0" applyAlignment="0" applyProtection="0"/>
    <xf numFmtId="10" fontId="16" fillId="22" borderId="323" applyNumberFormat="0" applyBorder="0" applyAlignment="0" applyProtection="0"/>
    <xf numFmtId="0" fontId="27" fillId="20" borderId="328" applyNumberFormat="0" applyAlignment="0" applyProtection="0"/>
    <xf numFmtId="0" fontId="47" fillId="20" borderId="328" applyNumberFormat="0" applyAlignment="0" applyProtection="0">
      <alignment vertical="center"/>
    </xf>
    <xf numFmtId="0" fontId="191" fillId="20" borderId="328" applyNumberFormat="0" applyAlignment="0" applyProtection="0"/>
    <xf numFmtId="0" fontId="27" fillId="20" borderId="328" applyNumberForma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68" fillId="0" borderId="339">
      <alignment horizontal="left" vertical="center"/>
    </xf>
    <xf numFmtId="0" fontId="27" fillId="20" borderId="328" applyNumberFormat="0" applyAlignment="0" applyProtection="0"/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191" fillId="20" borderId="328" applyNumberFormat="0" applyAlignment="0" applyProtection="0"/>
    <xf numFmtId="0" fontId="68" fillId="0" borderId="339">
      <alignment horizontal="left" vertical="center"/>
    </xf>
    <xf numFmtId="0" fontId="191" fillId="20" borderId="328" applyNumberForma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47" fillId="20" borderId="328" applyNumberFormat="0" applyAlignment="0" applyProtection="0">
      <alignment vertical="center"/>
    </xf>
    <xf numFmtId="0" fontId="191" fillId="20" borderId="328" applyNumberFormat="0" applyAlignment="0" applyProtection="0"/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27" fillId="25" borderId="328" applyNumberFormat="0" applyAlignment="0" applyProtection="0"/>
    <xf numFmtId="0" fontId="47" fillId="20" borderId="328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27" fillId="25" borderId="328" applyNumberFormat="0" applyAlignment="0" applyProtection="0"/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27" fillId="25" borderId="328" applyNumberFormat="0" applyAlignment="0" applyProtection="0"/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27" fillId="25" borderId="328" applyNumberFormat="0" applyAlignment="0" applyProtection="0"/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27" fillId="25" borderId="328" applyNumberFormat="0" applyAlignment="0" applyProtection="0"/>
    <xf numFmtId="0" fontId="27" fillId="25" borderId="328" applyNumberFormat="0" applyAlignment="0" applyProtection="0"/>
    <xf numFmtId="0" fontId="47" fillId="20" borderId="328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47" fillId="20" borderId="328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27" fillId="25" borderId="328" applyNumberFormat="0" applyAlignment="0" applyProtection="0"/>
    <xf numFmtId="0" fontId="27" fillId="25" borderId="328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4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175" fillId="24" borderId="381" applyNumberFormat="0" applyFont="0" applyAlignment="0" applyProtection="0"/>
    <xf numFmtId="0" fontId="40" fillId="0" borderId="383" applyNumberFormat="0" applyFill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5" borderId="382" applyNumberFormat="0" applyAlignment="0" applyProtection="0"/>
    <xf numFmtId="0" fontId="32" fillId="20" borderId="380" applyNumberFormat="0" applyAlignment="0" applyProtection="0">
      <alignment vertical="center"/>
    </xf>
    <xf numFmtId="0" fontId="175" fillId="24" borderId="351" applyNumberFormat="0" applyFont="0" applyAlignment="0" applyProtection="0"/>
    <xf numFmtId="0" fontId="180" fillId="20" borderId="331" applyNumberFormat="0" applyAlignment="0" applyProtection="0"/>
    <xf numFmtId="0" fontId="29" fillId="0" borderId="325" applyNumberFormat="0" applyFill="0" applyAlignment="0" applyProtection="0"/>
    <xf numFmtId="0" fontId="4" fillId="24" borderId="351" applyNumberFormat="0" applyFont="0" applyAlignment="0" applyProtection="0"/>
    <xf numFmtId="0" fontId="10" fillId="22" borderId="326" applyNumberFormat="0" applyAlignment="0" applyProtection="0"/>
    <xf numFmtId="0" fontId="4" fillId="24" borderId="327" applyNumberFormat="0" applyFont="0" applyAlignment="0" applyProtection="0"/>
    <xf numFmtId="0" fontId="180" fillId="20" borderId="331" applyNumberFormat="0" applyAlignment="0" applyProtection="0"/>
    <xf numFmtId="0" fontId="191" fillId="20" borderId="328" applyNumberFormat="0" applyAlignment="0" applyProtection="0"/>
    <xf numFmtId="0" fontId="188" fillId="7" borderId="326" applyNumberFormat="0" applyAlignment="0" applyProtection="0"/>
    <xf numFmtId="0" fontId="27" fillId="20" borderId="328" applyNumberFormat="0" applyAlignment="0" applyProtection="0"/>
    <xf numFmtId="0" fontId="41" fillId="7" borderId="326" applyNumberForma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27" fillId="25" borderId="328" applyNumberFormat="0" applyAlignment="0" applyProtection="0"/>
    <xf numFmtId="0" fontId="191" fillId="20" borderId="328" applyNumberFormat="0" applyAlignment="0" applyProtection="0"/>
    <xf numFmtId="0" fontId="40" fillId="0" borderId="329" applyNumberFormat="0" applyFill="0" applyAlignment="0" applyProtection="0">
      <alignment vertical="center"/>
    </xf>
    <xf numFmtId="0" fontId="68" fillId="0" borderId="229">
      <alignment horizontal="left" vertical="center"/>
    </xf>
    <xf numFmtId="0" fontId="10" fillId="25" borderId="326" applyNumberFormat="0" applyAlignment="0" applyProtection="0"/>
    <xf numFmtId="0" fontId="180" fillId="20" borderId="331" applyNumberFormat="0" applyAlignment="0" applyProtection="0"/>
    <xf numFmtId="0" fontId="4" fillId="24" borderId="381" applyNumberFormat="0" applyFont="0" applyAlignment="0" applyProtection="0">
      <alignment vertical="center"/>
    </xf>
    <xf numFmtId="0" fontId="175" fillId="24" borderId="381" applyNumberFormat="0" applyFont="0" applyAlignment="0" applyProtection="0"/>
    <xf numFmtId="0" fontId="32" fillId="20" borderId="380" applyNumberFormat="0" applyAlignment="0" applyProtection="0">
      <alignment vertical="center"/>
    </xf>
    <xf numFmtId="0" fontId="10" fillId="25" borderId="326" applyNumberFormat="0" applyAlignment="0" applyProtection="0"/>
    <xf numFmtId="0" fontId="21" fillId="7" borderId="326" applyNumberFormat="0" applyAlignment="0" applyProtection="0"/>
    <xf numFmtId="0" fontId="32" fillId="20" borderId="326" applyNumberForma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27" fillId="25" borderId="328" applyNumberFormat="0" applyAlignment="0" applyProtection="0"/>
    <xf numFmtId="0" fontId="10" fillId="20" borderId="326" applyNumberFormat="0" applyAlignment="0" applyProtection="0"/>
    <xf numFmtId="0" fontId="21" fillId="7" borderId="365" applyNumberFormat="0" applyAlignment="0" applyProtection="0"/>
    <xf numFmtId="0" fontId="4" fillId="24" borderId="35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32" fillId="20" borderId="326" applyNumberFormat="0" applyAlignment="0" applyProtection="0">
      <alignment vertical="center"/>
    </xf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/>
    <xf numFmtId="0" fontId="40" fillId="0" borderId="329" applyNumberFormat="0" applyFill="0" applyAlignment="0" applyProtection="0">
      <alignment vertical="center"/>
    </xf>
    <xf numFmtId="0" fontId="4" fillId="24" borderId="327" applyNumberFormat="0" applyFont="0" applyAlignment="0" applyProtection="0"/>
    <xf numFmtId="0" fontId="40" fillId="0" borderId="383" applyNumberFormat="0" applyFill="0" applyAlignment="0" applyProtection="0">
      <alignment vertical="center"/>
    </xf>
    <xf numFmtId="0" fontId="192" fillId="0" borderId="353" applyNumberFormat="0" applyFill="0" applyAlignment="0" applyProtection="0"/>
    <xf numFmtId="0" fontId="27" fillId="25" borderId="328" applyNumberFormat="0" applyAlignment="0" applyProtection="0"/>
    <xf numFmtId="0" fontId="27" fillId="25" borderId="328" applyNumberFormat="0" applyAlignment="0" applyProtection="0"/>
    <xf numFmtId="0" fontId="175" fillId="24" borderId="351" applyNumberFormat="0" applyFont="0" applyAlignment="0" applyProtection="0"/>
    <xf numFmtId="0" fontId="29" fillId="0" borderId="325" applyNumberFormat="0" applyFill="0" applyAlignment="0" applyProtection="0"/>
    <xf numFmtId="0" fontId="41" fillId="7" borderId="350" applyNumberFormat="0" applyAlignment="0" applyProtection="0">
      <alignment vertical="center"/>
    </xf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92" fillId="0" borderId="353" applyNumberFormat="0" applyFill="0" applyAlignment="0" applyProtection="0"/>
    <xf numFmtId="0" fontId="4" fillId="24" borderId="327" applyNumberFormat="0" applyFont="0" applyAlignment="0" applyProtection="0"/>
    <xf numFmtId="0" fontId="192" fillId="0" borderId="383" applyNumberFormat="0" applyFill="0" applyAlignment="0" applyProtection="0"/>
    <xf numFmtId="0" fontId="27" fillId="20" borderId="328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80" fillId="20" borderId="350" applyNumberFormat="0" applyAlignment="0" applyProtection="0"/>
    <xf numFmtId="0" fontId="4" fillId="24" borderId="327" applyNumberFormat="0" applyFont="0" applyAlignment="0" applyProtection="0"/>
    <xf numFmtId="0" fontId="175" fillId="24" borderId="351" applyNumberFormat="0" applyFont="0" applyAlignment="0" applyProtection="0"/>
    <xf numFmtId="0" fontId="40" fillId="0" borderId="329" applyNumberFormat="0" applyFill="0" applyAlignment="0" applyProtection="0">
      <alignment vertical="center"/>
    </xf>
    <xf numFmtId="0" fontId="10" fillId="20" borderId="326" applyNumberFormat="0" applyAlignment="0" applyProtection="0"/>
    <xf numFmtId="0" fontId="27" fillId="25" borderId="328" applyNumberFormat="0" applyAlignment="0" applyProtection="0"/>
    <xf numFmtId="0" fontId="47" fillId="20" borderId="328" applyNumberFormat="0" applyAlignment="0" applyProtection="0">
      <alignment vertical="center"/>
    </xf>
    <xf numFmtId="0" fontId="29" fillId="0" borderId="294" applyNumberFormat="0" applyFill="0" applyAlignment="0" applyProtection="0"/>
    <xf numFmtId="0" fontId="26" fillId="24" borderId="292" applyNumberFormat="0" applyFont="0" applyAlignment="0" applyProtection="0"/>
    <xf numFmtId="0" fontId="27" fillId="20" borderId="293" applyNumberFormat="0" applyAlignment="0" applyProtection="0"/>
    <xf numFmtId="0" fontId="27" fillId="20" borderId="293" applyNumberFormat="0" applyAlignment="0" applyProtection="0"/>
    <xf numFmtId="0" fontId="29" fillId="0" borderId="294" applyNumberFormat="0" applyFill="0" applyAlignment="0" applyProtection="0"/>
    <xf numFmtId="0" fontId="32" fillId="20" borderId="291" applyNumberFormat="0" applyAlignment="0" applyProtection="0">
      <alignment vertical="center"/>
    </xf>
    <xf numFmtId="0" fontId="41" fillId="7" borderId="291" applyNumberFormat="0" applyAlignment="0" applyProtection="0">
      <alignment vertical="center"/>
    </xf>
    <xf numFmtId="0" fontId="47" fillId="20" borderId="293" applyNumberFormat="0" applyAlignment="0" applyProtection="0">
      <alignment vertical="center"/>
    </xf>
    <xf numFmtId="0" fontId="10" fillId="25" borderId="291" applyNumberFormat="0" applyAlignment="0" applyProtection="0"/>
    <xf numFmtId="0" fontId="27" fillId="25" borderId="293" applyNumberFormat="0" applyAlignment="0" applyProtection="0"/>
    <xf numFmtId="0" fontId="29" fillId="0" borderId="295" applyNumberFormat="0" applyFill="0" applyAlignment="0" applyProtection="0"/>
    <xf numFmtId="0" fontId="29" fillId="0" borderId="294" applyNumberFormat="0" applyFill="0" applyAlignment="0" applyProtection="0"/>
    <xf numFmtId="0" fontId="10" fillId="22" borderId="291" applyNumberFormat="0" applyAlignment="0" applyProtection="0"/>
    <xf numFmtId="0" fontId="29" fillId="22" borderId="296" applyNumberFormat="0" applyAlignment="0" applyProtection="0"/>
    <xf numFmtId="0" fontId="180" fillId="20" borderId="291" applyNumberFormat="0" applyAlignment="0" applyProtection="0"/>
    <xf numFmtId="0" fontId="180" fillId="20" borderId="291" applyNumberFormat="0" applyAlignment="0" applyProtection="0"/>
    <xf numFmtId="0" fontId="180" fillId="20" borderId="291" applyNumberFormat="0" applyAlignment="0" applyProtection="0"/>
    <xf numFmtId="0" fontId="188" fillId="7" borderId="291" applyNumberForma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91" fillId="20" borderId="293" applyNumberFormat="0" applyAlignment="0" applyProtection="0"/>
    <xf numFmtId="0" fontId="191" fillId="20" borderId="293" applyNumberFormat="0" applyAlignment="0" applyProtection="0"/>
    <xf numFmtId="0" fontId="191" fillId="20" borderId="293" applyNumberFormat="0" applyAlignment="0" applyProtection="0"/>
    <xf numFmtId="0" fontId="191" fillId="20" borderId="293" applyNumberFormat="0" applyAlignment="0" applyProtection="0"/>
    <xf numFmtId="0" fontId="191" fillId="20" borderId="293" applyNumberFormat="0" applyAlignment="0" applyProtection="0"/>
    <xf numFmtId="0" fontId="191" fillId="20" borderId="293" applyNumberFormat="0" applyAlignment="0" applyProtection="0"/>
    <xf numFmtId="0" fontId="192" fillId="0" borderId="294" applyNumberFormat="0" applyFill="0" applyAlignment="0" applyProtection="0"/>
    <xf numFmtId="0" fontId="192" fillId="0" borderId="294" applyNumberFormat="0" applyFill="0" applyAlignment="0" applyProtection="0"/>
    <xf numFmtId="0" fontId="10" fillId="20" borderId="291" applyNumberFormat="0" applyAlignment="0" applyProtection="0"/>
    <xf numFmtId="0" fontId="10" fillId="20" borderId="291" applyNumberFormat="0" applyAlignment="0" applyProtection="0"/>
    <xf numFmtId="0" fontId="10" fillId="25" borderId="291" applyNumberFormat="0" applyAlignment="0" applyProtection="0"/>
    <xf numFmtId="0" fontId="4" fillId="24" borderId="292" applyNumberFormat="0" applyFont="0" applyAlignment="0" applyProtection="0"/>
    <xf numFmtId="0" fontId="21" fillId="7" borderId="291" applyNumberFormat="0" applyAlignment="0" applyProtection="0"/>
    <xf numFmtId="0" fontId="26" fillId="24" borderId="292" applyNumberFormat="0" applyFont="0" applyAlignment="0" applyProtection="0"/>
    <xf numFmtId="0" fontId="27" fillId="20" borderId="293" applyNumberFormat="0" applyAlignment="0" applyProtection="0"/>
    <xf numFmtId="0" fontId="29" fillId="0" borderId="294" applyNumberFormat="0" applyFill="0" applyAlignment="0" applyProtection="0"/>
    <xf numFmtId="0" fontId="26" fillId="24" borderId="292" applyNumberFormat="0" applyFont="0" applyAlignment="0" applyProtection="0">
      <alignment vertical="center"/>
    </xf>
    <xf numFmtId="0" fontId="40" fillId="0" borderId="294" applyNumberFormat="0" applyFill="0" applyAlignment="0" applyProtection="0">
      <alignment vertical="center"/>
    </xf>
    <xf numFmtId="0" fontId="41" fillId="7" borderId="291" applyNumberFormat="0" applyAlignment="0" applyProtection="0">
      <alignment vertical="center"/>
    </xf>
    <xf numFmtId="0" fontId="47" fillId="20" borderId="293" applyNumberFormat="0" applyAlignment="0" applyProtection="0">
      <alignment vertical="center"/>
    </xf>
    <xf numFmtId="0" fontId="27" fillId="25" borderId="293" applyNumberFormat="0" applyAlignment="0" applyProtection="0"/>
    <xf numFmtId="0" fontId="29" fillId="0" borderId="295" applyNumberFormat="0" applyFill="0" applyAlignment="0" applyProtection="0"/>
    <xf numFmtId="0" fontId="10" fillId="20" borderId="291" applyNumberFormat="0" applyAlignment="0" applyProtection="0"/>
    <xf numFmtId="0" fontId="180" fillId="20" borderId="291" applyNumberFormat="0" applyAlignment="0" applyProtection="0"/>
    <xf numFmtId="0" fontId="180" fillId="20" borderId="291" applyNumberFormat="0" applyAlignment="0" applyProtection="0"/>
    <xf numFmtId="0" fontId="180" fillId="20" borderId="291" applyNumberFormat="0" applyAlignment="0" applyProtection="0"/>
    <xf numFmtId="0" fontId="180" fillId="20" borderId="291" applyNumberFormat="0" applyAlignment="0" applyProtection="0"/>
    <xf numFmtId="0" fontId="40" fillId="0" borderId="329" applyNumberFormat="0" applyFill="0" applyAlignment="0" applyProtection="0">
      <alignment vertical="center"/>
    </xf>
    <xf numFmtId="0" fontId="10" fillId="20" borderId="252" applyNumberFormat="0" applyAlignment="0" applyProtection="0"/>
    <xf numFmtId="0" fontId="10" fillId="25" borderId="326" applyNumberFormat="0" applyAlignment="0" applyProtection="0"/>
    <xf numFmtId="0" fontId="29" fillId="0" borderId="295" applyNumberFormat="0" applyFill="0" applyAlignment="0" applyProtection="0"/>
    <xf numFmtId="0" fontId="27" fillId="20" borderId="293" applyNumberFormat="0" applyAlignment="0" applyProtection="0"/>
    <xf numFmtId="0" fontId="4" fillId="24" borderId="292" applyNumberFormat="0" applyFont="0" applyAlignment="0" applyProtection="0"/>
    <xf numFmtId="0" fontId="21" fillId="7" borderId="291" applyNumberFormat="0" applyAlignment="0" applyProtection="0"/>
    <xf numFmtId="0" fontId="10" fillId="22" borderId="291" applyNumberFormat="0" applyAlignment="0" applyProtection="0"/>
    <xf numFmtId="0" fontId="105" fillId="28" borderId="291" applyNumberFormat="0" applyAlignment="0" applyProtection="0"/>
    <xf numFmtId="0" fontId="188" fillId="7" borderId="291" applyNumberFormat="0" applyAlignment="0" applyProtection="0"/>
    <xf numFmtId="0" fontId="27" fillId="25" borderId="293" applyNumberFormat="0" applyAlignment="0" applyProtection="0"/>
    <xf numFmtId="0" fontId="175" fillId="24" borderId="332" applyNumberFormat="0" applyFont="0" applyAlignment="0" applyProtection="0"/>
    <xf numFmtId="0" fontId="47" fillId="20" borderId="293" applyNumberFormat="0" applyAlignment="0" applyProtection="0">
      <alignment vertical="center"/>
    </xf>
    <xf numFmtId="0" fontId="21" fillId="7" borderId="326" applyNumberFormat="0" applyAlignment="0" applyProtection="0"/>
    <xf numFmtId="0" fontId="10" fillId="25" borderId="291" applyNumberFormat="0" applyAlignment="0" applyProtection="0"/>
    <xf numFmtId="0" fontId="21" fillId="7" borderId="291" applyNumberFormat="0" applyAlignment="0" applyProtection="0"/>
    <xf numFmtId="0" fontId="27" fillId="25" borderId="293" applyNumberFormat="0" applyAlignment="0" applyProtection="0"/>
    <xf numFmtId="0" fontId="4" fillId="24" borderId="292" applyNumberFormat="0" applyFont="0" applyAlignment="0" applyProtection="0">
      <alignment vertical="center"/>
    </xf>
    <xf numFmtId="0" fontId="10" fillId="25" borderId="291" applyNumberFormat="0" applyAlignment="0" applyProtection="0"/>
    <xf numFmtId="0" fontId="47" fillId="20" borderId="293" applyNumberFormat="0" applyAlignment="0" applyProtection="0">
      <alignment vertical="center"/>
    </xf>
    <xf numFmtId="0" fontId="10" fillId="25" borderId="291" applyNumberFormat="0" applyAlignment="0" applyProtection="0"/>
    <xf numFmtId="0" fontId="21" fillId="7" borderId="291" applyNumberForma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0" fillId="25" borderId="291" applyNumberFormat="0" applyAlignment="0" applyProtection="0"/>
    <xf numFmtId="0" fontId="32" fillId="20" borderId="291" applyNumberFormat="0" applyAlignment="0" applyProtection="0">
      <alignment vertical="center"/>
    </xf>
    <xf numFmtId="0" fontId="27" fillId="25" borderId="293" applyNumberFormat="0" applyAlignment="0" applyProtection="0"/>
    <xf numFmtId="0" fontId="4" fillId="24" borderId="292" applyNumberFormat="0" applyFont="0" applyAlignment="0" applyProtection="0"/>
    <xf numFmtId="0" fontId="21" fillId="7" borderId="291" applyNumberFormat="0" applyAlignment="0" applyProtection="0"/>
    <xf numFmtId="0" fontId="27" fillId="25" borderId="293" applyNumberFormat="0" applyAlignment="0" applyProtection="0"/>
    <xf numFmtId="0" fontId="41" fillId="7" borderId="291" applyNumberFormat="0" applyAlignment="0" applyProtection="0">
      <alignment vertical="center"/>
    </xf>
    <xf numFmtId="0" fontId="40" fillId="0" borderId="294" applyNumberFormat="0" applyFill="0" applyAlignment="0" applyProtection="0">
      <alignment vertical="center"/>
    </xf>
    <xf numFmtId="0" fontId="32" fillId="20" borderId="291" applyNumberFormat="0" applyAlignment="0" applyProtection="0">
      <alignment vertical="center"/>
    </xf>
    <xf numFmtId="0" fontId="29" fillId="0" borderId="295" applyNumberFormat="0" applyFill="0" applyAlignment="0" applyProtection="0"/>
    <xf numFmtId="0" fontId="21" fillId="7" borderId="291" applyNumberFormat="0" applyAlignment="0" applyProtection="0"/>
    <xf numFmtId="0" fontId="29" fillId="0" borderId="295" applyNumberFormat="0" applyFill="0" applyAlignment="0" applyProtection="0"/>
    <xf numFmtId="0" fontId="21" fillId="7" borderId="326" applyNumberFormat="0" applyAlignment="0" applyProtection="0"/>
    <xf numFmtId="0" fontId="10" fillId="25" borderId="291" applyNumberFormat="0" applyAlignment="0" applyProtection="0"/>
    <xf numFmtId="0" fontId="29" fillId="0" borderId="325" applyNumberFormat="0" applyFill="0" applyAlignment="0" applyProtection="0"/>
    <xf numFmtId="0" fontId="4" fillId="24" borderId="381" applyNumberFormat="0" applyFont="0" applyAlignment="0" applyProtection="0"/>
    <xf numFmtId="0" fontId="192" fillId="0" borderId="329" applyNumberFormat="0" applyFill="0" applyAlignment="0" applyProtection="0"/>
    <xf numFmtId="0" fontId="21" fillId="7" borderId="326" applyNumberFormat="0" applyAlignment="0" applyProtection="0"/>
    <xf numFmtId="0" fontId="180" fillId="20" borderId="326" applyNumberFormat="0" applyAlignment="0" applyProtection="0"/>
    <xf numFmtId="0" fontId="175" fillId="24" borderId="351" applyNumberFormat="0" applyFont="0" applyAlignment="0" applyProtection="0"/>
    <xf numFmtId="0" fontId="32" fillId="20" borderId="326" applyNumberFormat="0" applyAlignment="0" applyProtection="0">
      <alignment vertical="center"/>
    </xf>
    <xf numFmtId="0" fontId="29" fillId="0" borderId="325" applyNumberFormat="0" applyFill="0" applyAlignment="0" applyProtection="0"/>
    <xf numFmtId="0" fontId="32" fillId="20" borderId="326" applyNumberFormat="0" applyAlignment="0" applyProtection="0">
      <alignment vertical="center"/>
    </xf>
    <xf numFmtId="0" fontId="180" fillId="20" borderId="326" applyNumberFormat="0" applyAlignment="0" applyProtection="0"/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21" fillId="7" borderId="291" applyNumberFormat="0" applyAlignment="0" applyProtection="0"/>
    <xf numFmtId="0" fontId="21" fillId="7" borderId="29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29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291" applyNumberFormat="0" applyAlignment="0" applyProtection="0">
      <alignment vertical="center"/>
    </xf>
    <xf numFmtId="0" fontId="41" fillId="7" borderId="291" applyNumberFormat="0" applyAlignment="0" applyProtection="0">
      <alignment vertical="center"/>
    </xf>
    <xf numFmtId="0" fontId="4" fillId="24" borderId="381" applyNumberFormat="0" applyFon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291" applyNumberFormat="0" applyAlignment="0" applyProtection="0"/>
    <xf numFmtId="0" fontId="10" fillId="25" borderId="291" applyNumberFormat="0" applyAlignment="0" applyProtection="0"/>
    <xf numFmtId="0" fontId="21" fillId="7" borderId="291" applyNumberFormat="0" applyAlignment="0" applyProtection="0"/>
    <xf numFmtId="0" fontId="21" fillId="7" borderId="29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291" applyNumberFormat="0" applyAlignment="0" applyProtection="0">
      <alignment vertical="center"/>
    </xf>
    <xf numFmtId="0" fontId="32" fillId="20" borderId="29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291" applyNumberFormat="0" applyAlignment="0" applyProtection="0">
      <alignment vertical="center"/>
    </xf>
    <xf numFmtId="0" fontId="41" fillId="7" borderId="29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27" fillId="25" borderId="328" applyNumberFormat="0" applyAlignment="0" applyProtection="0"/>
    <xf numFmtId="0" fontId="10" fillId="25" borderId="291" applyNumberFormat="0" applyAlignment="0" applyProtection="0"/>
    <xf numFmtId="0" fontId="21" fillId="7" borderId="29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291" applyNumberFormat="0" applyAlignment="0" applyProtection="0">
      <alignment vertical="center"/>
    </xf>
    <xf numFmtId="0" fontId="32" fillId="20" borderId="29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291" applyNumberFormat="0" applyAlignment="0" applyProtection="0">
      <alignment vertical="center"/>
    </xf>
    <xf numFmtId="0" fontId="41" fillId="7" borderId="291" applyNumberFormat="0" applyAlignment="0" applyProtection="0">
      <alignment vertical="center"/>
    </xf>
    <xf numFmtId="0" fontId="29" fillId="0" borderId="299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32" fillId="20" borderId="291" applyNumberFormat="0" applyAlignment="0" applyProtection="0">
      <alignment vertical="center"/>
    </xf>
    <xf numFmtId="0" fontId="10" fillId="25" borderId="291" applyNumberFormat="0" applyAlignment="0" applyProtection="0"/>
    <xf numFmtId="0" fontId="10" fillId="25" borderId="291" applyNumberFormat="0" applyAlignment="0" applyProtection="0"/>
    <xf numFmtId="0" fontId="32" fillId="20" borderId="291" applyNumberFormat="0" applyAlignment="0" applyProtection="0">
      <alignment vertical="center"/>
    </xf>
    <xf numFmtId="0" fontId="10" fillId="25" borderId="291" applyNumberFormat="0" applyAlignment="0" applyProtection="0"/>
    <xf numFmtId="0" fontId="10" fillId="25" borderId="291" applyNumberFormat="0" applyAlignment="0" applyProtection="0"/>
    <xf numFmtId="0" fontId="21" fillId="7" borderId="291" applyNumberFormat="0" applyAlignment="0" applyProtection="0"/>
    <xf numFmtId="0" fontId="21" fillId="7" borderId="291" applyNumberForma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32" fillId="20" borderId="29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291" applyNumberFormat="0" applyAlignment="0" applyProtection="0">
      <alignment vertical="center"/>
    </xf>
    <xf numFmtId="0" fontId="41" fillId="7" borderId="291" applyNumberFormat="0" applyAlignment="0" applyProtection="0">
      <alignment vertical="center"/>
    </xf>
    <xf numFmtId="0" fontId="10" fillId="25" borderId="291" applyNumberFormat="0" applyAlignment="0" applyProtection="0"/>
    <xf numFmtId="0" fontId="4" fillId="24" borderId="292" applyNumberFormat="0" applyFont="0" applyAlignment="0" applyProtection="0">
      <alignment vertical="center"/>
    </xf>
    <xf numFmtId="0" fontId="21" fillId="7" borderId="326" applyNumberFormat="0" applyAlignment="0" applyProtection="0"/>
    <xf numFmtId="0" fontId="4" fillId="24" borderId="351" applyNumberFormat="0" applyFont="0" applyAlignment="0" applyProtection="0"/>
    <xf numFmtId="0" fontId="41" fillId="7" borderId="326" applyNumberFormat="0" applyAlignment="0" applyProtection="0">
      <alignment vertical="center"/>
    </xf>
    <xf numFmtId="0" fontId="29" fillId="0" borderId="378" applyNumberFormat="0" applyFill="0" applyAlignment="0" applyProtection="0"/>
    <xf numFmtId="0" fontId="41" fillId="7" borderId="380" applyNumberFormat="0" applyAlignment="0" applyProtection="0">
      <alignment vertical="center"/>
    </xf>
    <xf numFmtId="0" fontId="21" fillId="7" borderId="326" applyNumberFormat="0" applyAlignment="0" applyProtection="0"/>
    <xf numFmtId="0" fontId="29" fillId="0" borderId="294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188" fillId="7" borderId="291" applyNumberFormat="0" applyAlignment="0" applyProtection="0"/>
    <xf numFmtId="0" fontId="27" fillId="25" borderId="328" applyNumberFormat="0" applyAlignment="0" applyProtection="0"/>
    <xf numFmtId="0" fontId="32" fillId="20" borderId="380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27" fillId="25" borderId="293" applyNumberFormat="0" applyAlignment="0" applyProtection="0"/>
    <xf numFmtId="0" fontId="29" fillId="0" borderId="354" applyNumberFormat="0" applyFill="0" applyAlignment="0" applyProtection="0"/>
    <xf numFmtId="0" fontId="21" fillId="7" borderId="326" applyNumberFormat="0" applyAlignment="0" applyProtection="0"/>
    <xf numFmtId="0" fontId="192" fillId="0" borderId="383" applyNumberFormat="0" applyFill="0" applyAlignment="0" applyProtection="0"/>
    <xf numFmtId="0" fontId="10" fillId="25" borderId="326" applyNumberFormat="0" applyAlignment="0" applyProtection="0"/>
    <xf numFmtId="0" fontId="188" fillId="7" borderId="291" applyNumberFormat="0" applyAlignment="0" applyProtection="0"/>
    <xf numFmtId="0" fontId="4" fillId="24" borderId="292" applyNumberFormat="0" applyFont="0" applyAlignment="0" applyProtection="0"/>
    <xf numFmtId="0" fontId="191" fillId="20" borderId="293" applyNumberFormat="0" applyAlignment="0" applyProtection="0"/>
    <xf numFmtId="0" fontId="47" fillId="20" borderId="352" applyNumberFormat="0" applyAlignment="0" applyProtection="0">
      <alignment vertical="center"/>
    </xf>
    <xf numFmtId="0" fontId="27" fillId="25" borderId="328" applyNumberFormat="0" applyAlignment="0" applyProtection="0"/>
    <xf numFmtId="0" fontId="175" fillId="24" borderId="327" applyNumberFormat="0" applyFont="0" applyAlignment="0" applyProtection="0"/>
    <xf numFmtId="0" fontId="10" fillId="25" borderId="291" applyNumberFormat="0" applyAlignment="0" applyProtection="0"/>
    <xf numFmtId="0" fontId="29" fillId="0" borderId="295" applyNumberFormat="0" applyFill="0" applyAlignment="0" applyProtection="0"/>
    <xf numFmtId="0" fontId="40" fillId="0" borderId="294" applyNumberFormat="0" applyFill="0" applyAlignment="0" applyProtection="0">
      <alignment vertical="center"/>
    </xf>
    <xf numFmtId="0" fontId="27" fillId="25" borderId="293" applyNumberFormat="0" applyAlignment="0" applyProtection="0"/>
    <xf numFmtId="0" fontId="10" fillId="25" borderId="291" applyNumberFormat="0" applyAlignment="0" applyProtection="0"/>
    <xf numFmtId="0" fontId="10" fillId="25" borderId="291" applyNumberFormat="0" applyAlignment="0" applyProtection="0"/>
    <xf numFmtId="0" fontId="41" fillId="7" borderId="291" applyNumberFormat="0" applyAlignment="0" applyProtection="0">
      <alignment vertical="center"/>
    </xf>
    <xf numFmtId="0" fontId="41" fillId="7" borderId="291" applyNumberFormat="0" applyAlignment="0" applyProtection="0">
      <alignment vertical="center"/>
    </xf>
    <xf numFmtId="0" fontId="27" fillId="25" borderId="328" applyNumberFormat="0" applyAlignment="0" applyProtection="0"/>
    <xf numFmtId="0" fontId="47" fillId="20" borderId="352" applyNumberFormat="0" applyAlignment="0" applyProtection="0">
      <alignment vertical="center"/>
    </xf>
    <xf numFmtId="0" fontId="4" fillId="24" borderId="381" applyNumberFormat="0" applyFont="0" applyAlignment="0" applyProtection="0"/>
    <xf numFmtId="0" fontId="29" fillId="0" borderId="353" applyNumberFormat="0" applyFill="0" applyAlignment="0" applyProtection="0"/>
    <xf numFmtId="0" fontId="20" fillId="0" borderId="259" applyNumberFormat="0" applyFill="0" applyAlignment="0" applyProtection="0"/>
    <xf numFmtId="0" fontId="68" fillId="0" borderId="339">
      <alignment horizontal="left" vertical="center"/>
    </xf>
    <xf numFmtId="0" fontId="41" fillId="7" borderId="326" applyNumberFormat="0" applyAlignment="0" applyProtection="0">
      <alignment vertical="center"/>
    </xf>
    <xf numFmtId="0" fontId="41" fillId="7" borderId="291" applyNumberFormat="0" applyAlignment="0" applyProtection="0">
      <alignment vertical="center"/>
    </xf>
    <xf numFmtId="0" fontId="32" fillId="20" borderId="291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27" fillId="25" borderId="328" applyNumberFormat="0" applyAlignment="0" applyProtection="0"/>
    <xf numFmtId="0" fontId="10" fillId="25" borderId="291" applyNumberFormat="0" applyAlignment="0" applyProtection="0"/>
    <xf numFmtId="0" fontId="4" fillId="24" borderId="327" applyNumberFormat="0" applyFont="0" applyAlignment="0" applyProtection="0"/>
    <xf numFmtId="0" fontId="10" fillId="25" borderId="350" applyNumberFormat="0" applyAlignment="0" applyProtection="0"/>
    <xf numFmtId="0" fontId="10" fillId="25" borderId="326" applyNumberFormat="0" applyAlignment="0" applyProtection="0"/>
    <xf numFmtId="0" fontId="175" fillId="24" borderId="327" applyNumberFormat="0" applyFont="0" applyAlignment="0" applyProtection="0"/>
    <xf numFmtId="0" fontId="21" fillId="7" borderId="350" applyNumberFormat="0" applyAlignment="0" applyProtection="0"/>
    <xf numFmtId="0" fontId="27" fillId="20" borderId="256" applyNumberFormat="0" applyAlignment="0" applyProtection="0"/>
    <xf numFmtId="0" fontId="27" fillId="20" borderId="256" applyNumberFormat="0" applyAlignment="0" applyProtection="0"/>
    <xf numFmtId="0" fontId="4" fillId="24" borderId="255" applyNumberFormat="0" applyFont="0" applyAlignment="0" applyProtection="0"/>
    <xf numFmtId="0" fontId="26" fillId="24" borderId="255" applyNumberFormat="0" applyFont="0" applyAlignment="0" applyProtection="0"/>
    <xf numFmtId="0" fontId="175" fillId="24" borderId="332" applyNumberFormat="0" applyFont="0" applyAlignment="0" applyProtection="0"/>
    <xf numFmtId="0" fontId="41" fillId="7" borderId="291" applyNumberFormat="0" applyAlignment="0" applyProtection="0">
      <alignment vertical="center"/>
    </xf>
    <xf numFmtId="0" fontId="29" fillId="0" borderId="378" applyNumberFormat="0" applyFill="0" applyAlignment="0" applyProtection="0"/>
    <xf numFmtId="0" fontId="180" fillId="20" borderId="326" applyNumberFormat="0" applyAlignment="0" applyProtection="0"/>
    <xf numFmtId="0" fontId="4" fillId="24" borderId="327" applyNumberFormat="0" applyFont="0" applyAlignment="0" applyProtection="0"/>
    <xf numFmtId="0" fontId="4" fillId="24" borderId="381" applyNumberFormat="0" applyFont="0" applyAlignment="0" applyProtection="0"/>
    <xf numFmtId="0" fontId="192" fillId="0" borderId="329" applyNumberFormat="0" applyFill="0" applyAlignment="0" applyProtection="0"/>
    <xf numFmtId="0" fontId="47" fillId="20" borderId="352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3" fillId="0" borderId="254"/>
    <xf numFmtId="0" fontId="27" fillId="25" borderId="382" applyNumberFormat="0" applyAlignment="0" applyProtection="0"/>
    <xf numFmtId="0" fontId="21" fillId="7" borderId="252" applyNumberFormat="0" applyAlignment="0" applyProtection="0"/>
    <xf numFmtId="0" fontId="21" fillId="7" borderId="252" applyNumberFormat="0" applyAlignment="0" applyProtection="0"/>
    <xf numFmtId="10" fontId="16" fillId="22" borderId="250" applyNumberFormat="0" applyBorder="0" applyAlignment="0" applyProtection="0"/>
    <xf numFmtId="0" fontId="21" fillId="7" borderId="252" applyNumberFormat="0" applyAlignment="0" applyProtection="0"/>
    <xf numFmtId="0" fontId="41" fillId="7" borderId="326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20" fillId="0" borderId="253" applyNumberFormat="0" applyFill="0" applyAlignment="0" applyProtection="0"/>
    <xf numFmtId="0" fontId="20" fillId="0" borderId="253" applyNumberFormat="0" applyFill="0" applyAlignment="0" applyProtection="0"/>
    <xf numFmtId="0" fontId="27" fillId="25" borderId="328" applyNumberFormat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21" fillId="7" borderId="326" applyNumberFormat="0" applyAlignment="0" applyProtection="0"/>
    <xf numFmtId="0" fontId="10" fillId="25" borderId="326" applyNumberFormat="0" applyAlignment="0" applyProtection="0"/>
    <xf numFmtId="0" fontId="40" fillId="0" borderId="329" applyNumberFormat="0" applyFill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21" fillId="7" borderId="326" applyNumberFormat="0" applyAlignment="0" applyProtection="0"/>
    <xf numFmtId="0" fontId="29" fillId="0" borderId="354" applyNumberFormat="0" applyFill="0" applyAlignment="0" applyProtection="0"/>
    <xf numFmtId="0" fontId="4" fillId="24" borderId="327" applyNumberFormat="0" applyFont="0" applyAlignment="0" applyProtection="0"/>
    <xf numFmtId="0" fontId="188" fillId="7" borderId="291" applyNumberFormat="0" applyAlignment="0" applyProtection="0"/>
    <xf numFmtId="0" fontId="188" fillId="7" borderId="291" applyNumberFormat="0" applyAlignment="0" applyProtection="0"/>
    <xf numFmtId="0" fontId="41" fillId="7" borderId="326" applyNumberFormat="0" applyAlignment="0" applyProtection="0">
      <alignment vertical="center"/>
    </xf>
    <xf numFmtId="0" fontId="10" fillId="25" borderId="326" applyNumberFormat="0" applyAlignment="0" applyProtection="0"/>
    <xf numFmtId="0" fontId="188" fillId="7" borderId="291" applyNumberFormat="0" applyAlignment="0" applyProtection="0"/>
    <xf numFmtId="0" fontId="68" fillId="0" borderId="290">
      <alignment horizontal="left" vertical="center"/>
    </xf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191" fillId="20" borderId="293" applyNumberFormat="0" applyAlignment="0" applyProtection="0"/>
    <xf numFmtId="0" fontId="191" fillId="20" borderId="293" applyNumberFormat="0" applyAlignment="0" applyProtection="0"/>
    <xf numFmtId="0" fontId="192" fillId="0" borderId="294" applyNumberFormat="0" applyFill="0" applyAlignment="0" applyProtection="0"/>
    <xf numFmtId="0" fontId="191" fillId="20" borderId="293" applyNumberFormat="0" applyAlignment="0" applyProtection="0"/>
    <xf numFmtId="0" fontId="192" fillId="0" borderId="294" applyNumberFormat="0" applyFill="0" applyAlignment="0" applyProtection="0"/>
    <xf numFmtId="0" fontId="192" fillId="0" borderId="294" applyNumberFormat="0" applyFill="0" applyAlignment="0" applyProtection="0"/>
    <xf numFmtId="0" fontId="192" fillId="0" borderId="294" applyNumberFormat="0" applyFill="0" applyAlignment="0" applyProtection="0"/>
    <xf numFmtId="0" fontId="192" fillId="0" borderId="294" applyNumberFormat="0" applyFill="0" applyAlignment="0" applyProtection="0"/>
    <xf numFmtId="0" fontId="21" fillId="7" borderId="350" applyNumberFormat="0" applyAlignment="0" applyProtection="0"/>
    <xf numFmtId="0" fontId="188" fillId="7" borderId="326" applyNumberFormat="0" applyAlignment="0" applyProtection="0"/>
    <xf numFmtId="0" fontId="175" fillId="24" borderId="351" applyNumberFormat="0" applyFont="0" applyAlignment="0" applyProtection="0"/>
    <xf numFmtId="0" fontId="180" fillId="20" borderId="326" applyNumberFormat="0" applyAlignment="0" applyProtection="0"/>
    <xf numFmtId="0" fontId="10" fillId="20" borderId="326" applyNumberFormat="0" applyAlignment="0" applyProtection="0"/>
    <xf numFmtId="0" fontId="180" fillId="20" borderId="380" applyNumberFormat="0" applyAlignment="0" applyProtection="0"/>
    <xf numFmtId="0" fontId="27" fillId="25" borderId="328" applyNumberFormat="0" applyAlignment="0" applyProtection="0"/>
    <xf numFmtId="0" fontId="32" fillId="20" borderId="380" applyNumberFormat="0" applyAlignment="0" applyProtection="0">
      <alignment vertical="center"/>
    </xf>
    <xf numFmtId="0" fontId="10" fillId="25" borderId="350" applyNumberFormat="0" applyAlignment="0" applyProtection="0"/>
    <xf numFmtId="0" fontId="175" fillId="24" borderId="381" applyNumberFormat="0" applyFont="0" applyAlignment="0" applyProtection="0"/>
    <xf numFmtId="0" fontId="4" fillId="24" borderId="292" applyNumberFormat="0" applyFont="0" applyAlignment="0" applyProtection="0">
      <alignment vertical="center"/>
    </xf>
    <xf numFmtId="0" fontId="10" fillId="25" borderId="380" applyNumberFormat="0" applyAlignment="0" applyProtection="0"/>
    <xf numFmtId="0" fontId="40" fillId="0" borderId="294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7" fillId="20" borderId="293" applyNumberFormat="0" applyAlignment="0" applyProtection="0">
      <alignment vertical="center"/>
    </xf>
    <xf numFmtId="0" fontId="289" fillId="24" borderId="340" applyNumberFormat="0" applyFont="0" applyAlignment="0" applyProtection="0">
      <alignment vertical="center"/>
    </xf>
    <xf numFmtId="0" fontId="175" fillId="24" borderId="327" applyNumberFormat="0" applyFont="0" applyAlignment="0" applyProtection="0"/>
    <xf numFmtId="0" fontId="192" fillId="0" borderId="329" applyNumberFormat="0" applyFill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10" fillId="20" borderId="326" applyNumberFormat="0" applyAlignment="0" applyProtection="0"/>
    <xf numFmtId="0" fontId="21" fillId="7" borderId="326" applyNumberFormat="0" applyAlignment="0" applyProtection="0"/>
    <xf numFmtId="0" fontId="41" fillId="7" borderId="326" applyNumberFormat="0" applyAlignment="0" applyProtection="0">
      <alignment vertical="center"/>
    </xf>
    <xf numFmtId="0" fontId="10" fillId="25" borderId="326" applyNumberFormat="0" applyAlignment="0" applyProtection="0"/>
    <xf numFmtId="0" fontId="41" fillId="7" borderId="326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5" applyNumberFormat="0" applyFill="0" applyAlignment="0" applyProtection="0"/>
    <xf numFmtId="0" fontId="4" fillId="24" borderId="327" applyNumberFormat="0" applyFont="0" applyAlignment="0" applyProtection="0"/>
    <xf numFmtId="0" fontId="47" fillId="20" borderId="293" applyNumberFormat="0" applyAlignment="0" applyProtection="0">
      <alignment vertical="center"/>
    </xf>
    <xf numFmtId="0" fontId="40" fillId="0" borderId="294" applyNumberFormat="0" applyFill="0" applyAlignment="0" applyProtection="0">
      <alignment vertical="center"/>
    </xf>
    <xf numFmtId="0" fontId="27" fillId="25" borderId="293" applyNumberFormat="0" applyAlignment="0" applyProtection="0"/>
    <xf numFmtId="0" fontId="10" fillId="25" borderId="291" applyNumberFormat="0" applyAlignment="0" applyProtection="0"/>
    <xf numFmtId="0" fontId="21" fillId="7" borderId="291" applyNumberFormat="0" applyAlignment="0" applyProtection="0"/>
    <xf numFmtId="0" fontId="4" fillId="24" borderId="292" applyNumberFormat="0" applyFont="0" applyAlignment="0" applyProtection="0"/>
    <xf numFmtId="0" fontId="10" fillId="25" borderId="291" applyNumberFormat="0" applyAlignment="0" applyProtection="0"/>
    <xf numFmtId="0" fontId="29" fillId="0" borderId="295" applyNumberFormat="0" applyFill="0" applyAlignment="0" applyProtection="0"/>
    <xf numFmtId="0" fontId="32" fillId="20" borderId="29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5" applyNumberFormat="0" applyFill="0" applyAlignment="0" applyProtection="0"/>
    <xf numFmtId="0" fontId="47" fillId="20" borderId="293" applyNumberFormat="0" applyAlignment="0" applyProtection="0">
      <alignment vertical="center"/>
    </xf>
    <xf numFmtId="0" fontId="21" fillId="7" borderId="291" applyNumberFormat="0" applyAlignment="0" applyProtection="0"/>
    <xf numFmtId="0" fontId="27" fillId="25" borderId="293" applyNumberFormat="0" applyAlignment="0" applyProtection="0"/>
    <xf numFmtId="0" fontId="10" fillId="25" borderId="291" applyNumberFormat="0" applyAlignment="0" applyProtection="0"/>
    <xf numFmtId="0" fontId="29" fillId="0" borderId="295" applyNumberFormat="0" applyFill="0" applyAlignment="0" applyProtection="0"/>
    <xf numFmtId="0" fontId="27" fillId="25" borderId="293" applyNumberFormat="0" applyAlignment="0" applyProtection="0"/>
    <xf numFmtId="0" fontId="10" fillId="25" borderId="291" applyNumberFormat="0" applyAlignment="0" applyProtection="0"/>
    <xf numFmtId="0" fontId="4" fillId="24" borderId="292" applyNumberFormat="0" applyFont="0" applyAlignment="0" applyProtection="0">
      <alignment vertical="center"/>
    </xf>
    <xf numFmtId="0" fontId="41" fillId="7" borderId="291" applyNumberFormat="0" applyAlignment="0" applyProtection="0">
      <alignment vertical="center"/>
    </xf>
    <xf numFmtId="0" fontId="32" fillId="20" borderId="291" applyNumberFormat="0" applyAlignment="0" applyProtection="0">
      <alignment vertical="center"/>
    </xf>
    <xf numFmtId="0" fontId="27" fillId="25" borderId="293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>
      <alignment vertical="center"/>
    </xf>
    <xf numFmtId="0" fontId="32" fillId="20" borderId="291" applyNumberFormat="0" applyAlignment="0" applyProtection="0">
      <alignment vertical="center"/>
    </xf>
    <xf numFmtId="0" fontId="10" fillId="25" borderId="291" applyNumberFormat="0" applyAlignment="0" applyProtection="0"/>
    <xf numFmtId="0" fontId="41" fillId="7" borderId="291" applyNumberFormat="0" applyAlignment="0" applyProtection="0">
      <alignment vertical="center"/>
    </xf>
    <xf numFmtId="0" fontId="41" fillId="7" borderId="291" applyNumberFormat="0" applyAlignment="0" applyProtection="0">
      <alignment vertical="center"/>
    </xf>
    <xf numFmtId="0" fontId="47" fillId="20" borderId="293" applyNumberFormat="0" applyAlignment="0" applyProtection="0">
      <alignment vertical="center"/>
    </xf>
    <xf numFmtId="0" fontId="10" fillId="25" borderId="291" applyNumberFormat="0" applyAlignment="0" applyProtection="0"/>
    <xf numFmtId="0" fontId="21" fillId="7" borderId="291" applyNumberFormat="0" applyAlignment="0" applyProtection="0"/>
    <xf numFmtId="0" fontId="47" fillId="20" borderId="293" applyNumberFormat="0" applyAlignment="0" applyProtection="0">
      <alignment vertical="center"/>
    </xf>
    <xf numFmtId="0" fontId="29" fillId="0" borderId="295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10" fillId="25" borderId="291" applyNumberFormat="0" applyAlignment="0" applyProtection="0"/>
    <xf numFmtId="0" fontId="41" fillId="7" borderId="291" applyNumberFormat="0" applyAlignment="0" applyProtection="0">
      <alignment vertical="center"/>
    </xf>
    <xf numFmtId="0" fontId="40" fillId="0" borderId="294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7" fillId="20" borderId="293" applyNumberFormat="0" applyAlignment="0" applyProtection="0">
      <alignment vertical="center"/>
    </xf>
    <xf numFmtId="0" fontId="4" fillId="24" borderId="292" applyNumberFormat="0" applyFont="0" applyAlignment="0" applyProtection="0"/>
    <xf numFmtId="0" fontId="21" fillId="7" borderId="291" applyNumberFormat="0" applyAlignment="0" applyProtection="0"/>
    <xf numFmtId="0" fontId="41" fillId="7" borderId="291" applyNumberFormat="0" applyAlignment="0" applyProtection="0">
      <alignment vertical="center"/>
    </xf>
    <xf numFmtId="0" fontId="27" fillId="25" borderId="293" applyNumberFormat="0" applyAlignment="0" applyProtection="0"/>
    <xf numFmtId="0" fontId="29" fillId="0" borderId="295" applyNumberFormat="0" applyFill="0" applyAlignment="0" applyProtection="0"/>
    <xf numFmtId="0" fontId="29" fillId="0" borderId="295" applyNumberFormat="0" applyFill="0" applyAlignment="0" applyProtection="0"/>
    <xf numFmtId="0" fontId="10" fillId="25" borderId="291" applyNumberFormat="0" applyAlignment="0" applyProtection="0"/>
    <xf numFmtId="0" fontId="21" fillId="7" borderId="291" applyNumberFormat="0" applyAlignment="0" applyProtection="0"/>
    <xf numFmtId="0" fontId="4" fillId="24" borderId="292" applyNumberFormat="0" applyFont="0" applyAlignment="0" applyProtection="0"/>
    <xf numFmtId="0" fontId="27" fillId="25" borderId="293" applyNumberFormat="0" applyAlignment="0" applyProtection="0"/>
    <xf numFmtId="0" fontId="29" fillId="0" borderId="295" applyNumberFormat="0" applyFill="0" applyAlignment="0" applyProtection="0"/>
    <xf numFmtId="0" fontId="21" fillId="7" borderId="291" applyNumberFormat="0" applyAlignment="0" applyProtection="0"/>
    <xf numFmtId="0" fontId="40" fillId="0" borderId="294" applyNumberFormat="0" applyFill="0" applyAlignment="0" applyProtection="0">
      <alignment vertical="center"/>
    </xf>
    <xf numFmtId="0" fontId="47" fillId="20" borderId="293" applyNumberFormat="0" applyAlignment="0" applyProtection="0">
      <alignment vertical="center"/>
    </xf>
    <xf numFmtId="0" fontId="47" fillId="20" borderId="293" applyNumberFormat="0" applyAlignment="0" applyProtection="0">
      <alignment vertical="center"/>
    </xf>
    <xf numFmtId="0" fontId="41" fillId="7" borderId="291" applyNumberFormat="0" applyAlignment="0" applyProtection="0">
      <alignment vertical="center"/>
    </xf>
    <xf numFmtId="0" fontId="29" fillId="0" borderId="295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27" fillId="25" borderId="293" applyNumberFormat="0" applyAlignment="0" applyProtection="0"/>
    <xf numFmtId="0" fontId="27" fillId="25" borderId="293" applyNumberFormat="0" applyAlignment="0" applyProtection="0"/>
    <xf numFmtId="0" fontId="47" fillId="20" borderId="293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291" applyNumberFormat="0" applyAlignment="0" applyProtection="0">
      <alignment vertical="center"/>
    </xf>
    <xf numFmtId="0" fontId="27" fillId="25" borderId="293" applyNumberFormat="0" applyAlignment="0" applyProtection="0"/>
    <xf numFmtId="0" fontId="4" fillId="24" borderId="292" applyNumberFormat="0" applyFont="0" applyAlignment="0" applyProtection="0">
      <alignment vertical="center"/>
    </xf>
    <xf numFmtId="0" fontId="40" fillId="0" borderId="294" applyNumberFormat="0" applyFill="0" applyAlignment="0" applyProtection="0">
      <alignment vertical="center"/>
    </xf>
    <xf numFmtId="0" fontId="21" fillId="7" borderId="291" applyNumberFormat="0" applyAlignment="0" applyProtection="0"/>
    <xf numFmtId="0" fontId="4" fillId="24" borderId="292" applyNumberFormat="0" applyFont="0" applyAlignment="0" applyProtection="0"/>
    <xf numFmtId="0" fontId="21" fillId="7" borderId="291" applyNumberFormat="0" applyAlignment="0" applyProtection="0"/>
    <xf numFmtId="0" fontId="27" fillId="25" borderId="293" applyNumberFormat="0" applyAlignment="0" applyProtection="0"/>
    <xf numFmtId="0" fontId="29" fillId="0" borderId="295" applyNumberFormat="0" applyFill="0" applyAlignment="0" applyProtection="0"/>
    <xf numFmtId="0" fontId="29" fillId="0" borderId="295" applyNumberFormat="0" applyFill="0" applyAlignment="0" applyProtection="0"/>
    <xf numFmtId="0" fontId="27" fillId="25" borderId="293" applyNumberFormat="0" applyAlignment="0" applyProtection="0"/>
    <xf numFmtId="0" fontId="4" fillId="24" borderId="292" applyNumberFormat="0" applyFont="0" applyAlignment="0" applyProtection="0">
      <alignment vertical="center"/>
    </xf>
    <xf numFmtId="0" fontId="40" fillId="0" borderId="294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/>
    <xf numFmtId="0" fontId="192" fillId="0" borderId="300" applyNumberFormat="0" applyFill="0" applyAlignment="0" applyProtection="0"/>
    <xf numFmtId="0" fontId="32" fillId="20" borderId="326" applyNumberFormat="0" applyAlignment="0" applyProtection="0">
      <alignment vertical="center"/>
    </xf>
    <xf numFmtId="0" fontId="191" fillId="20" borderId="298" applyNumberFormat="0" applyAlignment="0" applyProtection="0"/>
    <xf numFmtId="0" fontId="4" fillId="24" borderId="327" applyNumberFormat="0" applyFont="0" applyAlignment="0" applyProtection="0"/>
    <xf numFmtId="0" fontId="191" fillId="20" borderId="352" applyNumberFormat="0" applyAlignment="0" applyProtection="0"/>
    <xf numFmtId="0" fontId="47" fillId="20" borderId="328" applyNumberFormat="0" applyAlignment="0" applyProtection="0">
      <alignment vertical="center"/>
    </xf>
    <xf numFmtId="0" fontId="188" fillId="7" borderId="380" applyNumberFormat="0" applyAlignment="0" applyProtection="0"/>
    <xf numFmtId="0" fontId="29" fillId="0" borderId="260" applyNumberFormat="0" applyFill="0" applyAlignment="0" applyProtection="0"/>
    <xf numFmtId="0" fontId="4" fillId="24" borderId="381" applyNumberFormat="0" applyFont="0" applyAlignment="0" applyProtection="0"/>
    <xf numFmtId="0" fontId="4" fillId="24" borderId="35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4" fillId="24" borderId="351" applyNumberFormat="0" applyFont="0" applyAlignment="0" applyProtection="0"/>
    <xf numFmtId="0" fontId="191" fillId="20" borderId="352" applyNumberFormat="0" applyAlignment="0" applyProtection="0"/>
    <xf numFmtId="0" fontId="47" fillId="20" borderId="328" applyNumberFormat="0" applyAlignment="0" applyProtection="0">
      <alignment vertical="center"/>
    </xf>
    <xf numFmtId="0" fontId="29" fillId="22" borderId="261" applyNumberFormat="0" applyAlignment="0" applyProtection="0"/>
    <xf numFmtId="0" fontId="4" fillId="29" borderId="255" applyNumberFormat="0" applyFont="0" applyAlignment="0" applyProtection="0"/>
    <xf numFmtId="0" fontId="10" fillId="20" borderId="326" applyNumberFormat="0" applyAlignment="0" applyProtection="0"/>
    <xf numFmtId="0" fontId="21" fillId="7" borderId="291" applyNumberFormat="0" applyAlignment="0" applyProtection="0"/>
    <xf numFmtId="0" fontId="41" fillId="7" borderId="380" applyNumberFormat="0" applyAlignment="0" applyProtection="0">
      <alignment vertical="center"/>
    </xf>
    <xf numFmtId="0" fontId="29" fillId="0" borderId="383" applyNumberFormat="0" applyFill="0" applyAlignment="0" applyProtection="0"/>
    <xf numFmtId="0" fontId="10" fillId="20" borderId="380" applyNumberFormat="0" applyAlignment="0" applyProtection="0"/>
    <xf numFmtId="0" fontId="191" fillId="20" borderId="382" applyNumberFormat="0" applyAlignment="0" applyProtection="0"/>
    <xf numFmtId="0" fontId="29" fillId="22" borderId="379" applyNumberFormat="0" applyAlignment="0" applyProtection="0"/>
    <xf numFmtId="0" fontId="175" fillId="24" borderId="381" applyNumberFormat="0" applyFont="0" applyAlignment="0" applyProtection="0"/>
    <xf numFmtId="0" fontId="32" fillId="20" borderId="350" applyNumberFormat="0" applyAlignment="0" applyProtection="0">
      <alignment vertical="center"/>
    </xf>
    <xf numFmtId="0" fontId="175" fillId="24" borderId="327" applyNumberFormat="0" applyFont="0" applyAlignment="0" applyProtection="0"/>
    <xf numFmtId="0" fontId="4" fillId="24" borderId="327" applyNumberFormat="0" applyFont="0" applyAlignment="0" applyProtection="0"/>
    <xf numFmtId="0" fontId="180" fillId="20" borderId="326" applyNumberFormat="0" applyAlignment="0" applyProtection="0"/>
    <xf numFmtId="0" fontId="191" fillId="20" borderId="328" applyNumberFormat="0" applyAlignment="0" applyProtection="0"/>
    <xf numFmtId="0" fontId="192" fillId="0" borderId="353" applyNumberFormat="0" applyFill="0" applyAlignment="0" applyProtection="0"/>
    <xf numFmtId="0" fontId="40" fillId="0" borderId="329" applyNumberFormat="0" applyFill="0" applyAlignment="0" applyProtection="0">
      <alignment vertical="center"/>
    </xf>
    <xf numFmtId="0" fontId="175" fillId="24" borderId="351" applyNumberFormat="0" applyFont="0" applyAlignment="0" applyProtection="0"/>
    <xf numFmtId="0" fontId="10" fillId="25" borderId="350" applyNumberFormat="0" applyAlignment="0" applyProtection="0"/>
    <xf numFmtId="10" fontId="16" fillId="22" borderId="348" applyNumberFormat="0" applyBorder="0" applyAlignment="0" applyProtection="0"/>
    <xf numFmtId="0" fontId="29" fillId="22" borderId="355" applyNumberFormat="0" applyAlignment="0" applyProtection="0"/>
    <xf numFmtId="0" fontId="192" fillId="0" borderId="329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175" fillId="24" borderId="327" applyNumberFormat="0" applyFont="0" applyAlignment="0" applyProtection="0"/>
    <xf numFmtId="0" fontId="191" fillId="20" borderId="352" applyNumberFormat="0" applyAlignment="0" applyProtection="0"/>
    <xf numFmtId="0" fontId="29" fillId="0" borderId="354" applyNumberFormat="0" applyFill="0" applyAlignment="0" applyProtection="0"/>
    <xf numFmtId="0" fontId="4" fillId="24" borderId="351" applyNumberFormat="0" applyFont="0" applyAlignment="0" applyProtection="0"/>
    <xf numFmtId="0" fontId="10" fillId="25" borderId="350" applyNumberFormat="0" applyAlignment="0" applyProtection="0"/>
    <xf numFmtId="0" fontId="10" fillId="20" borderId="350" applyNumberFormat="0" applyAlignment="0" applyProtection="0"/>
    <xf numFmtId="0" fontId="4" fillId="24" borderId="327" applyNumberFormat="0" applyFont="0" applyAlignment="0" applyProtection="0"/>
    <xf numFmtId="0" fontId="105" fillId="28" borderId="326" applyNumberFormat="0" applyAlignment="0" applyProtection="0"/>
    <xf numFmtId="0" fontId="47" fillId="20" borderId="328" applyNumberFormat="0" applyAlignment="0" applyProtection="0">
      <alignment vertical="center"/>
    </xf>
    <xf numFmtId="0" fontId="10" fillId="22" borderId="326" applyNumberFormat="0" applyAlignment="0" applyProtection="0"/>
    <xf numFmtId="0" fontId="4" fillId="24" borderId="327" applyNumberFormat="0" applyFont="0" applyAlignment="0" applyProtection="0"/>
    <xf numFmtId="0" fontId="26" fillId="24" borderId="327" applyNumberFormat="0" applyFont="0" applyAlignment="0" applyProtection="0"/>
    <xf numFmtId="0" fontId="10" fillId="20" borderId="350" applyNumberFormat="0" applyAlignment="0" applyProtection="0"/>
    <xf numFmtId="0" fontId="40" fillId="0" borderId="353" applyNumberFormat="0" applyFill="0" applyAlignment="0" applyProtection="0">
      <alignment vertical="center"/>
    </xf>
    <xf numFmtId="0" fontId="105" fillId="28" borderId="252" applyNumberFormat="0" applyAlignment="0" applyProtection="0"/>
    <xf numFmtId="0" fontId="105" fillId="28" borderId="252" applyNumberFormat="0" applyAlignment="0" applyProtection="0"/>
    <xf numFmtId="0" fontId="4" fillId="24" borderId="381" applyNumberFormat="0" applyFon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29" fillId="0" borderId="325" applyNumberFormat="0" applyFill="0" applyAlignment="0" applyProtection="0"/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47" fillId="20" borderId="382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29" fillId="0" borderId="383" applyNumberFormat="0" applyFill="0" applyAlignment="0" applyProtection="0"/>
    <xf numFmtId="0" fontId="40" fillId="0" borderId="383" applyNumberFormat="0" applyFill="0" applyAlignment="0" applyProtection="0">
      <alignment vertical="center"/>
    </xf>
    <xf numFmtId="0" fontId="21" fillId="7" borderId="326" applyNumberFormat="0" applyAlignment="0" applyProtection="0"/>
    <xf numFmtId="0" fontId="175" fillId="24" borderId="381" applyNumberFormat="0" applyFont="0" applyAlignment="0" applyProtection="0"/>
    <xf numFmtId="0" fontId="27" fillId="25" borderId="298" applyNumberFormat="0" applyAlignment="0" applyProtection="0"/>
    <xf numFmtId="0" fontId="191" fillId="20" borderId="382" applyNumberFormat="0" applyAlignment="0" applyProtection="0"/>
    <xf numFmtId="0" fontId="21" fillId="7" borderId="291" applyNumberFormat="0" applyAlignment="0" applyProtection="0"/>
    <xf numFmtId="0" fontId="175" fillId="24" borderId="292" applyNumberFormat="0" applyFont="0" applyAlignment="0" applyProtection="0"/>
    <xf numFmtId="0" fontId="10" fillId="25" borderId="291" applyNumberFormat="0" applyAlignment="0" applyProtection="0"/>
    <xf numFmtId="0" fontId="41" fillId="7" borderId="326" applyNumberFormat="0" applyAlignment="0" applyProtection="0">
      <alignment vertical="center"/>
    </xf>
    <xf numFmtId="0" fontId="4" fillId="24" borderId="292" applyNumberFormat="0" applyFont="0" applyAlignment="0" applyProtection="0"/>
    <xf numFmtId="0" fontId="191" fillId="20" borderId="382" applyNumberFormat="0" applyAlignment="0" applyProtection="0"/>
    <xf numFmtId="0" fontId="68" fillId="0" borderId="335">
      <alignment horizontal="left" vertical="center"/>
    </xf>
    <xf numFmtId="0" fontId="41" fillId="7" borderId="326" applyNumberFormat="0" applyAlignment="0" applyProtection="0">
      <alignment vertical="center"/>
    </xf>
    <xf numFmtId="0" fontId="29" fillId="0" borderId="325" applyNumberFormat="0" applyFill="0" applyAlignment="0" applyProtection="0"/>
    <xf numFmtId="0" fontId="41" fillId="7" borderId="326" applyNumberFormat="0" applyAlignment="0" applyProtection="0">
      <alignment vertical="center"/>
    </xf>
    <xf numFmtId="0" fontId="29" fillId="0" borderId="329" applyNumberFormat="0" applyFill="0" applyAlignment="0" applyProtection="0"/>
    <xf numFmtId="0" fontId="180" fillId="20" borderId="291" applyNumberFormat="0" applyAlignment="0" applyProtection="0"/>
    <xf numFmtId="0" fontId="180" fillId="20" borderId="380" applyNumberFormat="0" applyAlignment="0" applyProtection="0"/>
    <xf numFmtId="0" fontId="180" fillId="20" borderId="326" applyNumberFormat="0" applyAlignment="0" applyProtection="0"/>
    <xf numFmtId="0" fontId="175" fillId="24" borderId="327" applyNumberFormat="0" applyFont="0" applyAlignment="0" applyProtection="0"/>
    <xf numFmtId="0" fontId="10" fillId="25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10" fillId="22" borderId="252" applyNumberForma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29" fillId="0" borderId="325" applyNumberFormat="0" applyFill="0" applyAlignment="0" applyProtection="0"/>
    <xf numFmtId="0" fontId="21" fillId="7" borderId="326" applyNumberFormat="0" applyAlignment="0" applyProtection="0"/>
    <xf numFmtId="0" fontId="180" fillId="20" borderId="291" applyNumberForma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192" fillId="0" borderId="294" applyNumberFormat="0" applyFill="0" applyAlignment="0" applyProtection="0"/>
    <xf numFmtId="0" fontId="32" fillId="20" borderId="380" applyNumberFormat="0" applyAlignment="0" applyProtection="0">
      <alignment vertical="center"/>
    </xf>
    <xf numFmtId="0" fontId="191" fillId="20" borderId="382" applyNumberFormat="0" applyAlignment="0" applyProtection="0"/>
    <xf numFmtId="0" fontId="175" fillId="24" borderId="292" applyNumberFormat="0" applyFont="0" applyAlignment="0" applyProtection="0"/>
    <xf numFmtId="0" fontId="191" fillId="20" borderId="382" applyNumberFormat="0" applyAlignment="0" applyProtection="0"/>
    <xf numFmtId="0" fontId="47" fillId="20" borderId="298" applyNumberFormat="0" applyAlignment="0" applyProtection="0">
      <alignment vertical="center"/>
    </xf>
    <xf numFmtId="0" fontId="191" fillId="20" borderId="293" applyNumberFormat="0" applyAlignment="0" applyProtection="0"/>
    <xf numFmtId="0" fontId="192" fillId="0" borderId="383" applyNumberFormat="0" applyFill="0" applyAlignment="0" applyProtection="0"/>
    <xf numFmtId="0" fontId="41" fillId="7" borderId="29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91" fillId="20" borderId="382" applyNumberFormat="0" applyAlignment="0" applyProtection="0"/>
    <xf numFmtId="0" fontId="175" fillId="24" borderId="292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27" fillId="25" borderId="293" applyNumberFormat="0" applyAlignment="0" applyProtection="0"/>
    <xf numFmtId="0" fontId="27" fillId="25" borderId="293" applyNumberFormat="0" applyAlignment="0" applyProtection="0"/>
    <xf numFmtId="0" fontId="4" fillId="24" borderId="292" applyNumberFormat="0" applyFont="0" applyAlignment="0" applyProtection="0">
      <alignment vertical="center"/>
    </xf>
    <xf numFmtId="0" fontId="21" fillId="7" borderId="291" applyNumberFormat="0" applyAlignment="0" applyProtection="0"/>
    <xf numFmtId="0" fontId="191" fillId="20" borderId="293" applyNumberFormat="0" applyAlignment="0" applyProtection="0"/>
    <xf numFmtId="0" fontId="192" fillId="0" borderId="383" applyNumberFormat="0" applyFill="0" applyAlignment="0" applyProtection="0"/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191" fillId="20" borderId="328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>
      <alignment vertical="center"/>
    </xf>
    <xf numFmtId="0" fontId="10" fillId="25" borderId="291" applyNumberFormat="0" applyAlignment="0" applyProtection="0"/>
    <xf numFmtId="0" fontId="21" fillId="7" borderId="29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328" applyNumberFormat="0" applyAlignment="0" applyProtection="0"/>
    <xf numFmtId="0" fontId="29" fillId="0" borderId="260" applyNumberFormat="0" applyFill="0" applyAlignment="0" applyProtection="0"/>
    <xf numFmtId="0" fontId="105" fillId="28" borderId="326" applyNumberFormat="0" applyAlignment="0" applyProtection="0"/>
    <xf numFmtId="0" fontId="27" fillId="25" borderId="256" applyNumberFormat="0" applyAlignment="0" applyProtection="0"/>
    <xf numFmtId="0" fontId="10" fillId="20" borderId="326" applyNumberFormat="0" applyAlignment="0" applyProtection="0"/>
    <xf numFmtId="0" fontId="191" fillId="20" borderId="328" applyNumberFormat="0" applyAlignment="0" applyProtection="0"/>
    <xf numFmtId="0" fontId="10" fillId="25" borderId="380" applyNumberFormat="0" applyAlignment="0" applyProtection="0"/>
    <xf numFmtId="0" fontId="62" fillId="0" borderId="259" applyNumberFormat="0" applyFill="0" applyAlignment="0" applyProtection="0"/>
    <xf numFmtId="0" fontId="4" fillId="24" borderId="327" applyNumberFormat="0" applyFont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/>
    <xf numFmtId="0" fontId="188" fillId="7" borderId="291" applyNumberFormat="0" applyAlignment="0" applyProtection="0"/>
    <xf numFmtId="0" fontId="32" fillId="20" borderId="326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21" fillId="7" borderId="326" applyNumberFormat="0" applyAlignment="0" applyProtection="0"/>
    <xf numFmtId="0" fontId="32" fillId="20" borderId="326" applyNumberFormat="0" applyAlignment="0" applyProtection="0">
      <alignment vertical="center"/>
    </xf>
    <xf numFmtId="0" fontId="10" fillId="20" borderId="326" applyNumberFormat="0" applyAlignment="0" applyProtection="0"/>
    <xf numFmtId="0" fontId="4" fillId="24" borderId="351" applyNumberFormat="0" applyFont="0" applyAlignment="0" applyProtection="0">
      <alignment vertical="center"/>
    </xf>
    <xf numFmtId="0" fontId="27" fillId="25" borderId="298" applyNumberFormat="0" applyAlignment="0" applyProtection="0"/>
    <xf numFmtId="0" fontId="40" fillId="0" borderId="300" applyNumberFormat="0" applyFill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4" fillId="24" borderId="351" applyNumberFormat="0" applyFont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/>
    <xf numFmtId="0" fontId="41" fillId="7" borderId="291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21" fillId="7" borderId="326" applyNumberFormat="0" applyAlignment="0" applyProtection="0"/>
    <xf numFmtId="0" fontId="21" fillId="7" borderId="291" applyNumberFormat="0" applyAlignment="0" applyProtection="0"/>
    <xf numFmtId="0" fontId="4" fillId="24" borderId="381" applyNumberFormat="0" applyFont="0" applyAlignment="0" applyProtection="0">
      <alignment vertical="center"/>
    </xf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191" fillId="20" borderId="293" applyNumberFormat="0" applyAlignment="0" applyProtection="0"/>
    <xf numFmtId="0" fontId="27" fillId="25" borderId="352" applyNumberFormat="0" applyAlignment="0" applyProtection="0"/>
    <xf numFmtId="0" fontId="27" fillId="20" borderId="328" applyNumberFormat="0" applyAlignment="0" applyProtection="0"/>
    <xf numFmtId="0" fontId="10" fillId="25" borderId="291" applyNumberFormat="0" applyAlignment="0" applyProtection="0"/>
    <xf numFmtId="0" fontId="191" fillId="20" borderId="333" applyNumberFormat="0" applyAlignment="0" applyProtection="0"/>
    <xf numFmtId="0" fontId="191" fillId="20" borderId="352" applyNumberFormat="0" applyAlignment="0" applyProtection="0"/>
    <xf numFmtId="0" fontId="4" fillId="24" borderId="381" applyNumberFormat="0" applyFont="0" applyAlignment="0" applyProtection="0">
      <alignment vertical="center"/>
    </xf>
    <xf numFmtId="0" fontId="32" fillId="20" borderId="29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5" applyNumberFormat="0" applyFill="0" applyAlignment="0" applyProtection="0"/>
    <xf numFmtId="0" fontId="10" fillId="25" borderId="291" applyNumberFormat="0" applyAlignment="0" applyProtection="0"/>
    <xf numFmtId="0" fontId="29" fillId="0" borderId="325" applyNumberFormat="0" applyFill="0" applyAlignment="0" applyProtection="0"/>
    <xf numFmtId="0" fontId="175" fillId="24" borderId="327" applyNumberFormat="0" applyFont="0" applyAlignment="0" applyProtection="0"/>
    <xf numFmtId="0" fontId="191" fillId="20" borderId="333" applyNumberFormat="0" applyAlignment="0" applyProtection="0"/>
    <xf numFmtId="0" fontId="175" fillId="24" borderId="332" applyNumberFormat="0" applyFont="0" applyAlignment="0" applyProtection="0"/>
    <xf numFmtId="0" fontId="10" fillId="25" borderId="291" applyNumberFormat="0" applyAlignment="0" applyProtection="0"/>
    <xf numFmtId="0" fontId="175" fillId="24" borderId="351" applyNumberFormat="0" applyFont="0" applyAlignment="0" applyProtection="0"/>
    <xf numFmtId="0" fontId="191" fillId="20" borderId="293" applyNumberFormat="0" applyAlignment="0" applyProtection="0"/>
    <xf numFmtId="0" fontId="21" fillId="7" borderId="291" applyNumberFormat="0" applyAlignment="0" applyProtection="0"/>
    <xf numFmtId="0" fontId="10" fillId="25" borderId="291" applyNumberForma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192" fillId="0" borderId="329" applyNumberFormat="0" applyFill="0" applyAlignment="0" applyProtection="0"/>
    <xf numFmtId="0" fontId="32" fillId="20" borderId="291" applyNumberFormat="0" applyAlignment="0" applyProtection="0">
      <alignment vertical="center"/>
    </xf>
    <xf numFmtId="0" fontId="27" fillId="25" borderId="298" applyNumberFormat="0" applyAlignment="0" applyProtection="0"/>
    <xf numFmtId="0" fontId="21" fillId="7" borderId="350" applyNumberFormat="0" applyAlignment="0" applyProtection="0"/>
    <xf numFmtId="0" fontId="41" fillId="7" borderId="291" applyNumberFormat="0" applyAlignment="0" applyProtection="0">
      <alignment vertical="center"/>
    </xf>
    <xf numFmtId="0" fontId="4" fillId="24" borderId="292" applyNumberFormat="0" applyFont="0" applyAlignment="0" applyProtection="0"/>
    <xf numFmtId="0" fontId="27" fillId="25" borderId="328" applyNumberFormat="0" applyAlignment="0" applyProtection="0"/>
    <xf numFmtId="0" fontId="27" fillId="25" borderId="352" applyNumberFormat="0" applyAlignment="0" applyProtection="0"/>
    <xf numFmtId="0" fontId="21" fillId="7" borderId="291" applyNumberFormat="0" applyAlignment="0" applyProtection="0"/>
    <xf numFmtId="0" fontId="40" fillId="0" borderId="294" applyNumberFormat="0" applyFill="0" applyAlignment="0" applyProtection="0">
      <alignment vertical="center"/>
    </xf>
    <xf numFmtId="0" fontId="180" fillId="20" borderId="331" applyNumberFormat="0" applyAlignment="0" applyProtection="0"/>
    <xf numFmtId="0" fontId="40" fillId="0" borderId="300" applyNumberFormat="0" applyFill="0" applyAlignment="0" applyProtection="0">
      <alignment vertical="center"/>
    </xf>
    <xf numFmtId="0" fontId="191" fillId="20" borderId="352" applyNumberFormat="0" applyAlignment="0" applyProtection="0"/>
    <xf numFmtId="0" fontId="10" fillId="25" borderId="252" applyNumberFormat="0" applyAlignment="0" applyProtection="0"/>
    <xf numFmtId="0" fontId="175" fillId="24" borderId="292" applyNumberFormat="0" applyFont="0" applyAlignment="0" applyProtection="0"/>
    <xf numFmtId="0" fontId="188" fillId="7" borderId="291" applyNumberFormat="0" applyAlignment="0" applyProtection="0"/>
    <xf numFmtId="0" fontId="191" fillId="20" borderId="293" applyNumberFormat="0" applyAlignment="0" applyProtection="0"/>
    <xf numFmtId="0" fontId="4" fillId="24" borderId="292" applyNumberFormat="0" applyFont="0" applyAlignment="0" applyProtection="0"/>
    <xf numFmtId="0" fontId="175" fillId="24" borderId="351" applyNumberFormat="0" applyFont="0" applyAlignment="0" applyProtection="0"/>
    <xf numFmtId="0" fontId="40" fillId="0" borderId="300" applyNumberFormat="0" applyFill="0" applyAlignment="0" applyProtection="0">
      <alignment vertical="center"/>
    </xf>
    <xf numFmtId="0" fontId="21" fillId="7" borderId="350" applyNumberFormat="0" applyAlignment="0" applyProtection="0"/>
    <xf numFmtId="0" fontId="4" fillId="24" borderId="327" applyNumberFormat="0" applyFont="0" applyAlignment="0" applyProtection="0"/>
    <xf numFmtId="0" fontId="41" fillId="7" borderId="291" applyNumberFormat="0" applyAlignment="0" applyProtection="0">
      <alignment vertical="center"/>
    </xf>
    <xf numFmtId="0" fontId="40" fillId="0" borderId="294" applyNumberFormat="0" applyFill="0" applyAlignment="0" applyProtection="0">
      <alignment vertical="center"/>
    </xf>
    <xf numFmtId="0" fontId="29" fillId="0" borderId="354" applyNumberFormat="0" applyFill="0" applyAlignment="0" applyProtection="0"/>
    <xf numFmtId="0" fontId="32" fillId="20" borderId="291" applyNumberFormat="0" applyAlignment="0" applyProtection="0">
      <alignment vertical="center"/>
    </xf>
    <xf numFmtId="0" fontId="21" fillId="7" borderId="291" applyNumberFormat="0" applyAlignment="0" applyProtection="0"/>
    <xf numFmtId="0" fontId="47" fillId="20" borderId="293" applyNumberFormat="0" applyAlignment="0" applyProtection="0">
      <alignment vertical="center"/>
    </xf>
    <xf numFmtId="0" fontId="10" fillId="25" borderId="326" applyNumberFormat="0" applyAlignment="0" applyProtection="0"/>
    <xf numFmtId="0" fontId="21" fillId="7" borderId="326" applyNumberFormat="0" applyAlignment="0" applyProtection="0"/>
    <xf numFmtId="0" fontId="47" fillId="20" borderId="256" applyNumberFormat="0" applyAlignment="0" applyProtection="0">
      <alignment vertical="center"/>
    </xf>
    <xf numFmtId="0" fontId="4" fillId="24" borderId="327" applyNumberFormat="0" applyFont="0" applyAlignment="0" applyProtection="0"/>
    <xf numFmtId="0" fontId="21" fillId="7" borderId="291" applyNumberFormat="0" applyAlignment="0" applyProtection="0"/>
    <xf numFmtId="0" fontId="4" fillId="24" borderId="351" applyNumberFormat="0" applyFont="0" applyAlignment="0" applyProtection="0">
      <alignment vertical="center"/>
    </xf>
    <xf numFmtId="0" fontId="41" fillId="7" borderId="291" applyNumberFormat="0" applyAlignment="0" applyProtection="0">
      <alignment vertical="center"/>
    </xf>
    <xf numFmtId="0" fontId="45" fillId="0" borderId="253" applyNumberFormat="0" applyFill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41" fillId="7" borderId="252" applyNumberFormat="0" applyAlignment="0" applyProtection="0">
      <alignment vertical="center"/>
    </xf>
    <xf numFmtId="0" fontId="40" fillId="0" borderId="257" applyNumberFormat="0" applyFill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180" fillId="20" borderId="380" applyNumberFormat="0" applyAlignment="0" applyProtection="0"/>
    <xf numFmtId="0" fontId="4" fillId="24" borderId="351" applyNumberFormat="0" applyFont="0" applyAlignment="0" applyProtection="0"/>
    <xf numFmtId="0" fontId="188" fillId="7" borderId="326" applyNumberForma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27" fillId="25" borderId="328" applyNumberFormat="0" applyAlignment="0" applyProtection="0"/>
    <xf numFmtId="0" fontId="29" fillId="0" borderId="329" applyNumberFormat="0" applyFill="0" applyAlignment="0" applyProtection="0"/>
    <xf numFmtId="0" fontId="47" fillId="20" borderId="328" applyNumberFormat="0" applyAlignment="0" applyProtection="0">
      <alignment vertical="center"/>
    </xf>
    <xf numFmtId="0" fontId="180" fillId="20" borderId="326" applyNumberFormat="0" applyAlignment="0" applyProtection="0"/>
    <xf numFmtId="0" fontId="68" fillId="0" borderId="258">
      <alignment horizontal="left" vertical="center"/>
    </xf>
    <xf numFmtId="0" fontId="10" fillId="20" borderId="223" applyNumberFormat="0" applyAlignment="0" applyProtection="0"/>
    <xf numFmtId="0" fontId="10" fillId="20" borderId="223" applyNumberFormat="0" applyAlignment="0" applyProtection="0"/>
    <xf numFmtId="0" fontId="21" fillId="7" borderId="223" applyNumberFormat="0" applyAlignment="0" applyProtection="0"/>
    <xf numFmtId="10" fontId="16" fillId="22" borderId="175" applyNumberFormat="0" applyBorder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26" fillId="24" borderId="224" applyNumberFormat="0" applyFont="0" applyAlignment="0" applyProtection="0"/>
    <xf numFmtId="0" fontId="27" fillId="20" borderId="225" applyNumberForma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29" fillId="0" borderId="226" applyNumberFormat="0" applyFill="0" applyAlignment="0" applyProtection="0"/>
    <xf numFmtId="0" fontId="32" fillId="20" borderId="223" applyNumberFormat="0" applyAlignment="0" applyProtection="0">
      <alignment vertical="center"/>
    </xf>
    <xf numFmtId="0" fontId="26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10" fillId="20" borderId="223" applyNumberFormat="0" applyAlignment="0" applyProtection="0"/>
    <xf numFmtId="0" fontId="21" fillId="7" borderId="223" applyNumberForma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10" fillId="20" borderId="223" applyNumberFormat="0" applyAlignment="0" applyProtection="0"/>
    <xf numFmtId="0" fontId="21" fillId="7" borderId="223" applyNumberForma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10" fillId="22" borderId="223" applyNumberFormat="0" applyAlignment="0" applyProtection="0"/>
    <xf numFmtId="0" fontId="105" fillId="28" borderId="223" applyNumberFormat="0" applyAlignment="0" applyProtection="0"/>
    <xf numFmtId="0" fontId="105" fillId="28" borderId="223" applyNumberFormat="0" applyAlignment="0" applyProtection="0"/>
    <xf numFmtId="0" fontId="4" fillId="29" borderId="224" applyNumberFormat="0" applyFont="0" applyAlignment="0" applyProtection="0"/>
    <xf numFmtId="0" fontId="29" fillId="22" borderId="228" applyNumberFormat="0" applyAlignment="0" applyProtection="0"/>
    <xf numFmtId="0" fontId="29" fillId="0" borderId="227" applyNumberFormat="0" applyFill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0" fillId="20" borderId="223" applyNumberFormat="0" applyAlignment="0" applyProtection="0"/>
    <xf numFmtId="0" fontId="10" fillId="20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26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0" borderId="225" applyNumberForma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29" fillId="0" borderId="226" applyNumberFormat="0" applyFill="0" applyAlignment="0" applyProtection="0"/>
    <xf numFmtId="0" fontId="32" fillId="20" borderId="223" applyNumberFormat="0" applyAlignment="0" applyProtection="0">
      <alignment vertical="center"/>
    </xf>
    <xf numFmtId="0" fontId="26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10" fillId="20" borderId="223" applyNumberFormat="0" applyAlignment="0" applyProtection="0"/>
    <xf numFmtId="0" fontId="68" fillId="0" borderId="186">
      <alignment horizontal="left" vertical="center"/>
    </xf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10" fillId="20" borderId="223" applyNumberFormat="0" applyAlignment="0" applyProtection="0"/>
    <xf numFmtId="0" fontId="21" fillId="7" borderId="223" applyNumberForma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10" fillId="22" borderId="223" applyNumberFormat="0" applyAlignment="0" applyProtection="0"/>
    <xf numFmtId="0" fontId="105" fillId="28" borderId="223" applyNumberFormat="0" applyAlignment="0" applyProtection="0"/>
    <xf numFmtId="0" fontId="105" fillId="28" borderId="223" applyNumberFormat="0" applyAlignment="0" applyProtection="0"/>
    <xf numFmtId="0" fontId="4" fillId="29" borderId="224" applyNumberFormat="0" applyFont="0" applyAlignment="0" applyProtection="0"/>
    <xf numFmtId="0" fontId="29" fillId="22" borderId="228" applyNumberFormat="0" applyAlignment="0" applyProtection="0"/>
    <xf numFmtId="0" fontId="29" fillId="0" borderId="227" applyNumberFormat="0" applyFill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68" fillId="0" borderId="186">
      <alignment horizontal="left" vertical="center"/>
    </xf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5" fillId="25" borderId="0" applyNumberFormat="0" applyBorder="0" applyAlignment="0" applyProtection="0"/>
    <xf numFmtId="0" fontId="5" fillId="7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6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0" borderId="0" applyNumberFormat="0" applyBorder="0" applyAlignment="0" applyProtection="0"/>
    <xf numFmtId="0" fontId="5" fillId="7" borderId="0" applyNumberFormat="0" applyBorder="0" applyAlignment="0" applyProtection="0"/>
    <xf numFmtId="0" fontId="6" fillId="8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7" fillId="20" borderId="0" applyNumberFormat="0" applyBorder="0" applyAlignment="0" applyProtection="0"/>
    <xf numFmtId="0" fontId="7" fillId="7" borderId="0" applyNumberFormat="0" applyBorder="0" applyAlignment="0" applyProtection="0"/>
    <xf numFmtId="0" fontId="8" fillId="1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7" fillId="14" borderId="0" applyNumberFormat="0" applyBorder="0" applyAlignment="0" applyProtection="0"/>
    <xf numFmtId="0" fontId="7" fillId="26" borderId="0" applyNumberFormat="0" applyBorder="0" applyAlignment="0" applyProtection="0"/>
    <xf numFmtId="0" fontId="10" fillId="25" borderId="223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0" fillId="0" borderId="22" applyNumberFormat="0" applyFill="0" applyAlignment="0" applyProtection="0"/>
    <xf numFmtId="0" fontId="61" fillId="0" borderId="5" applyNumberFormat="0" applyFill="0" applyAlignment="0" applyProtection="0"/>
    <xf numFmtId="0" fontId="62" fillId="0" borderId="23" applyNumberFormat="0" applyFill="0" applyAlignment="0" applyProtection="0"/>
    <xf numFmtId="0" fontId="62" fillId="0" borderId="0" applyNumberFormat="0" applyFill="0" applyBorder="0" applyAlignment="0" applyProtection="0"/>
    <xf numFmtId="0" fontId="27" fillId="25" borderId="225" applyNumberFormat="0" applyAlignment="0" applyProtection="0"/>
    <xf numFmtId="0" fontId="63" fillId="0" borderId="0" applyNumberFormat="0" applyFill="0" applyBorder="0" applyAlignment="0" applyProtection="0"/>
    <xf numFmtId="0" fontId="29" fillId="0" borderId="227" applyNumberFormat="0" applyFill="0" applyAlignment="0" applyProtection="0"/>
    <xf numFmtId="0" fontId="8" fillId="16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21" borderId="3" applyNumberFormat="0" applyAlignment="0" applyProtection="0">
      <alignment vertical="center"/>
    </xf>
    <xf numFmtId="0" fontId="39" fillId="0" borderId="7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3" fillId="0" borderId="4" applyNumberFormat="0" applyFill="0" applyAlignment="0" applyProtection="0">
      <alignment vertical="center"/>
    </xf>
    <xf numFmtId="0" fontId="44" fillId="0" borderId="5" applyNumberFormat="0" applyFill="0" applyAlignment="0" applyProtection="0">
      <alignment vertical="center"/>
    </xf>
    <xf numFmtId="0" fontId="45" fillId="0" borderId="6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4" fillId="24" borderId="224" applyNumberFormat="0" applyFont="0" applyAlignment="0" applyProtection="0">
      <alignment vertical="center"/>
    </xf>
    <xf numFmtId="0" fontId="2" fillId="0" borderId="0"/>
    <xf numFmtId="0" fontId="119" fillId="0" borderId="0"/>
    <xf numFmtId="9" fontId="1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103" fillId="0" borderId="0"/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10" fillId="25" borderId="223" applyNumberFormat="0" applyAlignment="0" applyProtection="0"/>
    <xf numFmtId="0" fontId="2" fillId="0" borderId="0"/>
    <xf numFmtId="213" fontId="4" fillId="0" borderId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2" fillId="0" borderId="0"/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2" fillId="0" borderId="0"/>
    <xf numFmtId="0" fontId="4" fillId="0" borderId="0" applyNumberFormat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29" fillId="0" borderId="227" applyNumberFormat="0" applyFill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29" fillId="0" borderId="227" applyNumberFormat="0" applyFill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62" fillId="0" borderId="23" applyNumberFormat="0" applyFill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5" fillId="0" borderId="6" applyNumberFormat="0" applyFill="0" applyAlignment="0" applyProtection="0">
      <alignment vertical="center"/>
    </xf>
    <xf numFmtId="0" fontId="45" fillId="0" borderId="6" applyNumberFormat="0" applyFill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43" fontId="4" fillId="0" borderId="0" applyFont="0" applyFill="0" applyBorder="0" applyAlignment="0" applyProtection="0"/>
    <xf numFmtId="0" fontId="2" fillId="0" borderId="0"/>
    <xf numFmtId="0" fontId="10" fillId="25" borderId="223" applyNumberFormat="0" applyAlignment="0" applyProtection="0"/>
    <xf numFmtId="0" fontId="10" fillId="25" borderId="223" applyNumberFormat="0" applyAlignment="0" applyProtection="0"/>
    <xf numFmtId="43" fontId="4" fillId="0" borderId="0" applyFont="0" applyFill="0" applyBorder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41" fontId="2" fillId="0" borderId="0" applyFont="0" applyFill="0" applyBorder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29" fillId="0" borderId="227" applyNumberFormat="0" applyFill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29" fillId="0" borderId="227" applyNumberFormat="0" applyFill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29" fillId="0" borderId="227" applyNumberFormat="0" applyFill="0" applyAlignment="0" applyProtection="0"/>
    <xf numFmtId="0" fontId="2" fillId="0" borderId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4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60" fillId="0" borderId="0" applyFont="0" applyFill="0" applyBorder="0" applyAlignment="0" applyProtection="0">
      <alignment vertical="center"/>
    </xf>
    <xf numFmtId="0" fontId="4" fillId="24" borderId="224" applyNumberFormat="0" applyFont="0" applyAlignment="0" applyProtection="0"/>
    <xf numFmtId="165" fontId="260" fillId="0" borderId="0" applyFont="0" applyFill="0" applyBorder="0" applyAlignment="0" applyProtection="0">
      <alignment vertical="center"/>
    </xf>
    <xf numFmtId="165" fontId="4" fillId="0" borderId="0" applyFont="0" applyFill="0" applyBorder="0" applyAlignment="0" applyProtection="0"/>
    <xf numFmtId="0" fontId="192" fillId="0" borderId="226" applyNumberFormat="0" applyFill="0" applyAlignment="0" applyProtection="0"/>
    <xf numFmtId="164" fontId="2" fillId="0" borderId="0" applyFont="0" applyFill="0" applyBorder="0" applyAlignment="0" applyProtection="0"/>
    <xf numFmtId="0" fontId="191" fillId="20" borderId="225" applyNumberFormat="0" applyAlignment="0" applyProtection="0"/>
    <xf numFmtId="0" fontId="4" fillId="24" borderId="224" applyNumberFormat="0" applyFont="0" applyAlignment="0" applyProtection="0"/>
    <xf numFmtId="165" fontId="119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10" fillId="20" borderId="223" applyNumberFormat="0" applyAlignment="0" applyProtection="0"/>
    <xf numFmtId="0" fontId="68" fillId="0" borderId="186">
      <alignment horizontal="left" vertical="center"/>
    </xf>
    <xf numFmtId="0" fontId="20" fillId="0" borderId="6" applyNumberFormat="0" applyFill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165" fontId="2" fillId="0" borderId="0" applyFont="0" applyFill="0" applyBorder="0" applyAlignment="0" applyProtection="0"/>
    <xf numFmtId="0" fontId="10" fillId="20" borderId="223" applyNumberFormat="0" applyAlignment="0" applyProtection="0"/>
    <xf numFmtId="0" fontId="20" fillId="0" borderId="6" applyNumberFormat="0" applyFill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20" fillId="0" borderId="23" applyNumberFormat="0" applyFill="0" applyAlignment="0" applyProtection="0"/>
    <xf numFmtId="0" fontId="105" fillId="28" borderId="223" applyNumberFormat="0" applyAlignment="0" applyProtection="0"/>
    <xf numFmtId="0" fontId="105" fillId="28" borderId="223" applyNumberFormat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9" borderId="224" applyNumberFormat="0" applyFont="0" applyAlignment="0" applyProtection="0"/>
    <xf numFmtId="0" fontId="10" fillId="20" borderId="223" applyNumberFormat="0" applyAlignment="0" applyProtection="0"/>
    <xf numFmtId="0" fontId="10" fillId="20" borderId="223" applyNumberFormat="0" applyAlignment="0" applyProtection="0"/>
    <xf numFmtId="0" fontId="175" fillId="24" borderId="224" applyNumberFormat="0" applyFont="0" applyAlignment="0" applyProtection="0"/>
    <xf numFmtId="164" fontId="5" fillId="0" borderId="0" applyFont="0" applyFill="0" applyBorder="0" applyAlignment="0" applyProtection="0"/>
    <xf numFmtId="164" fontId="26" fillId="0" borderId="0" applyFont="0" applyFill="0" applyBorder="0" applyAlignment="0" applyProtection="0">
      <alignment vertical="center"/>
    </xf>
    <xf numFmtId="164" fontId="48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175" fillId="24" borderId="224" applyNumberFormat="0" applyFont="0" applyAlignment="0" applyProtection="0"/>
    <xf numFmtId="165" fontId="26" fillId="0" borderId="0" applyFont="0" applyFill="0" applyBorder="0" applyAlignment="0" applyProtection="0">
      <alignment vertical="center"/>
    </xf>
    <xf numFmtId="165" fontId="26" fillId="0" borderId="0" applyFont="0" applyFill="0" applyBorder="0" applyAlignment="0" applyProtection="0">
      <alignment vertical="center"/>
    </xf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192" fillId="0" borderId="226" applyNumberFormat="0" applyFill="0" applyAlignment="0" applyProtection="0"/>
    <xf numFmtId="0" fontId="21" fillId="7" borderId="223" applyNumberFormat="0" applyAlignment="0" applyProtection="0"/>
    <xf numFmtId="10" fontId="16" fillId="22" borderId="175" applyNumberFormat="0" applyBorder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23" fillId="0" borderId="8"/>
    <xf numFmtId="0" fontId="26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0" borderId="225" applyNumberForma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29" fillId="0" borderId="226" applyNumberFormat="0" applyFill="0" applyAlignment="0" applyProtection="0"/>
    <xf numFmtId="0" fontId="32" fillId="20" borderId="223" applyNumberFormat="0" applyAlignment="0" applyProtection="0">
      <alignment vertical="center"/>
    </xf>
    <xf numFmtId="0" fontId="26" fillId="24" borderId="224" applyNumberFormat="0" applyFont="0" applyAlignment="0" applyProtection="0">
      <alignment vertical="center"/>
    </xf>
    <xf numFmtId="164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5" fillId="0" borderId="6" applyNumberFormat="0" applyFill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29" fillId="22" borderId="228" applyNumberFormat="0" applyAlignment="0" applyProtection="0"/>
    <xf numFmtId="0" fontId="10" fillId="25" borderId="223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62" fillId="0" borderId="23" applyNumberFormat="0" applyFill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10" fontId="16" fillId="22" borderId="175" applyNumberFormat="0" applyBorder="0" applyAlignment="0" applyProtection="0"/>
    <xf numFmtId="0" fontId="21" fillId="7" borderId="223" applyNumberForma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10" fillId="20" borderId="223" applyNumberFormat="0" applyAlignment="0" applyProtection="0"/>
    <xf numFmtId="0" fontId="175" fillId="24" borderId="224" applyNumberFormat="0" applyFont="0" applyAlignment="0" applyProtection="0"/>
    <xf numFmtId="164" fontId="5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26" fillId="0" borderId="0" applyFont="0" applyFill="0" applyBorder="0" applyAlignment="0" applyProtection="0">
      <alignment vertical="center"/>
    </xf>
    <xf numFmtId="164" fontId="4" fillId="0" borderId="0" applyFont="0" applyFill="0" applyBorder="0" applyAlignment="0" applyProtection="0"/>
    <xf numFmtId="164" fontId="48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175" fillId="24" borderId="224" applyNumberFormat="0" applyFont="0" applyAlignment="0" applyProtection="0"/>
    <xf numFmtId="165" fontId="26" fillId="0" borderId="0" applyFont="0" applyFill="0" applyBorder="0" applyAlignment="0" applyProtection="0">
      <alignment vertical="center"/>
    </xf>
    <xf numFmtId="0" fontId="175" fillId="24" borderId="224" applyNumberFormat="0" applyFont="0" applyAlignment="0" applyProtection="0"/>
    <xf numFmtId="165" fontId="26" fillId="0" borderId="0" applyFont="0" applyFill="0" applyBorder="0" applyAlignment="0" applyProtection="0">
      <alignment vertical="center"/>
    </xf>
    <xf numFmtId="0" fontId="175" fillId="24" borderId="224" applyNumberFormat="0" applyFont="0" applyAlignment="0" applyProtection="0"/>
    <xf numFmtId="165" fontId="4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4" fillId="24" borderId="224" applyNumberFormat="0" applyFont="0" applyAlignment="0" applyProtection="0"/>
    <xf numFmtId="0" fontId="20" fillId="0" borderId="6" applyNumberFormat="0" applyFill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164" fontId="71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75" fillId="24" borderId="224" applyNumberFormat="0" applyFont="0" applyAlignment="0" applyProtection="0"/>
    <xf numFmtId="0" fontId="191" fillId="20" borderId="225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0" fillId="0" borderId="6" applyNumberFormat="0" applyFill="0" applyAlignment="0" applyProtection="0"/>
    <xf numFmtId="0" fontId="191" fillId="20" borderId="225" applyNumberForma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0" fillId="20" borderId="223" applyNumberFormat="0" applyAlignment="0" applyProtection="0"/>
    <xf numFmtId="0" fontId="175" fillId="24" borderId="224" applyNumberFormat="0" applyFont="0" applyAlignment="0" applyProtection="0"/>
    <xf numFmtId="0" fontId="191" fillId="20" borderId="225" applyNumberFormat="0" applyAlignment="0" applyProtection="0"/>
    <xf numFmtId="0" fontId="20" fillId="0" borderId="6" applyNumberFormat="0" applyFill="0" applyAlignment="0" applyProtection="0"/>
    <xf numFmtId="0" fontId="21" fillId="7" borderId="223" applyNumberForma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164" fontId="5" fillId="0" borderId="0" applyFont="0" applyFill="0" applyBorder="0" applyAlignment="0" applyProtection="0"/>
    <xf numFmtId="0" fontId="175" fillId="24" borderId="224" applyNumberFormat="0" applyFont="0" applyAlignment="0" applyProtection="0"/>
    <xf numFmtId="164" fontId="1" fillId="0" borderId="0" applyFont="0" applyFill="0" applyBorder="0" applyAlignment="0" applyProtection="0"/>
    <xf numFmtId="0" fontId="10" fillId="22" borderId="223" applyNumberFormat="0" applyAlignment="0" applyProtection="0"/>
    <xf numFmtId="0" fontId="192" fillId="0" borderId="226" applyNumberFormat="0" applyFill="0" applyAlignment="0" applyProtection="0"/>
    <xf numFmtId="0" fontId="191" fillId="20" borderId="225" applyNumberForma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0" fillId="22" borderId="223" applyNumberFormat="0" applyAlignment="0" applyProtection="0"/>
    <xf numFmtId="0" fontId="4" fillId="24" borderId="224" applyNumberFormat="0" applyFont="0" applyAlignment="0" applyProtection="0"/>
    <xf numFmtId="164" fontId="2" fillId="0" borderId="0" applyFont="0" applyFill="0" applyBorder="0" applyAlignment="0" applyProtection="0"/>
    <xf numFmtId="0" fontId="175" fillId="24" borderId="224" applyNumberFormat="0" applyFon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75" fillId="24" borderId="224" applyNumberFormat="0" applyFont="0" applyAlignment="0" applyProtection="0"/>
    <xf numFmtId="165" fontId="1" fillId="0" borderId="0" applyFont="0" applyFill="0" applyBorder="0" applyAlignment="0" applyProtection="0"/>
    <xf numFmtId="0" fontId="20" fillId="0" borderId="23" applyNumberFormat="0" applyFill="0" applyAlignment="0" applyProtection="0"/>
    <xf numFmtId="0" fontId="105" fillId="28" borderId="223" applyNumberFormat="0" applyAlignment="0" applyProtection="0"/>
    <xf numFmtId="0" fontId="105" fillId="28" borderId="223" applyNumberFormat="0" applyAlignment="0" applyProtection="0"/>
    <xf numFmtId="0" fontId="29" fillId="0" borderId="227" applyNumberFormat="0" applyFill="0" applyAlignment="0" applyProtection="0"/>
    <xf numFmtId="0" fontId="4" fillId="29" borderId="224" applyNumberFormat="0" applyFont="0" applyAlignment="0" applyProtection="0"/>
    <xf numFmtId="0" fontId="4" fillId="29" borderId="224" applyNumberFormat="0" applyFont="0" applyAlignment="0" applyProtection="0"/>
    <xf numFmtId="0" fontId="29" fillId="22" borderId="228" applyNumberFormat="0" applyAlignment="0" applyProtection="0"/>
    <xf numFmtId="0" fontId="29" fillId="0" borderId="227" applyNumberFormat="0" applyFill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0" fontId="20" fillId="0" borderId="6" applyNumberFormat="0" applyFill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27" fillId="20" borderId="225" applyNumberFormat="0" applyAlignment="0" applyProtection="0"/>
    <xf numFmtId="0" fontId="26" fillId="24" borderId="224" applyNumberFormat="0" applyFont="0" applyAlignment="0" applyProtection="0"/>
    <xf numFmtId="0" fontId="4" fillId="24" borderId="224" applyNumberFormat="0" applyFont="0" applyAlignment="0" applyProtection="0"/>
    <xf numFmtId="0" fontId="62" fillId="0" borderId="23" applyNumberFormat="0" applyFill="0" applyAlignment="0" applyProtection="0"/>
    <xf numFmtId="0" fontId="21" fillId="7" borderId="223" applyNumberFormat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75" fillId="24" borderId="224" applyNumberFormat="0" applyFont="0" applyAlignment="0" applyProtection="0"/>
    <xf numFmtId="0" fontId="191" fillId="20" borderId="225" applyNumberForma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0" fillId="20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68" fillId="0" borderId="229">
      <alignment horizontal="left" vertical="center"/>
    </xf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165" fontId="4" fillId="0" borderId="0" applyFont="0" applyFill="0" applyBorder="0" applyAlignment="0" applyProtection="0"/>
    <xf numFmtId="165" fontId="175" fillId="0" borderId="0" applyFont="0" applyFill="0" applyBorder="0" applyAlignment="0" applyProtection="0"/>
    <xf numFmtId="165" fontId="182" fillId="0" borderId="0" applyFont="0" applyFill="0" applyBorder="0" applyAlignment="0" applyProtection="0"/>
    <xf numFmtId="165" fontId="182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68" fillId="0" borderId="229">
      <alignment horizontal="left" vertical="center"/>
    </xf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87" fillId="0" borderId="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29" fillId="0" borderId="227" applyNumberFormat="0" applyFill="0" applyAlignment="0" applyProtection="0"/>
    <xf numFmtId="0" fontId="29" fillId="22" borderId="228" applyNumberForma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175" fillId="24" borderId="224" applyNumberFormat="0" applyFont="0" applyAlignment="0" applyProtection="0"/>
    <xf numFmtId="165" fontId="119" fillId="0" borderId="0" applyFont="0" applyFill="0" applyBorder="0" applyAlignment="0" applyProtection="0"/>
    <xf numFmtId="0" fontId="27" fillId="20" borderId="225" applyNumberFormat="0" applyAlignment="0" applyProtection="0"/>
    <xf numFmtId="0" fontId="26" fillId="24" borderId="224" applyNumberFormat="0" applyFont="0" applyAlignment="0" applyProtection="0"/>
    <xf numFmtId="0" fontId="23" fillId="0" borderId="8"/>
    <xf numFmtId="0" fontId="21" fillId="7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0" fillId="20" borderId="223" applyNumberFormat="0" applyAlignment="0" applyProtection="0"/>
    <xf numFmtId="0" fontId="10" fillId="20" borderId="223" applyNumberFormat="0" applyAlignment="0" applyProtection="0"/>
    <xf numFmtId="0" fontId="105" fillId="28" borderId="223" applyNumberFormat="0" applyAlignment="0" applyProtection="0"/>
    <xf numFmtId="0" fontId="105" fillId="28" borderId="223" applyNumberFormat="0" applyAlignment="0" applyProtection="0"/>
    <xf numFmtId="0" fontId="20" fillId="0" borderId="23" applyNumberFormat="0" applyFill="0" applyAlignment="0" applyProtection="0"/>
    <xf numFmtId="0" fontId="10" fillId="22" borderId="223" applyNumberFormat="0" applyAlignment="0" applyProtection="0"/>
    <xf numFmtId="10" fontId="16" fillId="22" borderId="175" applyNumberFormat="0" applyBorder="0" applyAlignment="0" applyProtection="0"/>
    <xf numFmtId="0" fontId="29" fillId="0" borderId="226" applyNumberFormat="0" applyFill="0" applyAlignment="0" applyProtection="0"/>
    <xf numFmtId="0" fontId="27" fillId="20" borderId="225" applyNumberFormat="0" applyAlignment="0" applyProtection="0"/>
    <xf numFmtId="0" fontId="21" fillId="7" borderId="223" applyNumberFormat="0" applyAlignment="0" applyProtection="0"/>
    <xf numFmtId="0" fontId="20" fillId="0" borderId="6" applyNumberFormat="0" applyFill="0" applyAlignment="0" applyProtection="0"/>
    <xf numFmtId="0" fontId="191" fillId="20" borderId="225" applyNumberFormat="0" applyAlignment="0" applyProtection="0"/>
    <xf numFmtId="0" fontId="10" fillId="20" borderId="223" applyNumberFormat="0" applyAlignment="0" applyProtection="0"/>
    <xf numFmtId="0" fontId="192" fillId="0" borderId="226" applyNumberFormat="0" applyFill="0" applyAlignment="0" applyProtection="0"/>
    <xf numFmtId="0" fontId="10" fillId="20" borderId="223" applyNumberFormat="0" applyAlignment="0" applyProtection="0"/>
    <xf numFmtId="165" fontId="2" fillId="0" borderId="0" applyFont="0" applyFill="0" applyBorder="0" applyAlignment="0" applyProtection="0"/>
    <xf numFmtId="0" fontId="29" fillId="0" borderId="226" applyNumberFormat="0" applyFill="0" applyAlignment="0" applyProtection="0"/>
    <xf numFmtId="0" fontId="27" fillId="20" borderId="225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20" fillId="0" borderId="6" applyNumberFormat="0" applyFill="0" applyAlignment="0" applyProtection="0"/>
    <xf numFmtId="0" fontId="191" fillId="20" borderId="225" applyNumberFormat="0" applyAlignment="0" applyProtection="0"/>
    <xf numFmtId="0" fontId="10" fillId="20" borderId="223" applyNumberFormat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0" fontId="10" fillId="20" borderId="223" applyNumberFormat="0" applyAlignment="0" applyProtection="0"/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62" fillId="0" borderId="23" applyNumberFormat="0" applyFill="0" applyAlignment="0" applyProtection="0"/>
    <xf numFmtId="0" fontId="10" fillId="25" borderId="223" applyNumberFormat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0" fontId="192" fillId="0" borderId="226" applyNumberFormat="0" applyFill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0" fontId="47" fillId="20" borderId="225" applyNumberFormat="0" applyAlignment="0" applyProtection="0">
      <alignment vertical="center"/>
    </xf>
    <xf numFmtId="0" fontId="45" fillId="0" borderId="6" applyNumberFormat="0" applyFill="0" applyAlignment="0" applyProtection="0">
      <alignment vertical="center"/>
    </xf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0" fontId="26" fillId="24" borderId="224" applyNumberFormat="0" applyFont="0" applyAlignment="0" applyProtection="0">
      <alignment vertical="center"/>
    </xf>
    <xf numFmtId="165" fontId="119" fillId="0" borderId="0" applyFont="0" applyFill="0" applyBorder="0" applyAlignment="0" applyProtection="0"/>
    <xf numFmtId="0" fontId="32" fillId="20" borderId="223" applyNumberFormat="0" applyAlignment="0" applyProtection="0">
      <alignment vertical="center"/>
    </xf>
    <xf numFmtId="0" fontId="29" fillId="0" borderId="226" applyNumberFormat="0" applyFill="0" applyAlignment="0" applyProtection="0"/>
    <xf numFmtId="0" fontId="29" fillId="0" borderId="226" applyNumberFormat="0" applyFill="0" applyAlignment="0" applyProtection="0"/>
    <xf numFmtId="0" fontId="27" fillId="20" borderId="225" applyNumberFormat="0" applyAlignment="0" applyProtection="0"/>
    <xf numFmtId="0" fontId="4" fillId="24" borderId="224" applyNumberFormat="0" applyFont="0" applyAlignment="0" applyProtection="0"/>
    <xf numFmtId="0" fontId="10" fillId="20" borderId="223" applyNumberFormat="0" applyAlignment="0" applyProtection="0"/>
    <xf numFmtId="0" fontId="10" fillId="20" borderId="223" applyNumberFormat="0" applyAlignment="0" applyProtection="0"/>
    <xf numFmtId="0" fontId="21" fillId="7" borderId="223" applyNumberFormat="0" applyAlignment="0" applyProtection="0"/>
    <xf numFmtId="10" fontId="16" fillId="22" borderId="175" applyNumberFormat="0" applyBorder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26" fillId="24" borderId="224" applyNumberFormat="0" applyFont="0" applyAlignment="0" applyProtection="0"/>
    <xf numFmtId="0" fontId="27" fillId="20" borderId="225" applyNumberForma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29" fillId="0" borderId="226" applyNumberFormat="0" applyFill="0" applyAlignment="0" applyProtection="0"/>
    <xf numFmtId="0" fontId="32" fillId="20" borderId="223" applyNumberFormat="0" applyAlignment="0" applyProtection="0">
      <alignment vertical="center"/>
    </xf>
    <xf numFmtId="0" fontId="26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10" fillId="20" borderId="223" applyNumberFormat="0" applyAlignment="0" applyProtection="0"/>
    <xf numFmtId="0" fontId="21" fillId="7" borderId="223" applyNumberForma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10" fillId="20" borderId="223" applyNumberFormat="0" applyAlignment="0" applyProtection="0"/>
    <xf numFmtId="0" fontId="21" fillId="7" borderId="223" applyNumberForma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10" fillId="22" borderId="223" applyNumberFormat="0" applyAlignment="0" applyProtection="0"/>
    <xf numFmtId="0" fontId="105" fillId="28" borderId="223" applyNumberFormat="0" applyAlignment="0" applyProtection="0"/>
    <xf numFmtId="0" fontId="105" fillId="28" borderId="223" applyNumberFormat="0" applyAlignment="0" applyProtection="0"/>
    <xf numFmtId="0" fontId="4" fillId="29" borderId="224" applyNumberFormat="0" applyFont="0" applyAlignment="0" applyProtection="0"/>
    <xf numFmtId="0" fontId="29" fillId="22" borderId="228" applyNumberFormat="0" applyAlignment="0" applyProtection="0"/>
    <xf numFmtId="0" fontId="29" fillId="0" borderId="227" applyNumberFormat="0" applyFill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0" fillId="20" borderId="223" applyNumberFormat="0" applyAlignment="0" applyProtection="0"/>
    <xf numFmtId="0" fontId="10" fillId="20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26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0" borderId="225" applyNumberForma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29" fillId="0" borderId="226" applyNumberFormat="0" applyFill="0" applyAlignment="0" applyProtection="0"/>
    <xf numFmtId="0" fontId="32" fillId="20" borderId="223" applyNumberFormat="0" applyAlignment="0" applyProtection="0">
      <alignment vertical="center"/>
    </xf>
    <xf numFmtId="0" fontId="26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10" fillId="20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10" fillId="20" borderId="223" applyNumberFormat="0" applyAlignment="0" applyProtection="0"/>
    <xf numFmtId="0" fontId="21" fillId="7" borderId="223" applyNumberForma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10" fillId="22" borderId="223" applyNumberFormat="0" applyAlignment="0" applyProtection="0"/>
    <xf numFmtId="0" fontId="105" fillId="28" borderId="223" applyNumberFormat="0" applyAlignment="0" applyProtection="0"/>
    <xf numFmtId="0" fontId="105" fillId="28" borderId="223" applyNumberFormat="0" applyAlignment="0" applyProtection="0"/>
    <xf numFmtId="0" fontId="4" fillId="29" borderId="224" applyNumberFormat="0" applyFont="0" applyAlignment="0" applyProtection="0"/>
    <xf numFmtId="0" fontId="29" fillId="22" borderId="228" applyNumberFormat="0" applyAlignment="0" applyProtection="0"/>
    <xf numFmtId="0" fontId="29" fillId="0" borderId="227" applyNumberFormat="0" applyFill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23" fillId="0" borderId="8"/>
    <xf numFmtId="0" fontId="27" fillId="20" borderId="225" applyNumberFormat="0" applyAlignment="0" applyProtection="0"/>
    <xf numFmtId="0" fontId="192" fillId="0" borderId="226" applyNumberFormat="0" applyFill="0" applyAlignment="0" applyProtection="0"/>
    <xf numFmtId="0" fontId="191" fillId="20" borderId="225" applyNumberFormat="0" applyAlignment="0" applyProtection="0"/>
    <xf numFmtId="0" fontId="175" fillId="24" borderId="224" applyNumberFormat="0" applyFont="0" applyAlignment="0" applyProtection="0"/>
    <xf numFmtId="0" fontId="10" fillId="25" borderId="223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62" fillId="0" borderId="23" applyNumberFormat="0" applyFill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21" fillId="7" borderId="223" applyNumberFormat="0" applyAlignment="0" applyProtection="0"/>
    <xf numFmtId="0" fontId="45" fillId="0" borderId="6" applyNumberFormat="0" applyFill="0" applyAlignment="0" applyProtection="0">
      <alignment vertical="center"/>
    </xf>
    <xf numFmtId="0" fontId="47" fillId="20" borderId="225" applyNumberFormat="0" applyAlignment="0" applyProtection="0">
      <alignment vertical="center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4" borderId="224" applyNumberFormat="0" applyFont="0" applyAlignment="0" applyProtection="0">
      <alignment vertical="center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10" fillId="25" borderId="223" applyNumberFormat="0" applyAlignment="0" applyProtection="0"/>
    <xf numFmtId="211" fontId="4" fillId="0" borderId="0" applyFont="0" applyFill="0" applyBorder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165" fontId="2" fillId="0" borderId="0" applyFont="0" applyFill="0" applyBorder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29" fillId="0" borderId="227" applyNumberFormat="0" applyFill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29" fillId="0" borderId="227" applyNumberFormat="0" applyFill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62" fillId="0" borderId="23" applyNumberFormat="0" applyFill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5" fillId="0" borderId="6" applyNumberFormat="0" applyFill="0" applyAlignment="0" applyProtection="0">
      <alignment vertical="center"/>
    </xf>
    <xf numFmtId="0" fontId="45" fillId="0" borderId="6" applyNumberFormat="0" applyFill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165" fontId="4" fillId="0" borderId="0" applyFont="0" applyFill="0" applyBorder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165" fontId="4" fillId="0" borderId="0" applyFont="0" applyFill="0" applyBorder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164" fontId="2" fillId="0" borderId="0" applyFont="0" applyFill="0" applyBorder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29" fillId="0" borderId="227" applyNumberFormat="0" applyFill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29" fillId="0" borderId="227" applyNumberFormat="0" applyFill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29" fillId="0" borderId="227" applyNumberFormat="0" applyFill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5" fillId="0" borderId="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26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6" applyNumberFormat="0" applyFill="0" applyAlignment="0" applyProtection="0"/>
    <xf numFmtId="0" fontId="29" fillId="0" borderId="226" applyNumberFormat="0" applyFill="0" applyAlignment="0" applyProtection="0"/>
    <xf numFmtId="0" fontId="10" fillId="20" borderId="223" applyNumberFormat="0" applyAlignment="0" applyProtection="0"/>
    <xf numFmtId="0" fontId="10" fillId="20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26" fillId="24" borderId="224" applyNumberFormat="0" applyFont="0" applyAlignment="0" applyProtection="0"/>
    <xf numFmtId="0" fontId="27" fillId="20" borderId="225" applyNumberForma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29" fillId="0" borderId="226" applyNumberFormat="0" applyFill="0" applyAlignment="0" applyProtection="0"/>
    <xf numFmtId="0" fontId="32" fillId="20" borderId="223" applyNumberFormat="0" applyAlignment="0" applyProtection="0">
      <alignment vertical="center"/>
    </xf>
    <xf numFmtId="0" fontId="26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10" fillId="20" borderId="223" applyNumberFormat="0" applyAlignment="0" applyProtection="0"/>
    <xf numFmtId="0" fontId="21" fillId="7" borderId="223" applyNumberForma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10" fillId="20" borderId="223" applyNumberFormat="0" applyAlignment="0" applyProtection="0"/>
    <xf numFmtId="0" fontId="21" fillId="7" borderId="223" applyNumberForma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10" fillId="22" borderId="223" applyNumberFormat="0" applyAlignment="0" applyProtection="0"/>
    <xf numFmtId="0" fontId="105" fillId="28" borderId="223" applyNumberFormat="0" applyAlignment="0" applyProtection="0"/>
    <xf numFmtId="0" fontId="105" fillId="28" borderId="223" applyNumberFormat="0" applyAlignment="0" applyProtection="0"/>
    <xf numFmtId="0" fontId="4" fillId="29" borderId="224" applyNumberFormat="0" applyFont="0" applyAlignment="0" applyProtection="0"/>
    <xf numFmtId="0" fontId="29" fillId="22" borderId="228" applyNumberFormat="0" applyAlignment="0" applyProtection="0"/>
    <xf numFmtId="0" fontId="29" fillId="0" borderId="227" applyNumberFormat="0" applyFill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0" fillId="20" borderId="223" applyNumberFormat="0" applyAlignment="0" applyProtection="0"/>
    <xf numFmtId="0" fontId="10" fillId="20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26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0" borderId="225" applyNumberForma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29" fillId="0" borderId="226" applyNumberFormat="0" applyFill="0" applyAlignment="0" applyProtection="0"/>
    <xf numFmtId="0" fontId="32" fillId="20" borderId="223" applyNumberFormat="0" applyAlignment="0" applyProtection="0">
      <alignment vertical="center"/>
    </xf>
    <xf numFmtId="0" fontId="26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10" fillId="20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10" fillId="20" borderId="223" applyNumberFormat="0" applyAlignment="0" applyProtection="0"/>
    <xf numFmtId="0" fontId="21" fillId="7" borderId="223" applyNumberForma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10" fillId="22" borderId="223" applyNumberFormat="0" applyAlignment="0" applyProtection="0"/>
    <xf numFmtId="0" fontId="105" fillId="28" borderId="223" applyNumberFormat="0" applyAlignment="0" applyProtection="0"/>
    <xf numFmtId="0" fontId="105" fillId="28" borderId="223" applyNumberFormat="0" applyAlignment="0" applyProtection="0"/>
    <xf numFmtId="0" fontId="4" fillId="29" borderId="224" applyNumberFormat="0" applyFont="0" applyAlignment="0" applyProtection="0"/>
    <xf numFmtId="0" fontId="29" fillId="22" borderId="228" applyNumberFormat="0" applyAlignment="0" applyProtection="0"/>
    <xf numFmtId="0" fontId="29" fillId="0" borderId="227" applyNumberFormat="0" applyFill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0" fillId="25" borderId="223" applyNumberFormat="0" applyAlignment="0" applyProtection="0"/>
    <xf numFmtId="0" fontId="62" fillId="0" borderId="23" applyNumberFormat="0" applyFill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5" fillId="0" borderId="6" applyNumberFormat="0" applyFill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10" fillId="25" borderId="223" applyNumberFormat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10" fillId="20" borderId="223" applyNumberFormat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29" fillId="0" borderId="227" applyNumberFormat="0" applyFill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29" fillId="0" borderId="227" applyNumberFormat="0" applyFill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62" fillId="0" borderId="23" applyNumberFormat="0" applyFill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5" fillId="0" borderId="6" applyNumberFormat="0" applyFill="0" applyAlignment="0" applyProtection="0">
      <alignment vertical="center"/>
    </xf>
    <xf numFmtId="0" fontId="45" fillId="0" borderId="6" applyNumberFormat="0" applyFill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" fillId="24" borderId="224" applyNumberFormat="0" applyFont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29" fillId="0" borderId="227" applyNumberFormat="0" applyFill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29" fillId="0" borderId="227" applyNumberFormat="0" applyFill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29" fillId="0" borderId="227" applyNumberFormat="0" applyFill="0" applyAlignment="0" applyProtection="0"/>
    <xf numFmtId="165" fontId="2" fillId="0" borderId="0" applyFont="0" applyFill="0" applyBorder="0" applyAlignment="0" applyProtection="0"/>
    <xf numFmtId="10" fontId="16" fillId="22" borderId="175" applyNumberFormat="0" applyBorder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26" fillId="24" borderId="224" applyNumberFormat="0" applyFont="0" applyAlignment="0" applyProtection="0"/>
    <xf numFmtId="0" fontId="27" fillId="20" borderId="225" applyNumberForma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29" fillId="0" borderId="226" applyNumberFormat="0" applyFill="0" applyAlignment="0" applyProtection="0"/>
    <xf numFmtId="0" fontId="32" fillId="20" borderId="223" applyNumberFormat="0" applyAlignment="0" applyProtection="0">
      <alignment vertical="center"/>
    </xf>
    <xf numFmtId="0" fontId="26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10" fillId="20" borderId="223" applyNumberFormat="0" applyAlignment="0" applyProtection="0"/>
    <xf numFmtId="0" fontId="21" fillId="7" borderId="223" applyNumberForma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10" fillId="20" borderId="223" applyNumberFormat="0" applyAlignment="0" applyProtection="0"/>
    <xf numFmtId="0" fontId="21" fillId="7" borderId="223" applyNumberForma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10" fillId="22" borderId="223" applyNumberFormat="0" applyAlignment="0" applyProtection="0"/>
    <xf numFmtId="0" fontId="105" fillId="28" borderId="223" applyNumberFormat="0" applyAlignment="0" applyProtection="0"/>
    <xf numFmtId="0" fontId="105" fillId="28" borderId="223" applyNumberFormat="0" applyAlignment="0" applyProtection="0"/>
    <xf numFmtId="0" fontId="4" fillId="29" borderId="224" applyNumberFormat="0" applyFont="0" applyAlignment="0" applyProtection="0"/>
    <xf numFmtId="0" fontId="29" fillId="22" borderId="228" applyNumberFormat="0" applyAlignment="0" applyProtection="0"/>
    <xf numFmtId="0" fontId="29" fillId="0" borderId="227" applyNumberFormat="0" applyFill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0" fillId="20" borderId="223" applyNumberFormat="0" applyAlignment="0" applyProtection="0"/>
    <xf numFmtId="0" fontId="10" fillId="20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26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0" borderId="225" applyNumberForma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29" fillId="0" borderId="226" applyNumberFormat="0" applyFill="0" applyAlignment="0" applyProtection="0"/>
    <xf numFmtId="0" fontId="32" fillId="20" borderId="223" applyNumberFormat="0" applyAlignment="0" applyProtection="0">
      <alignment vertical="center"/>
    </xf>
    <xf numFmtId="0" fontId="26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10" fillId="20" borderId="223" applyNumberFormat="0" applyAlignment="0" applyProtection="0"/>
    <xf numFmtId="0" fontId="68" fillId="0" borderId="186">
      <alignment horizontal="left" vertical="center"/>
    </xf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10" fillId="20" borderId="223" applyNumberFormat="0" applyAlignment="0" applyProtection="0"/>
    <xf numFmtId="0" fontId="21" fillId="7" borderId="223" applyNumberFormat="0" applyAlignment="0" applyProtection="0"/>
    <xf numFmtId="0" fontId="27" fillId="20" borderId="225" applyNumberFormat="0" applyAlignment="0" applyProtection="0"/>
    <xf numFmtId="0" fontId="29" fillId="0" borderId="226" applyNumberFormat="0" applyFill="0" applyAlignment="0" applyProtection="0"/>
    <xf numFmtId="0" fontId="10" fillId="22" borderId="223" applyNumberFormat="0" applyAlignment="0" applyProtection="0"/>
    <xf numFmtId="0" fontId="105" fillId="28" borderId="223" applyNumberFormat="0" applyAlignment="0" applyProtection="0"/>
    <xf numFmtId="0" fontId="105" fillId="28" borderId="223" applyNumberFormat="0" applyAlignment="0" applyProtection="0"/>
    <xf numFmtId="0" fontId="4" fillId="29" borderId="224" applyNumberFormat="0" applyFont="0" applyAlignment="0" applyProtection="0"/>
    <xf numFmtId="0" fontId="29" fillId="22" borderId="228" applyNumberFormat="0" applyAlignment="0" applyProtection="0"/>
    <xf numFmtId="0" fontId="29" fillId="0" borderId="227" applyNumberFormat="0" applyFill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180" fillId="20" borderId="223" applyNumberFormat="0" applyAlignment="0" applyProtection="0"/>
    <xf numFmtId="0" fontId="68" fillId="0" borderId="186">
      <alignment horizontal="left" vertical="center"/>
    </xf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88" fillId="7" borderId="223" applyNumberForma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75" fillId="24" borderId="224" applyNumberFormat="0" applyFon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92" fillId="0" borderId="226" applyNumberFormat="0" applyFill="0" applyAlignment="0" applyProtection="0"/>
    <xf numFmtId="0" fontId="10" fillId="25" borderId="223" applyNumberFormat="0" applyAlignment="0" applyProtection="0"/>
    <xf numFmtId="0" fontId="62" fillId="0" borderId="23" applyNumberFormat="0" applyFill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5" fillId="0" borderId="6" applyNumberFormat="0" applyFill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10" fillId="25" borderId="223" applyNumberFormat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29" fillId="0" borderId="227" applyNumberFormat="0" applyFill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29" fillId="0" borderId="227" applyNumberFormat="0" applyFill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62" fillId="0" borderId="23" applyNumberFormat="0" applyFill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5" fillId="0" borderId="6" applyNumberFormat="0" applyFill="0" applyAlignment="0" applyProtection="0">
      <alignment vertical="center"/>
    </xf>
    <xf numFmtId="0" fontId="45" fillId="0" borderId="6" applyNumberFormat="0" applyFill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" fillId="24" borderId="224" applyNumberFormat="0" applyFont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29" fillId="0" borderId="227" applyNumberFormat="0" applyFill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29" fillId="0" borderId="227" applyNumberFormat="0" applyFill="0" applyAlignment="0" applyProtection="0"/>
    <xf numFmtId="0" fontId="10" fillId="25" borderId="223" applyNumberFormat="0" applyAlignment="0" applyProtection="0"/>
    <xf numFmtId="0" fontId="10" fillId="25" borderId="223" applyNumberFormat="0" applyAlignment="0" applyProtection="0"/>
    <xf numFmtId="0" fontId="21" fillId="7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29" fillId="0" borderId="227" applyNumberFormat="0" applyFill="0" applyAlignment="0" applyProtection="0"/>
    <xf numFmtId="0" fontId="32" fillId="20" borderId="223" applyNumberForma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10" fillId="25" borderId="223" applyNumberFormat="0" applyAlignment="0" applyProtection="0"/>
    <xf numFmtId="0" fontId="21" fillId="7" borderId="223" applyNumberFormat="0" applyAlignment="0" applyProtection="0"/>
    <xf numFmtId="0" fontId="4" fillId="24" borderId="224" applyNumberFormat="0" applyFont="0" applyAlignment="0" applyProtection="0"/>
    <xf numFmtId="0" fontId="4" fillId="24" borderId="224" applyNumberFormat="0" applyFont="0" applyAlignment="0" applyProtection="0"/>
    <xf numFmtId="0" fontId="27" fillId="25" borderId="225" applyNumberFormat="0" applyAlignment="0" applyProtection="0"/>
    <xf numFmtId="0" fontId="29" fillId="0" borderId="227" applyNumberFormat="0" applyFill="0" applyAlignment="0" applyProtection="0"/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4" fillId="24" borderId="224" applyNumberFormat="0" applyFont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4" fillId="24" borderId="224" applyNumberFormat="0" applyFont="0" applyAlignment="0" applyProtection="0"/>
    <xf numFmtId="0" fontId="41" fillId="7" borderId="223" applyNumberFormat="0" applyAlignment="0" applyProtection="0">
      <alignment vertical="center"/>
    </xf>
    <xf numFmtId="0" fontId="40" fillId="0" borderId="226" applyNumberFormat="0" applyFill="0" applyAlignment="0" applyProtection="0">
      <alignment vertical="center"/>
    </xf>
    <xf numFmtId="0" fontId="32" fillId="20" borderId="223" applyNumberFormat="0" applyAlignment="0" applyProtection="0">
      <alignment vertical="center"/>
    </xf>
    <xf numFmtId="0" fontId="29" fillId="0" borderId="227" applyNumberFormat="0" applyFill="0" applyAlignment="0" applyProtection="0"/>
    <xf numFmtId="0" fontId="27" fillId="25" borderId="225" applyNumberFormat="0" applyAlignment="0" applyProtection="0"/>
    <xf numFmtId="0" fontId="4" fillId="24" borderId="224" applyNumberFormat="0" applyFont="0" applyAlignment="0" applyProtection="0"/>
    <xf numFmtId="0" fontId="21" fillId="7" borderId="223" applyNumberFormat="0" applyAlignment="0" applyProtection="0"/>
    <xf numFmtId="0" fontId="10" fillId="25" borderId="223" applyNumberFormat="0" applyAlignment="0" applyProtection="0"/>
    <xf numFmtId="0" fontId="29" fillId="0" borderId="227" applyNumberFormat="0" applyFill="0" applyAlignment="0" applyProtection="0"/>
    <xf numFmtId="10" fontId="16" fillId="22" borderId="175" applyNumberFormat="0" applyBorder="0" applyAlignment="0" applyProtection="0"/>
    <xf numFmtId="0" fontId="27" fillId="20" borderId="225" applyNumberFormat="0" applyAlignment="0" applyProtection="0"/>
    <xf numFmtId="0" fontId="27" fillId="20" borderId="225" applyNumberFormat="0" applyAlignment="0" applyProtection="0"/>
    <xf numFmtId="0" fontId="47" fillId="20" borderId="225" applyNumberFormat="0" applyAlignment="0" applyProtection="0">
      <alignment vertical="center"/>
    </xf>
    <xf numFmtId="0" fontId="27" fillId="25" borderId="225" applyNumberFormat="0" applyAlignment="0" applyProtection="0"/>
    <xf numFmtId="0" fontId="27" fillId="20" borderId="225" applyNumberFormat="0" applyAlignment="0" applyProtection="0"/>
    <xf numFmtId="0" fontId="27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27" fillId="20" borderId="225" applyNumberFormat="0" applyAlignment="0" applyProtection="0"/>
    <xf numFmtId="0" fontId="27" fillId="20" borderId="225" applyNumberFormat="0" applyAlignment="0" applyProtection="0"/>
    <xf numFmtId="0" fontId="47" fillId="20" borderId="225" applyNumberFormat="0" applyAlignment="0" applyProtection="0">
      <alignment vertical="center"/>
    </xf>
    <xf numFmtId="0" fontId="27" fillId="25" borderId="225" applyNumberFormat="0" applyAlignment="0" applyProtection="0"/>
    <xf numFmtId="0" fontId="68" fillId="0" borderId="186">
      <alignment horizontal="left" vertical="center"/>
    </xf>
    <xf numFmtId="0" fontId="27" fillId="20" borderId="225" applyNumberFormat="0" applyAlignment="0" applyProtection="0"/>
    <xf numFmtId="0" fontId="27" fillId="20" borderId="225" applyNumberFormat="0" applyAlignment="0" applyProtection="0"/>
    <xf numFmtId="0" fontId="68" fillId="0" borderId="186">
      <alignment horizontal="left" vertical="center"/>
    </xf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191" fillId="20" borderId="225" applyNumberFormat="0" applyAlignment="0" applyProtection="0"/>
    <xf numFmtId="0" fontId="27" fillId="25" borderId="225" applyNumberFormat="0" applyAlignment="0" applyProtection="0"/>
    <xf numFmtId="0" fontId="47" fillId="20" borderId="225" applyNumberFormat="0" applyAlignment="0" applyProtection="0">
      <alignment vertical="center"/>
    </xf>
    <xf numFmtId="0" fontId="27" fillId="25" borderId="225" applyNumberFormat="0" applyAlignment="0" applyProtection="0"/>
    <xf numFmtId="0" fontId="47" fillId="20" borderId="225" applyNumberFormat="0" applyAlignment="0" applyProtection="0">
      <alignment vertical="center"/>
    </xf>
    <xf numFmtId="0" fontId="27" fillId="25" borderId="225" applyNumberForma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27" fillId="25" borderId="225" applyNumberFormat="0" applyAlignment="0" applyProtection="0"/>
    <xf numFmtId="0" fontId="27" fillId="25" borderId="225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27" fillId="25" borderId="225" applyNumberForma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27" fillId="25" borderId="225" applyNumberFormat="0" applyAlignment="0" applyProtection="0"/>
    <xf numFmtId="0" fontId="27" fillId="25" borderId="225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27" fillId="25" borderId="225" applyNumberForma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27" fillId="25" borderId="225" applyNumberFormat="0" applyAlignment="0" applyProtection="0"/>
    <xf numFmtId="0" fontId="27" fillId="25" borderId="225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27" fillId="25" borderId="225" applyNumberForma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27" fillId="25" borderId="225" applyNumberFormat="0" applyAlignment="0" applyProtection="0"/>
    <xf numFmtId="0" fontId="27" fillId="25" borderId="225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27" fillId="25" borderId="225" applyNumberForma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27" fillId="25" borderId="225" applyNumberFormat="0" applyAlignment="0" applyProtection="0"/>
    <xf numFmtId="0" fontId="27" fillId="25" borderId="225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27" fillId="25" borderId="225" applyNumberFormat="0" applyAlignment="0" applyProtection="0"/>
    <xf numFmtId="0" fontId="27" fillId="25" borderId="225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27" fillId="25" borderId="225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27" fillId="25" borderId="225" applyNumberForma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27" fillId="25" borderId="225" applyNumberFormat="0" applyAlignment="0" applyProtection="0"/>
    <xf numFmtId="0" fontId="27" fillId="25" borderId="225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27" fillId="25" borderId="225" applyNumberForma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27" fillId="25" borderId="225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27" fillId="25" borderId="225" applyNumberFormat="0" applyAlignment="0" applyProtection="0"/>
    <xf numFmtId="0" fontId="27" fillId="25" borderId="225" applyNumberFormat="0" applyAlignment="0" applyProtection="0"/>
    <xf numFmtId="0" fontId="47" fillId="20" borderId="225" applyNumberFormat="0" applyAlignment="0" applyProtection="0">
      <alignment vertical="center"/>
    </xf>
    <xf numFmtId="0" fontId="47" fillId="20" borderId="225" applyNumberFormat="0" applyAlignment="0" applyProtection="0">
      <alignment vertical="center"/>
    </xf>
    <xf numFmtId="0" fontId="27" fillId="25" borderId="225" applyNumberFormat="0" applyAlignment="0" applyProtection="0"/>
    <xf numFmtId="0" fontId="27" fillId="25" borderId="225" applyNumberFormat="0" applyAlignment="0" applyProtection="0"/>
    <xf numFmtId="0" fontId="40" fillId="0" borderId="294" applyNumberFormat="0" applyFill="0" applyAlignment="0" applyProtection="0">
      <alignment vertical="center"/>
    </xf>
    <xf numFmtId="0" fontId="29" fillId="0" borderId="354" applyNumberFormat="0" applyFill="0" applyAlignment="0" applyProtection="0"/>
    <xf numFmtId="0" fontId="41" fillId="7" borderId="291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26" fillId="24" borderId="255" applyNumberFormat="0" applyFont="0" applyAlignment="0" applyProtection="0">
      <alignment vertical="center"/>
    </xf>
    <xf numFmtId="0" fontId="27" fillId="20" borderId="328" applyNumberFormat="0" applyAlignment="0" applyProtection="0"/>
    <xf numFmtId="0" fontId="29" fillId="0" borderId="325" applyNumberFormat="0" applyFill="0" applyAlignment="0" applyProtection="0"/>
    <xf numFmtId="0" fontId="10" fillId="25" borderId="380" applyNumberFormat="0" applyAlignment="0" applyProtection="0"/>
    <xf numFmtId="0" fontId="32" fillId="20" borderId="252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105" fillId="28" borderId="350" applyNumberFormat="0" applyAlignment="0" applyProtection="0"/>
    <xf numFmtId="0" fontId="175" fillId="24" borderId="327" applyNumberFormat="0" applyFont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4" fillId="24" borderId="292" applyNumberFormat="0" applyFont="0" applyAlignment="0" applyProtection="0"/>
    <xf numFmtId="0" fontId="29" fillId="0" borderId="257" applyNumberFormat="0" applyFill="0" applyAlignment="0" applyProtection="0"/>
    <xf numFmtId="0" fontId="29" fillId="0" borderId="257" applyNumberFormat="0" applyFill="0" applyAlignment="0" applyProtection="0"/>
    <xf numFmtId="0" fontId="47" fillId="20" borderId="328" applyNumberFormat="0" applyAlignment="0" applyProtection="0">
      <alignment vertical="center"/>
    </xf>
    <xf numFmtId="0" fontId="29" fillId="0" borderId="354" applyNumberFormat="0" applyFill="0" applyAlignment="0" applyProtection="0"/>
    <xf numFmtId="0" fontId="26" fillId="24" borderId="351" applyNumberFormat="0" applyFont="0" applyAlignment="0" applyProtection="0">
      <alignment vertical="center"/>
    </xf>
    <xf numFmtId="0" fontId="27" fillId="25" borderId="328" applyNumberFormat="0" applyAlignment="0" applyProtection="0"/>
    <xf numFmtId="0" fontId="191" fillId="20" borderId="328" applyNumberFormat="0" applyAlignment="0" applyProtection="0"/>
    <xf numFmtId="0" fontId="21" fillId="7" borderId="291" applyNumberFormat="0" applyAlignment="0" applyProtection="0"/>
    <xf numFmtId="0" fontId="21" fillId="7" borderId="380" applyNumberFormat="0" applyAlignment="0" applyProtection="0"/>
    <xf numFmtId="0" fontId="29" fillId="0" borderId="354" applyNumberFormat="0" applyFill="0" applyAlignment="0" applyProtection="0"/>
    <xf numFmtId="0" fontId="27" fillId="25" borderId="328" applyNumberFormat="0" applyAlignment="0" applyProtection="0"/>
    <xf numFmtId="0" fontId="188" fillId="7" borderId="291" applyNumberFormat="0" applyAlignment="0" applyProtection="0"/>
    <xf numFmtId="0" fontId="47" fillId="20" borderId="328" applyNumberFormat="0" applyAlignment="0" applyProtection="0">
      <alignment vertical="center"/>
    </xf>
    <xf numFmtId="0" fontId="10" fillId="25" borderId="326" applyNumberFormat="0" applyAlignment="0" applyProtection="0"/>
    <xf numFmtId="0" fontId="41" fillId="7" borderId="291" applyNumberFormat="0" applyAlignment="0" applyProtection="0">
      <alignment vertical="center"/>
    </xf>
    <xf numFmtId="0" fontId="29" fillId="0" borderId="325" applyNumberFormat="0" applyFill="0" applyAlignment="0" applyProtection="0"/>
    <xf numFmtId="0" fontId="20" fillId="0" borderId="253" applyNumberFormat="0" applyFill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>
      <alignment vertical="center"/>
    </xf>
    <xf numFmtId="0" fontId="40" fillId="0" borderId="294" applyNumberFormat="0" applyFill="0" applyAlignment="0" applyProtection="0">
      <alignment vertical="center"/>
    </xf>
    <xf numFmtId="0" fontId="180" fillId="20" borderId="326" applyNumberFormat="0" applyAlignment="0" applyProtection="0"/>
    <xf numFmtId="0" fontId="21" fillId="7" borderId="350" applyNumberFormat="0" applyAlignment="0" applyProtection="0"/>
    <xf numFmtId="0" fontId="27" fillId="20" borderId="333" applyNumberFormat="0" applyAlignment="0" applyProtection="0"/>
    <xf numFmtId="0" fontId="180" fillId="20" borderId="350" applyNumberFormat="0" applyAlignment="0" applyProtection="0"/>
    <xf numFmtId="10" fontId="16" fillId="22" borderId="310" applyNumberFormat="0" applyBorder="0" applyAlignment="0" applyProtection="0"/>
    <xf numFmtId="0" fontId="4" fillId="29" borderId="351" applyNumberFormat="0" applyFont="0" applyAlignment="0" applyProtection="0"/>
    <xf numFmtId="0" fontId="191" fillId="20" borderId="382" applyNumberFormat="0" applyAlignment="0" applyProtection="0"/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21" fillId="7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191" fillId="20" borderId="328" applyNumberFormat="0" applyAlignment="0" applyProtection="0"/>
    <xf numFmtId="0" fontId="21" fillId="7" borderId="291" applyNumberFormat="0" applyAlignment="0" applyProtection="0"/>
    <xf numFmtId="0" fontId="40" fillId="0" borderId="329" applyNumberFormat="0" applyFill="0" applyAlignment="0" applyProtection="0">
      <alignment vertical="center"/>
    </xf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10" fillId="25" borderId="326" applyNumberFormat="0" applyAlignment="0" applyProtection="0"/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81" applyNumberFormat="0" applyFont="0" applyAlignment="0" applyProtection="0"/>
    <xf numFmtId="0" fontId="4" fillId="24" borderId="327" applyNumberFormat="0" applyFont="0" applyAlignment="0" applyProtection="0"/>
    <xf numFmtId="0" fontId="29" fillId="0" borderId="257" applyNumberFormat="0" applyFill="0" applyAlignment="0" applyProtection="0"/>
    <xf numFmtId="0" fontId="4" fillId="24" borderId="381" applyNumberFormat="0" applyFont="0" applyAlignment="0" applyProtection="0"/>
    <xf numFmtId="0" fontId="180" fillId="20" borderId="326" applyNumberFormat="0" applyAlignment="0" applyProtection="0"/>
    <xf numFmtId="0" fontId="27" fillId="20" borderId="256" applyNumberFormat="0" applyAlignment="0" applyProtection="0"/>
    <xf numFmtId="0" fontId="4" fillId="24" borderId="255" applyNumberFormat="0" applyFont="0" applyAlignment="0" applyProtection="0"/>
    <xf numFmtId="0" fontId="4" fillId="24" borderId="255" applyNumberFormat="0" applyFont="0" applyAlignment="0" applyProtection="0"/>
    <xf numFmtId="0" fontId="175" fillId="24" borderId="332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10" fillId="25" borderId="326" applyNumberFormat="0" applyAlignment="0" applyProtection="0"/>
    <xf numFmtId="0" fontId="21" fillId="7" borderId="252" applyNumberFormat="0" applyAlignment="0" applyProtection="0"/>
    <xf numFmtId="0" fontId="20" fillId="0" borderId="253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29" fillId="0" borderId="325" applyNumberFormat="0" applyFill="0" applyAlignment="0" applyProtection="0"/>
    <xf numFmtId="0" fontId="40" fillId="0" borderId="329" applyNumberFormat="0" applyFill="0" applyAlignment="0" applyProtection="0">
      <alignment vertical="center"/>
    </xf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41" fillId="7" borderId="326" applyNumberFormat="0" applyAlignment="0" applyProtection="0">
      <alignment vertical="center"/>
    </xf>
    <xf numFmtId="0" fontId="29" fillId="22" borderId="338" applyNumberFormat="0" applyAlignment="0" applyProtection="0"/>
    <xf numFmtId="0" fontId="188" fillId="7" borderId="350" applyNumberFormat="0" applyAlignment="0" applyProtection="0"/>
    <xf numFmtId="0" fontId="40" fillId="0" borderId="329" applyNumberFormat="0" applyFill="0" applyAlignment="0" applyProtection="0">
      <alignment vertical="center"/>
    </xf>
    <xf numFmtId="0" fontId="188" fillId="7" borderId="291" applyNumberFormat="0" applyAlignment="0" applyProtection="0"/>
    <xf numFmtId="0" fontId="29" fillId="0" borderId="325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10" fillId="20" borderId="252" applyNumberFormat="0" applyAlignment="0" applyProtection="0"/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91" fillId="20" borderId="293" applyNumberFormat="0" applyAlignment="0" applyProtection="0"/>
    <xf numFmtId="0" fontId="4" fillId="24" borderId="327" applyNumberFormat="0" applyFont="0" applyAlignment="0" applyProtection="0"/>
    <xf numFmtId="0" fontId="180" fillId="20" borderId="291" applyNumberForma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91" fillId="20" borderId="293" applyNumberFormat="0" applyAlignment="0" applyProtection="0"/>
    <xf numFmtId="0" fontId="191" fillId="20" borderId="382" applyNumberFormat="0" applyAlignment="0" applyProtection="0"/>
    <xf numFmtId="0" fontId="4" fillId="24" borderId="292" applyNumberFormat="0" applyFont="0" applyAlignment="0" applyProtection="0">
      <alignment vertical="center"/>
    </xf>
    <xf numFmtId="0" fontId="192" fillId="0" borderId="329" applyNumberFormat="0" applyFill="0" applyAlignment="0" applyProtection="0"/>
    <xf numFmtId="0" fontId="21" fillId="7" borderId="326" applyNumberFormat="0" applyAlignment="0" applyProtection="0"/>
    <xf numFmtId="0" fontId="10" fillId="25" borderId="326" applyNumberFormat="0" applyAlignment="0" applyProtection="0"/>
    <xf numFmtId="0" fontId="47" fillId="20" borderId="293" applyNumberFormat="0" applyAlignment="0" applyProtection="0">
      <alignment vertical="center"/>
    </xf>
    <xf numFmtId="0" fontId="40" fillId="0" borderId="294" applyNumberFormat="0" applyFill="0" applyAlignment="0" applyProtection="0">
      <alignment vertical="center"/>
    </xf>
    <xf numFmtId="0" fontId="41" fillId="7" borderId="291" applyNumberFormat="0" applyAlignment="0" applyProtection="0">
      <alignment vertical="center"/>
    </xf>
    <xf numFmtId="0" fontId="47" fillId="20" borderId="293" applyNumberFormat="0" applyAlignment="0" applyProtection="0">
      <alignment vertical="center"/>
    </xf>
    <xf numFmtId="0" fontId="27" fillId="25" borderId="293" applyNumberFormat="0" applyAlignment="0" applyProtection="0"/>
    <xf numFmtId="0" fontId="40" fillId="0" borderId="294" applyNumberFormat="0" applyFill="0" applyAlignment="0" applyProtection="0">
      <alignment vertical="center"/>
    </xf>
    <xf numFmtId="0" fontId="4" fillId="24" borderId="292" applyNumberFormat="0" applyFont="0" applyAlignment="0" applyProtection="0"/>
    <xf numFmtId="0" fontId="191" fillId="20" borderId="328" applyNumberFormat="0" applyAlignment="0" applyProtection="0"/>
    <xf numFmtId="0" fontId="4" fillId="24" borderId="327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22" borderId="338" applyNumberFormat="0" applyAlignment="0" applyProtection="0"/>
    <xf numFmtId="0" fontId="40" fillId="0" borderId="329" applyNumberFormat="0" applyFill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27" fillId="25" borderId="382" applyNumberFormat="0" applyAlignment="0" applyProtection="0"/>
    <xf numFmtId="0" fontId="29" fillId="0" borderId="325" applyNumberFormat="0" applyFill="0" applyAlignment="0" applyProtection="0"/>
    <xf numFmtId="0" fontId="180" fillId="20" borderId="326" applyNumberFormat="0" applyAlignment="0" applyProtection="0"/>
    <xf numFmtId="0" fontId="29" fillId="0" borderId="257" applyNumberFormat="0" applyFill="0" applyAlignment="0" applyProtection="0"/>
    <xf numFmtId="0" fontId="180" fillId="20" borderId="326" applyNumberFormat="0" applyAlignment="0" applyProtection="0"/>
    <xf numFmtId="0" fontId="27" fillId="20" borderId="256" applyNumberFormat="0" applyAlignment="0" applyProtection="0"/>
    <xf numFmtId="0" fontId="27" fillId="20" borderId="352" applyNumberFormat="0" applyAlignment="0" applyProtection="0"/>
    <xf numFmtId="0" fontId="4" fillId="24" borderId="327" applyNumberFormat="0" applyFont="0" applyAlignment="0" applyProtection="0">
      <alignment vertical="center"/>
    </xf>
    <xf numFmtId="0" fontId="21" fillId="7" borderId="252" applyNumberFormat="0" applyAlignment="0" applyProtection="0"/>
    <xf numFmtId="0" fontId="192" fillId="0" borderId="383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29" fillId="0" borderId="325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10" fillId="20" borderId="252" applyNumberFormat="0" applyAlignment="0" applyProtection="0"/>
    <xf numFmtId="0" fontId="29" fillId="0" borderId="325" applyNumberFormat="0" applyFill="0" applyAlignment="0" applyProtection="0"/>
    <xf numFmtId="0" fontId="192" fillId="0" borderId="329" applyNumberFormat="0" applyFill="0" applyAlignment="0" applyProtection="0"/>
    <xf numFmtId="0" fontId="4" fillId="24" borderId="292" applyNumberFormat="0" applyFont="0" applyAlignment="0" applyProtection="0"/>
    <xf numFmtId="0" fontId="180" fillId="20" borderId="326" applyNumberFormat="0" applyAlignment="0" applyProtection="0"/>
    <xf numFmtId="0" fontId="27" fillId="25" borderId="328" applyNumberFormat="0" applyAlignment="0" applyProtection="0"/>
    <xf numFmtId="0" fontId="188" fillId="7" borderId="291" applyNumberForma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92" fillId="0" borderId="294" applyNumberFormat="0" applyFill="0" applyAlignment="0" applyProtection="0"/>
    <xf numFmtId="0" fontId="10" fillId="25" borderId="291" applyNumberFormat="0" applyAlignment="0" applyProtection="0"/>
    <xf numFmtId="0" fontId="4" fillId="24" borderId="292" applyNumberFormat="0" applyFont="0" applyAlignment="0" applyProtection="0">
      <alignment vertical="center"/>
    </xf>
    <xf numFmtId="0" fontId="32" fillId="20" borderId="291" applyNumberFormat="0" applyAlignment="0" applyProtection="0">
      <alignment vertical="center"/>
    </xf>
    <xf numFmtId="0" fontId="4" fillId="24" borderId="292" applyNumberFormat="0" applyFont="0" applyAlignment="0" applyProtection="0"/>
    <xf numFmtId="0" fontId="29" fillId="0" borderId="295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10" fillId="25" borderId="291" applyNumberFormat="0" applyAlignment="0" applyProtection="0"/>
    <xf numFmtId="0" fontId="27" fillId="25" borderId="293" applyNumberFormat="0" applyAlignment="0" applyProtection="0"/>
    <xf numFmtId="0" fontId="4" fillId="24" borderId="292" applyNumberFormat="0" applyFont="0" applyAlignment="0" applyProtection="0">
      <alignment vertical="center"/>
    </xf>
    <xf numFmtId="0" fontId="32" fillId="20" borderId="291" applyNumberFormat="0" applyAlignment="0" applyProtection="0">
      <alignment vertical="center"/>
    </xf>
    <xf numFmtId="0" fontId="262" fillId="0" borderId="0">
      <alignment vertical="center"/>
    </xf>
    <xf numFmtId="0" fontId="2" fillId="0" borderId="0"/>
    <xf numFmtId="214" fontId="4" fillId="0" borderId="0" applyFill="0" applyBorder="0" applyAlignment="0" applyProtection="0"/>
    <xf numFmtId="214" fontId="4" fillId="0" borderId="0" applyFill="0" applyBorder="0" applyAlignment="0" applyProtection="0"/>
    <xf numFmtId="164" fontId="262" fillId="0" borderId="0" applyFont="0" applyFill="0" applyBorder="0" applyAlignment="0" applyProtection="0"/>
    <xf numFmtId="9" fontId="262" fillId="0" borderId="0" applyFont="0" applyFill="0" applyBorder="0" applyAlignment="0" applyProtection="0"/>
    <xf numFmtId="0" fontId="263" fillId="2" borderId="0" applyNumberFormat="0" applyBorder="0" applyAlignment="0" applyProtection="0"/>
    <xf numFmtId="0" fontId="263" fillId="2" borderId="0" applyNumberFormat="0" applyBorder="0" applyAlignment="0" applyProtection="0"/>
    <xf numFmtId="0" fontId="263" fillId="3" borderId="0" applyNumberFormat="0" applyBorder="0" applyAlignment="0" applyProtection="0"/>
    <xf numFmtId="0" fontId="263" fillId="3" borderId="0" applyNumberFormat="0" applyBorder="0" applyAlignment="0" applyProtection="0"/>
    <xf numFmtId="0" fontId="263" fillId="4" borderId="0" applyNumberFormat="0" applyBorder="0" applyAlignment="0" applyProtection="0"/>
    <xf numFmtId="0" fontId="263" fillId="4" borderId="0" applyNumberFormat="0" applyBorder="0" applyAlignment="0" applyProtection="0"/>
    <xf numFmtId="0" fontId="263" fillId="5" borderId="0" applyNumberFormat="0" applyBorder="0" applyAlignment="0" applyProtection="0"/>
    <xf numFmtId="0" fontId="263" fillId="5" borderId="0" applyNumberFormat="0" applyBorder="0" applyAlignment="0" applyProtection="0"/>
    <xf numFmtId="0" fontId="263" fillId="6" borderId="0" applyNumberFormat="0" applyBorder="0" applyAlignment="0" applyProtection="0"/>
    <xf numFmtId="0" fontId="263" fillId="6" borderId="0" applyNumberFormat="0" applyBorder="0" applyAlignment="0" applyProtection="0"/>
    <xf numFmtId="0" fontId="263" fillId="7" borderId="0" applyNumberFormat="0" applyBorder="0" applyAlignment="0" applyProtection="0"/>
    <xf numFmtId="0" fontId="263" fillId="7" borderId="0" applyNumberFormat="0" applyBorder="0" applyAlignment="0" applyProtection="0"/>
    <xf numFmtId="0" fontId="263" fillId="8" borderId="0" applyNumberFormat="0" applyBorder="0" applyAlignment="0" applyProtection="0"/>
    <xf numFmtId="0" fontId="263" fillId="8" borderId="0" applyNumberFormat="0" applyBorder="0" applyAlignment="0" applyProtection="0"/>
    <xf numFmtId="0" fontId="263" fillId="9" borderId="0" applyNumberFormat="0" applyBorder="0" applyAlignment="0" applyProtection="0"/>
    <xf numFmtId="0" fontId="263" fillId="9" borderId="0" applyNumberFormat="0" applyBorder="0" applyAlignment="0" applyProtection="0"/>
    <xf numFmtId="0" fontId="263" fillId="10" borderId="0" applyNumberFormat="0" applyBorder="0" applyAlignment="0" applyProtection="0"/>
    <xf numFmtId="0" fontId="263" fillId="10" borderId="0" applyNumberFormat="0" applyBorder="0" applyAlignment="0" applyProtection="0"/>
    <xf numFmtId="0" fontId="263" fillId="5" borderId="0" applyNumberFormat="0" applyBorder="0" applyAlignment="0" applyProtection="0"/>
    <xf numFmtId="0" fontId="263" fillId="5" borderId="0" applyNumberFormat="0" applyBorder="0" applyAlignment="0" applyProtection="0"/>
    <xf numFmtId="0" fontId="263" fillId="8" borderId="0" applyNumberFormat="0" applyBorder="0" applyAlignment="0" applyProtection="0"/>
    <xf numFmtId="0" fontId="263" fillId="8" borderId="0" applyNumberFormat="0" applyBorder="0" applyAlignment="0" applyProtection="0"/>
    <xf numFmtId="0" fontId="263" fillId="11" borderId="0" applyNumberFormat="0" applyBorder="0" applyAlignment="0" applyProtection="0"/>
    <xf numFmtId="0" fontId="263" fillId="11" borderId="0" applyNumberFormat="0" applyBorder="0" applyAlignment="0" applyProtection="0"/>
    <xf numFmtId="0" fontId="264" fillId="12" borderId="0" applyNumberFormat="0" applyBorder="0" applyAlignment="0" applyProtection="0"/>
    <xf numFmtId="0" fontId="264" fillId="12" borderId="0" applyNumberFormat="0" applyBorder="0" applyAlignment="0" applyProtection="0"/>
    <xf numFmtId="0" fontId="264" fillId="9" borderId="0" applyNumberFormat="0" applyBorder="0" applyAlignment="0" applyProtection="0"/>
    <xf numFmtId="0" fontId="264" fillId="9" borderId="0" applyNumberFormat="0" applyBorder="0" applyAlignment="0" applyProtection="0"/>
    <xf numFmtId="0" fontId="264" fillId="10" borderId="0" applyNumberFormat="0" applyBorder="0" applyAlignment="0" applyProtection="0"/>
    <xf numFmtId="0" fontId="264" fillId="10" borderId="0" applyNumberFormat="0" applyBorder="0" applyAlignment="0" applyProtection="0"/>
    <xf numFmtId="0" fontId="264" fillId="13" borderId="0" applyNumberFormat="0" applyBorder="0" applyAlignment="0" applyProtection="0"/>
    <xf numFmtId="0" fontId="264" fillId="13" borderId="0" applyNumberFormat="0" applyBorder="0" applyAlignment="0" applyProtection="0"/>
    <xf numFmtId="0" fontId="264" fillId="14" borderId="0" applyNumberFormat="0" applyBorder="0" applyAlignment="0" applyProtection="0"/>
    <xf numFmtId="0" fontId="264" fillId="14" borderId="0" applyNumberFormat="0" applyBorder="0" applyAlignment="0" applyProtection="0"/>
    <xf numFmtId="0" fontId="264" fillId="15" borderId="0" applyNumberFormat="0" applyBorder="0" applyAlignment="0" applyProtection="0"/>
    <xf numFmtId="0" fontId="264" fillId="15" borderId="0" applyNumberFormat="0" applyBorder="0" applyAlignment="0" applyProtection="0"/>
    <xf numFmtId="0" fontId="264" fillId="16" borderId="0" applyNumberFormat="0" applyBorder="0" applyAlignment="0" applyProtection="0"/>
    <xf numFmtId="0" fontId="264" fillId="16" borderId="0" applyNumberFormat="0" applyBorder="0" applyAlignment="0" applyProtection="0"/>
    <xf numFmtId="0" fontId="264" fillId="17" borderId="0" applyNumberFormat="0" applyBorder="0" applyAlignment="0" applyProtection="0"/>
    <xf numFmtId="0" fontId="264" fillId="17" borderId="0" applyNumberFormat="0" applyBorder="0" applyAlignment="0" applyProtection="0"/>
    <xf numFmtId="0" fontId="264" fillId="18" borderId="0" applyNumberFormat="0" applyBorder="0" applyAlignment="0" applyProtection="0"/>
    <xf numFmtId="0" fontId="264" fillId="18" borderId="0" applyNumberFormat="0" applyBorder="0" applyAlignment="0" applyProtection="0"/>
    <xf numFmtId="0" fontId="264" fillId="13" borderId="0" applyNumberFormat="0" applyBorder="0" applyAlignment="0" applyProtection="0"/>
    <xf numFmtId="0" fontId="264" fillId="13" borderId="0" applyNumberFormat="0" applyBorder="0" applyAlignment="0" applyProtection="0"/>
    <xf numFmtId="0" fontId="264" fillId="14" borderId="0" applyNumberFormat="0" applyBorder="0" applyAlignment="0" applyProtection="0"/>
    <xf numFmtId="0" fontId="264" fillId="14" borderId="0" applyNumberFormat="0" applyBorder="0" applyAlignment="0" applyProtection="0"/>
    <xf numFmtId="0" fontId="264" fillId="19" borderId="0" applyNumberFormat="0" applyBorder="0" applyAlignment="0" applyProtection="0"/>
    <xf numFmtId="0" fontId="264" fillId="19" borderId="0" applyNumberFormat="0" applyBorder="0" applyAlignment="0" applyProtection="0"/>
    <xf numFmtId="0" fontId="265" fillId="3" borderId="0" applyNumberFormat="0" applyBorder="0" applyAlignment="0" applyProtection="0"/>
    <xf numFmtId="0" fontId="265" fillId="3" borderId="0" applyNumberFormat="0" applyBorder="0" applyAlignment="0" applyProtection="0"/>
    <xf numFmtId="0" fontId="266" fillId="20" borderId="230" applyNumberFormat="0" applyAlignment="0" applyProtection="0"/>
    <xf numFmtId="0" fontId="266" fillId="20" borderId="230" applyNumberFormat="0" applyAlignment="0" applyProtection="0"/>
    <xf numFmtId="0" fontId="267" fillId="21" borderId="3" applyNumberFormat="0" applyAlignment="0" applyProtection="0"/>
    <xf numFmtId="0" fontId="267" fillId="21" borderId="3" applyNumberFormat="0" applyAlignment="0" applyProtection="0"/>
    <xf numFmtId="43" fontId="2" fillId="0" borderId="0" applyFont="0" applyFill="0" applyBorder="0" applyAlignment="0" applyProtection="0"/>
    <xf numFmtId="0" fontId="268" fillId="0" borderId="0" applyNumberFormat="0" applyFill="0" applyBorder="0" applyAlignment="0" applyProtection="0"/>
    <xf numFmtId="0" fontId="268" fillId="0" borderId="0" applyNumberFormat="0" applyFill="0" applyBorder="0" applyAlignment="0" applyProtection="0"/>
    <xf numFmtId="0" fontId="269" fillId="4" borderId="0" applyNumberFormat="0" applyBorder="0" applyAlignment="0" applyProtection="0"/>
    <xf numFmtId="0" fontId="269" fillId="4" borderId="0" applyNumberFormat="0" applyBorder="0" applyAlignment="0" applyProtection="0"/>
    <xf numFmtId="0" fontId="270" fillId="0" borderId="4" applyNumberFormat="0" applyFill="0" applyAlignment="0" applyProtection="0"/>
    <xf numFmtId="0" fontId="270" fillId="0" borderId="4" applyNumberFormat="0" applyFill="0" applyAlignment="0" applyProtection="0"/>
    <xf numFmtId="0" fontId="271" fillId="0" borderId="5" applyNumberFormat="0" applyFill="0" applyAlignment="0" applyProtection="0"/>
    <xf numFmtId="0" fontId="271" fillId="0" borderId="5" applyNumberFormat="0" applyFill="0" applyAlignment="0" applyProtection="0"/>
    <xf numFmtId="0" fontId="272" fillId="0" borderId="6" applyNumberFormat="0" applyFill="0" applyAlignment="0" applyProtection="0"/>
    <xf numFmtId="0" fontId="272" fillId="0" borderId="6" applyNumberFormat="0" applyFill="0" applyAlignment="0" applyProtection="0"/>
    <xf numFmtId="0" fontId="272" fillId="0" borderId="0" applyNumberFormat="0" applyFill="0" applyBorder="0" applyAlignment="0" applyProtection="0"/>
    <xf numFmtId="0" fontId="272" fillId="0" borderId="0" applyNumberFormat="0" applyFill="0" applyBorder="0" applyAlignment="0" applyProtection="0"/>
    <xf numFmtId="0" fontId="273" fillId="7" borderId="230" applyNumberFormat="0" applyAlignment="0" applyProtection="0"/>
    <xf numFmtId="0" fontId="273" fillId="7" borderId="230" applyNumberFormat="0" applyAlignment="0" applyProtection="0"/>
    <xf numFmtId="0" fontId="274" fillId="0" borderId="7" applyNumberFormat="0" applyFill="0" applyAlignment="0" applyProtection="0"/>
    <xf numFmtId="0" fontId="274" fillId="0" borderId="7" applyNumberFormat="0" applyFill="0" applyAlignment="0" applyProtection="0"/>
    <xf numFmtId="0" fontId="275" fillId="23" borderId="0" applyNumberFormat="0" applyBorder="0" applyAlignment="0" applyProtection="0"/>
    <xf numFmtId="0" fontId="275" fillId="23" borderId="0" applyNumberFormat="0" applyBorder="0" applyAlignment="0" applyProtection="0"/>
    <xf numFmtId="0" fontId="4" fillId="24" borderId="231" applyNumberFormat="0" applyFont="0" applyAlignment="0" applyProtection="0"/>
    <xf numFmtId="0" fontId="4" fillId="24" borderId="231" applyNumberFormat="0" applyFont="0" applyAlignment="0" applyProtection="0"/>
    <xf numFmtId="0" fontId="276" fillId="20" borderId="232" applyNumberFormat="0" applyAlignment="0" applyProtection="0"/>
    <xf numFmtId="0" fontId="276" fillId="20" borderId="232" applyNumberFormat="0" applyAlignment="0" applyProtection="0"/>
    <xf numFmtId="0" fontId="277" fillId="0" borderId="0" applyNumberFormat="0" applyFill="0" applyBorder="0" applyAlignment="0" applyProtection="0"/>
    <xf numFmtId="0" fontId="277" fillId="0" borderId="0" applyNumberFormat="0" applyFill="0" applyBorder="0" applyAlignment="0" applyProtection="0"/>
    <xf numFmtId="0" fontId="278" fillId="0" borderId="233" applyNumberFormat="0" applyFill="0" applyAlignment="0" applyProtection="0"/>
    <xf numFmtId="0" fontId="278" fillId="0" borderId="233" applyNumberFormat="0" applyFill="0" applyAlignment="0" applyProtection="0"/>
    <xf numFmtId="0" fontId="279" fillId="0" borderId="0" applyNumberFormat="0" applyFill="0" applyBorder="0" applyAlignment="0" applyProtection="0"/>
    <xf numFmtId="0" fontId="279" fillId="0" borderId="0" applyNumberFormat="0" applyFill="0" applyBorder="0" applyAlignment="0" applyProtection="0"/>
    <xf numFmtId="0" fontId="280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66" fillId="20" borderId="230" applyNumberFormat="0" applyAlignment="0" applyProtection="0"/>
    <xf numFmtId="0" fontId="266" fillId="20" borderId="230" applyNumberFormat="0" applyAlignment="0" applyProtection="0"/>
    <xf numFmtId="0" fontId="273" fillId="7" borderId="230" applyNumberFormat="0" applyAlignment="0" applyProtection="0"/>
    <xf numFmtId="0" fontId="273" fillId="7" borderId="230" applyNumberFormat="0" applyAlignment="0" applyProtection="0"/>
    <xf numFmtId="0" fontId="4" fillId="24" borderId="231" applyNumberFormat="0" applyFont="0" applyAlignment="0" applyProtection="0"/>
    <xf numFmtId="0" fontId="4" fillId="24" borderId="231" applyNumberFormat="0" applyFont="0" applyAlignment="0" applyProtection="0"/>
    <xf numFmtId="0" fontId="276" fillId="20" borderId="232" applyNumberFormat="0" applyAlignment="0" applyProtection="0"/>
    <xf numFmtId="0" fontId="276" fillId="20" borderId="232" applyNumberFormat="0" applyAlignment="0" applyProtection="0"/>
    <xf numFmtId="0" fontId="278" fillId="0" borderId="233" applyNumberFormat="0" applyFill="0" applyAlignment="0" applyProtection="0"/>
    <xf numFmtId="0" fontId="278" fillId="0" borderId="233" applyNumberFormat="0" applyFill="0" applyAlignment="0" applyProtection="0"/>
    <xf numFmtId="43" fontId="4" fillId="0" borderId="0" applyFont="0" applyFill="0" applyBorder="0" applyAlignment="0" applyProtection="0"/>
    <xf numFmtId="0" fontId="280" fillId="0" borderId="0"/>
    <xf numFmtId="0" fontId="1" fillId="0" borderId="0"/>
    <xf numFmtId="0" fontId="281" fillId="0" borderId="0" applyNumberFormat="0" applyFill="0" applyBorder="0" applyAlignment="0" applyProtection="0"/>
    <xf numFmtId="0" fontId="282" fillId="60" borderId="0" applyNumberFormat="0" applyBorder="0" applyAlignment="0" applyProtection="0"/>
    <xf numFmtId="0" fontId="282" fillId="61" borderId="0" applyNumberFormat="0" applyBorder="0" applyAlignment="0" applyProtection="0"/>
    <xf numFmtId="0" fontId="281" fillId="62" borderId="0" applyNumberFormat="0" applyBorder="0" applyAlignment="0" applyProtection="0"/>
    <xf numFmtId="0" fontId="4" fillId="0" borderId="0" applyNumberFormat="0" applyFill="0" applyBorder="0" applyAlignment="0">
      <protection locked="0"/>
    </xf>
    <xf numFmtId="0" fontId="283" fillId="63" borderId="0" applyNumberFormat="0" applyBorder="0" applyAlignment="0" applyProtection="0"/>
    <xf numFmtId="0" fontId="284" fillId="0" borderId="0" applyNumberFormat="0" applyFill="0" applyBorder="0" applyAlignment="0" applyProtection="0"/>
    <xf numFmtId="0" fontId="28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86" fillId="0" borderId="0" applyNumberFormat="0" applyFill="0" applyBorder="0" applyAlignment="0" applyProtection="0"/>
    <xf numFmtId="43" fontId="26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7" fillId="0" borderId="0" applyFont="0" applyFill="0" applyBorder="0" applyAlignment="0" applyProtection="0"/>
    <xf numFmtId="0" fontId="69" fillId="0" borderId="0">
      <alignment vertical="center"/>
    </xf>
    <xf numFmtId="164" fontId="287" fillId="0" borderId="0" applyFont="0" applyFill="0" applyBorder="0" applyAlignment="0" applyProtection="0">
      <alignment vertical="center"/>
    </xf>
    <xf numFmtId="0" fontId="287" fillId="0" borderId="0">
      <alignment vertical="center"/>
    </xf>
    <xf numFmtId="41" fontId="2" fillId="0" borderId="0" applyFont="0" applyFill="0" applyBorder="0" applyAlignment="0" applyProtection="0"/>
    <xf numFmtId="9" fontId="287" fillId="0" borderId="0" applyFont="0" applyFill="0" applyBorder="0" applyAlignment="0" applyProtection="0"/>
    <xf numFmtId="0" fontId="287" fillId="0" borderId="0">
      <alignment vertical="center"/>
    </xf>
    <xf numFmtId="44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2" fillId="0" borderId="0" applyFont="0" applyFill="0" applyBorder="0" applyAlignment="0" applyProtection="0"/>
    <xf numFmtId="0" fontId="85" fillId="0" borderId="0"/>
    <xf numFmtId="0" fontId="10" fillId="20" borderId="230" applyNumberFormat="0" applyAlignment="0" applyProtection="0"/>
    <xf numFmtId="43" fontId="85" fillId="0" borderId="0" applyFont="0" applyFill="0" applyBorder="0" applyAlignment="0" applyProtection="0"/>
    <xf numFmtId="41" fontId="85" fillId="0" borderId="0" applyFont="0" applyFill="0" applyBorder="0" applyAlignment="0" applyProtection="0"/>
    <xf numFmtId="0" fontId="21" fillId="7" borderId="230" applyNumberFormat="0" applyAlignment="0" applyProtection="0"/>
    <xf numFmtId="215" fontId="5" fillId="0" borderId="0"/>
    <xf numFmtId="0" fontId="85" fillId="24" borderId="231" applyNumberFormat="0" applyFont="0" applyAlignment="0" applyProtection="0"/>
    <xf numFmtId="0" fontId="27" fillId="20" borderId="232" applyNumberFormat="0" applyAlignment="0" applyProtection="0"/>
    <xf numFmtId="0" fontId="29" fillId="0" borderId="233" applyNumberFormat="0" applyFill="0" applyAlignment="0" applyProtection="0"/>
    <xf numFmtId="43" fontId="5" fillId="0" borderId="0" applyFont="0" applyFill="0" applyBorder="0" applyAlignment="0" applyProtection="0"/>
    <xf numFmtId="0" fontId="288" fillId="0" borderId="0" applyFont="0" applyFill="0" applyBorder="0" applyAlignment="0" applyProtection="0"/>
    <xf numFmtId="0" fontId="175" fillId="2" borderId="0" applyNumberFormat="0" applyBorder="0" applyAlignment="0" applyProtection="0"/>
    <xf numFmtId="0" fontId="175" fillId="3" borderId="0" applyNumberFormat="0" applyBorder="0" applyAlignment="0" applyProtection="0"/>
    <xf numFmtId="0" fontId="175" fillId="4" borderId="0" applyNumberFormat="0" applyBorder="0" applyAlignment="0" applyProtection="0"/>
    <xf numFmtId="0" fontId="175" fillId="5" borderId="0" applyNumberFormat="0" applyBorder="0" applyAlignment="0" applyProtection="0"/>
    <xf numFmtId="0" fontId="6" fillId="20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75" fillId="8" borderId="0" applyNumberFormat="0" applyBorder="0" applyAlignment="0" applyProtection="0"/>
    <xf numFmtId="0" fontId="175" fillId="10" borderId="0" applyNumberFormat="0" applyBorder="0" applyAlignment="0" applyProtection="0"/>
    <xf numFmtId="0" fontId="175" fillId="5" borderId="0" applyNumberFormat="0" applyBorder="0" applyAlignment="0" applyProtection="0"/>
    <xf numFmtId="0" fontId="175" fillId="11" borderId="0" applyNumberFormat="0" applyBorder="0" applyAlignment="0" applyProtection="0"/>
    <xf numFmtId="0" fontId="6" fillId="20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76" fillId="12" borderId="0" applyNumberFormat="0" applyBorder="0" applyAlignment="0" applyProtection="0"/>
    <xf numFmtId="0" fontId="176" fillId="10" borderId="0" applyNumberFormat="0" applyBorder="0" applyAlignment="0" applyProtection="0"/>
    <xf numFmtId="0" fontId="176" fillId="13" borderId="0" applyNumberFormat="0" applyBorder="0" applyAlignment="0" applyProtection="0"/>
    <xf numFmtId="0" fontId="176" fillId="15" borderId="0" applyNumberFormat="0" applyBorder="0" applyAlignment="0" applyProtection="0"/>
    <xf numFmtId="0" fontId="8" fillId="14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76" fillId="16" borderId="0" applyNumberFormat="0" applyBorder="0" applyAlignment="0" applyProtection="0"/>
    <xf numFmtId="0" fontId="176" fillId="13" borderId="0" applyNumberFormat="0" applyBorder="0" applyAlignment="0" applyProtection="0"/>
    <xf numFmtId="0" fontId="180" fillId="20" borderId="230" applyNumberFormat="0" applyAlignment="0" applyProtection="0"/>
    <xf numFmtId="0" fontId="180" fillId="20" borderId="230" applyNumberFormat="0" applyAlignment="0" applyProtection="0"/>
    <xf numFmtId="0" fontId="180" fillId="20" borderId="230" applyNumberFormat="0" applyAlignment="0" applyProtection="0"/>
    <xf numFmtId="0" fontId="180" fillId="20" borderId="230" applyNumberFormat="0" applyAlignment="0" applyProtection="0"/>
    <xf numFmtId="0" fontId="180" fillId="20" borderId="230" applyNumberFormat="0" applyAlignment="0" applyProtection="0"/>
    <xf numFmtId="0" fontId="180" fillId="20" borderId="230" applyNumberFormat="0" applyAlignment="0" applyProtection="0"/>
    <xf numFmtId="0" fontId="180" fillId="20" borderId="230" applyNumberFormat="0" applyAlignment="0" applyProtection="0"/>
    <xf numFmtId="0" fontId="180" fillId="20" borderId="230" applyNumberFormat="0" applyAlignment="0" applyProtection="0"/>
    <xf numFmtId="0" fontId="180" fillId="20" borderId="230" applyNumberFormat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26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17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293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119" fillId="0" borderId="0" applyFont="0" applyFill="0" applyBorder="0" applyAlignment="0" applyProtection="0"/>
    <xf numFmtId="165" fontId="119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119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293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185" fillId="0" borderId="4" applyNumberFormat="0" applyFill="0" applyAlignment="0" applyProtection="0"/>
    <xf numFmtId="0" fontId="186" fillId="0" borderId="5" applyNumberFormat="0" applyFill="0" applyAlignment="0" applyProtection="0"/>
    <xf numFmtId="0" fontId="187" fillId="0" borderId="6" applyNumberFormat="0" applyFill="0" applyAlignment="0" applyProtection="0"/>
    <xf numFmtId="0" fontId="187" fillId="0" borderId="0" applyNumberForma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188" fillId="7" borderId="230" applyNumberFormat="0" applyAlignment="0" applyProtection="0"/>
    <xf numFmtId="0" fontId="188" fillId="7" borderId="230" applyNumberFormat="0" applyAlignment="0" applyProtection="0"/>
    <xf numFmtId="0" fontId="188" fillId="7" borderId="230" applyNumberFormat="0" applyAlignment="0" applyProtection="0"/>
    <xf numFmtId="0" fontId="188" fillId="7" borderId="230" applyNumberFormat="0" applyAlignment="0" applyProtection="0"/>
    <xf numFmtId="0" fontId="188" fillId="7" borderId="230" applyNumberFormat="0" applyAlignment="0" applyProtection="0"/>
    <xf numFmtId="0" fontId="188" fillId="7" borderId="230" applyNumberFormat="0" applyAlignment="0" applyProtection="0"/>
    <xf numFmtId="0" fontId="188" fillId="7" borderId="230" applyNumberFormat="0" applyAlignment="0" applyProtection="0"/>
    <xf numFmtId="0" fontId="188" fillId="7" borderId="230" applyNumberFormat="0" applyAlignment="0" applyProtection="0"/>
    <xf numFmtId="0" fontId="188" fillId="7" borderId="230" applyNumberFormat="0" applyAlignment="0" applyProtection="0"/>
    <xf numFmtId="0" fontId="4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55" fillId="0" borderId="0"/>
    <xf numFmtId="0" fontId="55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88" fillId="0" borderId="0" applyFont="0" applyFill="0" applyBorder="0" applyAlignment="0" applyProtection="0"/>
    <xf numFmtId="0" fontId="288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88" fillId="0" borderId="0" applyFont="0" applyFill="0" applyBorder="0" applyAlignment="0" applyProtection="0"/>
    <xf numFmtId="0" fontId="288" fillId="0" borderId="0" applyFont="0" applyFill="0" applyBorder="0" applyAlignment="0" applyProtection="0"/>
    <xf numFmtId="0" fontId="288" fillId="0" borderId="0" applyFont="0" applyFill="0" applyBorder="0" applyAlignment="0" applyProtection="0"/>
    <xf numFmtId="0" fontId="1" fillId="0" borderId="0"/>
    <xf numFmtId="0" fontId="2" fillId="0" borderId="0"/>
    <xf numFmtId="0" fontId="4" fillId="0" borderId="0"/>
    <xf numFmtId="0" fontId="4" fillId="0" borderId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4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4" fillId="24" borderId="231" applyNumberFormat="0" applyFont="0" applyAlignment="0" applyProtection="0"/>
    <xf numFmtId="0" fontId="4" fillId="24" borderId="231" applyNumberFormat="0" applyFont="0" applyAlignment="0" applyProtection="0"/>
    <xf numFmtId="0" fontId="4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91" fillId="20" borderId="232" applyNumberFormat="0" applyAlignment="0" applyProtection="0"/>
    <xf numFmtId="0" fontId="191" fillId="20" borderId="232" applyNumberFormat="0" applyAlignment="0" applyProtection="0"/>
    <xf numFmtId="0" fontId="191" fillId="20" borderId="232" applyNumberFormat="0" applyAlignment="0" applyProtection="0"/>
    <xf numFmtId="0" fontId="191" fillId="20" borderId="232" applyNumberFormat="0" applyAlignment="0" applyProtection="0"/>
    <xf numFmtId="0" fontId="191" fillId="20" borderId="232" applyNumberFormat="0" applyAlignment="0" applyProtection="0"/>
    <xf numFmtId="0" fontId="191" fillId="20" borderId="232" applyNumberFormat="0" applyAlignment="0" applyProtection="0"/>
    <xf numFmtId="0" fontId="191" fillId="20" borderId="232" applyNumberFormat="0" applyAlignment="0" applyProtection="0"/>
    <xf numFmtId="0" fontId="191" fillId="20" borderId="232" applyNumberFormat="0" applyAlignment="0" applyProtection="0"/>
    <xf numFmtId="0" fontId="191" fillId="20" borderId="232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78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8" fillId="14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32" fillId="20" borderId="230" applyNumberFormat="0" applyAlignment="0" applyProtection="0">
      <alignment vertical="center"/>
    </xf>
    <xf numFmtId="0" fontId="289" fillId="24" borderId="234" applyNumberFormat="0" applyFont="0" applyAlignment="0" applyProtection="0">
      <alignment vertical="center"/>
    </xf>
    <xf numFmtId="164" fontId="26" fillId="0" borderId="0" applyFont="0" applyFill="0" applyBorder="0" applyAlignment="0" applyProtection="0"/>
    <xf numFmtId="0" fontId="40" fillId="0" borderId="235" applyNumberFormat="0" applyFill="0" applyAlignment="0" applyProtection="0">
      <alignment vertical="center"/>
    </xf>
    <xf numFmtId="0" fontId="41" fillId="7" borderId="230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90" fillId="0" borderId="22" applyNumberFormat="0" applyFill="0" applyAlignment="0" applyProtection="0">
      <alignment vertical="center"/>
    </xf>
    <xf numFmtId="0" fontId="291" fillId="0" borderId="22" applyNumberFormat="0" applyFill="0" applyAlignment="0" applyProtection="0">
      <alignment vertical="center"/>
    </xf>
    <xf numFmtId="0" fontId="292" fillId="0" borderId="23" applyNumberFormat="0" applyFill="0" applyAlignment="0" applyProtection="0">
      <alignment vertical="center"/>
    </xf>
    <xf numFmtId="0" fontId="292" fillId="0" borderId="0" applyNumberFormat="0" applyFill="0" applyBorder="0" applyAlignment="0" applyProtection="0">
      <alignment vertical="center"/>
    </xf>
    <xf numFmtId="0" fontId="47" fillId="20" borderId="232" applyNumberFormat="0" applyAlignment="0" applyProtection="0">
      <alignment vertical="center"/>
    </xf>
    <xf numFmtId="0" fontId="2" fillId="0" borderId="0"/>
    <xf numFmtId="0" fontId="262" fillId="0" borderId="0">
      <alignment vertical="center"/>
    </xf>
    <xf numFmtId="0" fontId="4" fillId="0" borderId="0"/>
    <xf numFmtId="216" fontId="294" fillId="0" borderId="0" applyBorder="0" applyProtection="0"/>
    <xf numFmtId="0" fontId="4" fillId="0" borderId="0"/>
    <xf numFmtId="43" fontId="4" fillId="0" borderId="0" applyFont="0" applyFill="0" applyBorder="0" applyAlignment="0" applyProtection="0"/>
    <xf numFmtId="0" fontId="280" fillId="0" borderId="0"/>
    <xf numFmtId="0" fontId="289" fillId="24" borderId="234" applyNumberFormat="0" applyFont="0" applyAlignment="0" applyProtection="0">
      <alignment vertical="center"/>
    </xf>
    <xf numFmtId="0" fontId="40" fillId="0" borderId="235" applyNumberFormat="0" applyFill="0" applyAlignment="0" applyProtection="0">
      <alignment vertical="center"/>
    </xf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43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287" fillId="0" borderId="0">
      <alignment vertical="center"/>
    </xf>
    <xf numFmtId="9" fontId="287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91" fillId="20" borderId="232" applyNumberFormat="0" applyAlignment="0" applyProtection="0"/>
    <xf numFmtId="0" fontId="191" fillId="20" borderId="232" applyNumberFormat="0" applyAlignment="0" applyProtection="0"/>
    <xf numFmtId="0" fontId="266" fillId="20" borderId="230" applyNumberFormat="0" applyAlignment="0" applyProtection="0"/>
    <xf numFmtId="0" fontId="266" fillId="20" borderId="230" applyNumberFormat="0" applyAlignment="0" applyProtection="0"/>
    <xf numFmtId="41" fontId="2" fillId="0" borderId="0" applyFont="0" applyFill="0" applyBorder="0" applyAlignment="0" applyProtection="0"/>
    <xf numFmtId="0" fontId="273" fillId="7" borderId="230" applyNumberFormat="0" applyAlignment="0" applyProtection="0"/>
    <xf numFmtId="0" fontId="273" fillId="7" borderId="230" applyNumberFormat="0" applyAlignment="0" applyProtection="0"/>
    <xf numFmtId="0" fontId="4" fillId="24" borderId="231" applyNumberFormat="0" applyFont="0" applyAlignment="0" applyProtection="0"/>
    <xf numFmtId="0" fontId="4" fillId="24" borderId="231" applyNumberFormat="0" applyFont="0" applyAlignment="0" applyProtection="0"/>
    <xf numFmtId="0" fontId="276" fillId="20" borderId="232" applyNumberFormat="0" applyAlignment="0" applyProtection="0"/>
    <xf numFmtId="0" fontId="276" fillId="20" borderId="232" applyNumberFormat="0" applyAlignment="0" applyProtection="0"/>
    <xf numFmtId="0" fontId="278" fillId="0" borderId="233" applyNumberFormat="0" applyFill="0" applyAlignment="0" applyProtection="0"/>
    <xf numFmtId="0" fontId="278" fillId="0" borderId="233" applyNumberFormat="0" applyFill="0" applyAlignment="0" applyProtection="0"/>
    <xf numFmtId="44" fontId="2" fillId="0" borderId="0" applyFont="0" applyFill="0" applyBorder="0" applyAlignment="0" applyProtection="0"/>
    <xf numFmtId="0" fontId="280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91" fillId="20" borderId="232" applyNumberFormat="0" applyAlignment="0" applyProtection="0"/>
    <xf numFmtId="0" fontId="10" fillId="20" borderId="230" applyNumberFormat="0" applyAlignment="0" applyProtection="0"/>
    <xf numFmtId="0" fontId="21" fillId="7" borderId="230" applyNumberFormat="0" applyAlignment="0" applyProtection="0"/>
    <xf numFmtId="0" fontId="85" fillId="24" borderId="231" applyNumberFormat="0" applyFont="0" applyAlignment="0" applyProtection="0"/>
    <xf numFmtId="0" fontId="27" fillId="20" borderId="232" applyNumberFormat="0" applyAlignment="0" applyProtection="0"/>
    <xf numFmtId="0" fontId="29" fillId="0" borderId="233" applyNumberFormat="0" applyFill="0" applyAlignment="0" applyProtection="0"/>
    <xf numFmtId="0" fontId="191" fillId="20" borderId="232" applyNumberFormat="0" applyAlignment="0" applyProtection="0"/>
    <xf numFmtId="0" fontId="191" fillId="20" borderId="232" applyNumberFormat="0" applyAlignment="0" applyProtection="0"/>
    <xf numFmtId="0" fontId="191" fillId="20" borderId="232" applyNumberFormat="0" applyAlignment="0" applyProtection="0"/>
    <xf numFmtId="0" fontId="191" fillId="20" borderId="232" applyNumberFormat="0" applyAlignment="0" applyProtection="0"/>
    <xf numFmtId="0" fontId="191" fillId="20" borderId="232" applyNumberFormat="0" applyAlignment="0" applyProtection="0"/>
    <xf numFmtId="0" fontId="191" fillId="20" borderId="232" applyNumberFormat="0" applyAlignment="0" applyProtection="0"/>
    <xf numFmtId="0" fontId="180" fillId="20" borderId="230" applyNumberFormat="0" applyAlignment="0" applyProtection="0"/>
    <xf numFmtId="0" fontId="180" fillId="20" borderId="230" applyNumberFormat="0" applyAlignment="0" applyProtection="0"/>
    <xf numFmtId="0" fontId="180" fillId="20" borderId="230" applyNumberFormat="0" applyAlignment="0" applyProtection="0"/>
    <xf numFmtId="0" fontId="180" fillId="20" borderId="230" applyNumberFormat="0" applyAlignment="0" applyProtection="0"/>
    <xf numFmtId="0" fontId="180" fillId="20" borderId="230" applyNumberFormat="0" applyAlignment="0" applyProtection="0"/>
    <xf numFmtId="0" fontId="180" fillId="20" borderId="230" applyNumberFormat="0" applyAlignment="0" applyProtection="0"/>
    <xf numFmtId="0" fontId="180" fillId="20" borderId="230" applyNumberFormat="0" applyAlignment="0" applyProtection="0"/>
    <xf numFmtId="0" fontId="180" fillId="20" borderId="230" applyNumberFormat="0" applyAlignment="0" applyProtection="0"/>
    <xf numFmtId="0" fontId="180" fillId="20" borderId="230" applyNumberFormat="0" applyAlignment="0" applyProtection="0"/>
    <xf numFmtId="0" fontId="68" fillId="0" borderId="236">
      <alignment horizontal="left" vertical="center"/>
    </xf>
    <xf numFmtId="10" fontId="16" fillId="22" borderId="237" applyNumberFormat="0" applyBorder="0" applyAlignment="0" applyProtection="0"/>
    <xf numFmtId="0" fontId="188" fillId="7" borderId="230" applyNumberFormat="0" applyAlignment="0" applyProtection="0"/>
    <xf numFmtId="0" fontId="188" fillId="7" borderId="230" applyNumberFormat="0" applyAlignment="0" applyProtection="0"/>
    <xf numFmtId="0" fontId="188" fillId="7" borderId="230" applyNumberFormat="0" applyAlignment="0" applyProtection="0"/>
    <xf numFmtId="0" fontId="188" fillId="7" borderId="230" applyNumberFormat="0" applyAlignment="0" applyProtection="0"/>
    <xf numFmtId="0" fontId="188" fillId="7" borderId="230" applyNumberFormat="0" applyAlignment="0" applyProtection="0"/>
    <xf numFmtId="0" fontId="188" fillId="7" borderId="230" applyNumberFormat="0" applyAlignment="0" applyProtection="0"/>
    <xf numFmtId="0" fontId="188" fillId="7" borderId="230" applyNumberFormat="0" applyAlignment="0" applyProtection="0"/>
    <xf numFmtId="0" fontId="188" fillId="7" borderId="230" applyNumberFormat="0" applyAlignment="0" applyProtection="0"/>
    <xf numFmtId="0" fontId="188" fillId="7" borderId="230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4" fillId="24" borderId="231" applyNumberFormat="0" applyFont="0" applyAlignment="0" applyProtection="0"/>
    <xf numFmtId="0" fontId="4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4" fillId="24" borderId="231" applyNumberFormat="0" applyFont="0" applyAlignment="0" applyProtection="0"/>
    <xf numFmtId="0" fontId="4" fillId="24" borderId="231" applyNumberFormat="0" applyFont="0" applyAlignment="0" applyProtection="0"/>
    <xf numFmtId="0" fontId="4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75" fillId="24" borderId="231" applyNumberFormat="0" applyFont="0" applyAlignment="0" applyProtection="0"/>
    <xf numFmtId="0" fontId="191" fillId="20" borderId="232" applyNumberFormat="0" applyAlignment="0" applyProtection="0"/>
    <xf numFmtId="0" fontId="191" fillId="20" borderId="232" applyNumberFormat="0" applyAlignment="0" applyProtection="0"/>
    <xf numFmtId="0" fontId="191" fillId="20" borderId="232" applyNumberFormat="0" applyAlignment="0" applyProtection="0"/>
    <xf numFmtId="0" fontId="191" fillId="20" borderId="232" applyNumberFormat="0" applyAlignment="0" applyProtection="0"/>
    <xf numFmtId="0" fontId="191" fillId="20" borderId="232" applyNumberFormat="0" applyAlignment="0" applyProtection="0"/>
    <xf numFmtId="0" fontId="191" fillId="20" borderId="232" applyNumberFormat="0" applyAlignment="0" applyProtection="0"/>
    <xf numFmtId="0" fontId="191" fillId="20" borderId="232" applyNumberFormat="0" applyAlignment="0" applyProtection="0"/>
    <xf numFmtId="0" fontId="191" fillId="20" borderId="232" applyNumberFormat="0" applyAlignment="0" applyProtection="0"/>
    <xf numFmtId="0" fontId="191" fillId="20" borderId="232" applyNumberFormat="0" applyAlignment="0" applyProtection="0"/>
    <xf numFmtId="0" fontId="29" fillId="0" borderId="233" applyNumberFormat="0" applyFill="0" applyAlignment="0" applyProtection="0"/>
    <xf numFmtId="0" fontId="27" fillId="20" borderId="232" applyNumberFormat="0" applyAlignment="0" applyProtection="0"/>
    <xf numFmtId="0" fontId="280" fillId="0" borderId="0"/>
    <xf numFmtId="0" fontId="278" fillId="0" borderId="233" applyNumberFormat="0" applyFill="0" applyAlignment="0" applyProtection="0"/>
    <xf numFmtId="0" fontId="278" fillId="0" borderId="233" applyNumberFormat="0" applyFill="0" applyAlignment="0" applyProtection="0"/>
    <xf numFmtId="0" fontId="276" fillId="20" borderId="232" applyNumberFormat="0" applyAlignment="0" applyProtection="0"/>
    <xf numFmtId="0" fontId="276" fillId="20" borderId="232" applyNumberFormat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32" fillId="20" borderId="230" applyNumberFormat="0" applyAlignment="0" applyProtection="0">
      <alignment vertical="center"/>
    </xf>
    <xf numFmtId="0" fontId="289" fillId="24" borderId="234" applyNumberFormat="0" applyFont="0" applyAlignment="0" applyProtection="0">
      <alignment vertical="center"/>
    </xf>
    <xf numFmtId="0" fontId="40" fillId="0" borderId="235" applyNumberFormat="0" applyFill="0" applyAlignment="0" applyProtection="0">
      <alignment vertical="center"/>
    </xf>
    <xf numFmtId="0" fontId="41" fillId="7" borderId="230" applyNumberFormat="0" applyAlignment="0" applyProtection="0">
      <alignment vertical="center"/>
    </xf>
    <xf numFmtId="0" fontId="47" fillId="20" borderId="232" applyNumberFormat="0" applyAlignment="0" applyProtection="0">
      <alignment vertical="center"/>
    </xf>
    <xf numFmtId="9" fontId="287" fillId="0" borderId="0" applyFont="0" applyFill="0" applyBorder="0" applyAlignment="0" applyProtection="0"/>
    <xf numFmtId="0" fontId="287" fillId="0" borderId="0">
      <alignment vertical="center"/>
    </xf>
    <xf numFmtId="0" fontId="2" fillId="0" borderId="0"/>
    <xf numFmtId="0" fontId="4" fillId="0" borderId="0"/>
    <xf numFmtId="43" fontId="4" fillId="0" borderId="0" applyFont="0" applyFill="0" applyBorder="0" applyAlignment="0" applyProtection="0"/>
    <xf numFmtId="43" fontId="287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289" fillId="24" borderId="234" applyNumberFormat="0" applyFont="0" applyAlignment="0" applyProtection="0">
      <alignment vertical="center"/>
    </xf>
    <xf numFmtId="0" fontId="40" fillId="0" borderId="235" applyNumberFormat="0" applyFill="0" applyAlignment="0" applyProtection="0">
      <alignment vertical="center"/>
    </xf>
    <xf numFmtId="0" fontId="47" fillId="20" borderId="232" applyNumberFormat="0" applyAlignment="0" applyProtection="0">
      <alignment vertical="center"/>
    </xf>
    <xf numFmtId="43" fontId="287" fillId="0" borderId="0" applyFont="0" applyFill="0" applyBorder="0" applyAlignment="0" applyProtection="0"/>
    <xf numFmtId="0" fontId="32" fillId="20" borderId="291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278" fillId="0" borderId="241" applyNumberFormat="0" applyFill="0" applyAlignment="0" applyProtection="0"/>
    <xf numFmtId="43" fontId="262" fillId="0" borderId="0" applyFont="0" applyFill="0" applyBorder="0" applyAlignment="0" applyProtection="0"/>
    <xf numFmtId="0" fontId="273" fillId="7" borderId="238" applyNumberFormat="0" applyAlignment="0" applyProtection="0"/>
    <xf numFmtId="0" fontId="278" fillId="0" borderId="241" applyNumberFormat="0" applyFill="0" applyAlignment="0" applyProtection="0"/>
    <xf numFmtId="0" fontId="273" fillId="7" borderId="238" applyNumberFormat="0" applyAlignment="0" applyProtection="0"/>
    <xf numFmtId="0" fontId="188" fillId="7" borderId="230" applyNumberFormat="0" applyAlignment="0" applyProtection="0"/>
    <xf numFmtId="9" fontId="262" fillId="0" borderId="0" applyFont="0" applyFill="0" applyBorder="0" applyAlignment="0" applyProtection="0"/>
    <xf numFmtId="0" fontId="262" fillId="0" borderId="0">
      <alignment vertical="center"/>
    </xf>
    <xf numFmtId="0" fontId="180" fillId="20" borderId="230" applyNumberFormat="0" applyAlignment="0" applyProtection="0"/>
    <xf numFmtId="0" fontId="180" fillId="20" borderId="230" applyNumberFormat="0" applyAlignment="0" applyProtection="0"/>
    <xf numFmtId="0" fontId="188" fillId="7" borderId="230" applyNumberFormat="0" applyAlignment="0" applyProtection="0"/>
    <xf numFmtId="0" fontId="276" fillId="20" borderId="232" applyNumberFormat="0" applyAlignment="0" applyProtection="0"/>
    <xf numFmtId="0" fontId="278" fillId="0" borderId="241" applyNumberFormat="0" applyFill="0" applyAlignment="0" applyProtection="0"/>
    <xf numFmtId="0" fontId="278" fillId="0" borderId="241" applyNumberFormat="0" applyFill="0" applyAlignment="0" applyProtection="0"/>
    <xf numFmtId="0" fontId="276" fillId="20" borderId="240" applyNumberFormat="0" applyAlignment="0" applyProtection="0"/>
    <xf numFmtId="0" fontId="276" fillId="20" borderId="240" applyNumberFormat="0" applyAlignment="0" applyProtection="0"/>
    <xf numFmtId="0" fontId="4" fillId="24" borderId="239" applyNumberFormat="0" applyFont="0" applyAlignment="0" applyProtection="0"/>
    <xf numFmtId="0" fontId="4" fillId="24" borderId="239" applyNumberFormat="0" applyFont="0" applyAlignment="0" applyProtection="0"/>
    <xf numFmtId="0" fontId="273" fillId="7" borderId="238" applyNumberFormat="0" applyAlignment="0" applyProtection="0"/>
    <xf numFmtId="0" fontId="266" fillId="20" borderId="238" applyNumberFormat="0" applyAlignment="0" applyProtection="0"/>
    <xf numFmtId="0" fontId="266" fillId="20" borderId="238" applyNumberFormat="0" applyAlignment="0" applyProtection="0"/>
    <xf numFmtId="0" fontId="276" fillId="20" borderId="240" applyNumberFormat="0" applyAlignment="0" applyProtection="0"/>
    <xf numFmtId="0" fontId="276" fillId="20" borderId="240" applyNumberFormat="0" applyAlignment="0" applyProtection="0"/>
    <xf numFmtId="0" fontId="4" fillId="24" borderId="239" applyNumberFormat="0" applyFont="0" applyAlignment="0" applyProtection="0"/>
    <xf numFmtId="0" fontId="4" fillId="24" borderId="239" applyNumberFormat="0" applyFont="0" applyAlignment="0" applyProtection="0"/>
    <xf numFmtId="0" fontId="273" fillId="7" borderId="238" applyNumberFormat="0" applyAlignment="0" applyProtection="0"/>
    <xf numFmtId="0" fontId="266" fillId="20" borderId="238" applyNumberFormat="0" applyAlignment="0" applyProtection="0"/>
    <xf numFmtId="0" fontId="266" fillId="20" borderId="238" applyNumberFormat="0" applyAlignment="0" applyProtection="0"/>
    <xf numFmtId="0" fontId="29" fillId="0" borderId="241" applyNumberFormat="0" applyFill="0" applyAlignment="0" applyProtection="0"/>
    <xf numFmtId="0" fontId="27" fillId="20" borderId="240" applyNumberFormat="0" applyAlignment="0" applyProtection="0"/>
    <xf numFmtId="0" fontId="85" fillId="24" borderId="239" applyNumberFormat="0" applyFont="0" applyAlignment="0" applyProtection="0"/>
    <xf numFmtId="0" fontId="21" fillId="7" borderId="238" applyNumberFormat="0" applyAlignment="0" applyProtection="0"/>
    <xf numFmtId="0" fontId="10" fillId="20" borderId="238" applyNumberFormat="0" applyAlignment="0" applyProtection="0"/>
    <xf numFmtId="0" fontId="278" fillId="0" borderId="233" applyNumberFormat="0" applyFill="0" applyAlignment="0" applyProtection="0"/>
    <xf numFmtId="0" fontId="180" fillId="20" borderId="238" applyNumberFormat="0" applyAlignment="0" applyProtection="0"/>
    <xf numFmtId="0" fontId="180" fillId="20" borderId="238" applyNumberFormat="0" applyAlignment="0" applyProtection="0"/>
    <xf numFmtId="0" fontId="180" fillId="20" borderId="238" applyNumberFormat="0" applyAlignment="0" applyProtection="0"/>
    <xf numFmtId="0" fontId="180" fillId="20" borderId="238" applyNumberFormat="0" applyAlignment="0" applyProtection="0"/>
    <xf numFmtId="0" fontId="180" fillId="20" borderId="238" applyNumberFormat="0" applyAlignment="0" applyProtection="0"/>
    <xf numFmtId="0" fontId="180" fillId="20" borderId="238" applyNumberFormat="0" applyAlignment="0" applyProtection="0"/>
    <xf numFmtId="0" fontId="180" fillId="20" borderId="238" applyNumberFormat="0" applyAlignment="0" applyProtection="0"/>
    <xf numFmtId="0" fontId="180" fillId="20" borderId="238" applyNumberFormat="0" applyAlignment="0" applyProtection="0"/>
    <xf numFmtId="0" fontId="180" fillId="20" borderId="238" applyNumberFormat="0" applyAlignment="0" applyProtection="0"/>
    <xf numFmtId="0" fontId="68" fillId="0" borderId="243">
      <alignment horizontal="left" vertical="center"/>
    </xf>
    <xf numFmtId="10" fontId="16" fillId="22" borderId="242" applyNumberFormat="0" applyBorder="0" applyAlignment="0" applyProtection="0"/>
    <xf numFmtId="0" fontId="188" fillId="7" borderId="238" applyNumberFormat="0" applyAlignment="0" applyProtection="0"/>
    <xf numFmtId="0" fontId="188" fillId="7" borderId="238" applyNumberFormat="0" applyAlignment="0" applyProtection="0"/>
    <xf numFmtId="0" fontId="188" fillId="7" borderId="238" applyNumberFormat="0" applyAlignment="0" applyProtection="0"/>
    <xf numFmtId="0" fontId="188" fillId="7" borderId="238" applyNumberFormat="0" applyAlignment="0" applyProtection="0"/>
    <xf numFmtId="0" fontId="188" fillId="7" borderId="238" applyNumberFormat="0" applyAlignment="0" applyProtection="0"/>
    <xf numFmtId="0" fontId="188" fillId="7" borderId="238" applyNumberFormat="0" applyAlignment="0" applyProtection="0"/>
    <xf numFmtId="0" fontId="188" fillId="7" borderId="238" applyNumberFormat="0" applyAlignment="0" applyProtection="0"/>
    <xf numFmtId="0" fontId="188" fillId="7" borderId="238" applyNumberFormat="0" applyAlignment="0" applyProtection="0"/>
    <xf numFmtId="0" fontId="188" fillId="7" borderId="238" applyNumberFormat="0" applyAlignment="0" applyProtection="0"/>
    <xf numFmtId="0" fontId="23" fillId="0" borderId="221"/>
    <xf numFmtId="43" fontId="262" fillId="0" borderId="0" applyFont="0" applyFill="0" applyBorder="0" applyAlignment="0" applyProtection="0"/>
    <xf numFmtId="0" fontId="4" fillId="24" borderId="231" applyNumberFormat="0" applyFont="0" applyAlignment="0" applyProtection="0"/>
    <xf numFmtId="0" fontId="278" fillId="0" borderId="233" applyNumberFormat="0" applyFill="0" applyAlignment="0" applyProtection="0"/>
    <xf numFmtId="0" fontId="276" fillId="20" borderId="232" applyNumberFormat="0" applyAlignment="0" applyProtection="0"/>
    <xf numFmtId="0" fontId="266" fillId="20" borderId="230" applyNumberFormat="0" applyAlignment="0" applyProtection="0"/>
    <xf numFmtId="9" fontId="262" fillId="0" borderId="0" applyFont="0" applyFill="0" applyBorder="0" applyAlignment="0" applyProtection="0"/>
    <xf numFmtId="0" fontId="262" fillId="0" borderId="0">
      <alignment vertical="center"/>
    </xf>
    <xf numFmtId="0" fontId="175" fillId="24" borderId="239" applyNumberFormat="0" applyFont="0" applyAlignment="0" applyProtection="0"/>
    <xf numFmtId="0" fontId="175" fillId="24" borderId="239" applyNumberFormat="0" applyFont="0" applyAlignment="0" applyProtection="0"/>
    <xf numFmtId="0" fontId="175" fillId="24" borderId="239" applyNumberFormat="0" applyFont="0" applyAlignment="0" applyProtection="0"/>
    <xf numFmtId="0" fontId="175" fillId="24" borderId="239" applyNumberFormat="0" applyFont="0" applyAlignment="0" applyProtection="0"/>
    <xf numFmtId="0" fontId="175" fillId="24" borderId="239" applyNumberFormat="0" applyFont="0" applyAlignment="0" applyProtection="0"/>
    <xf numFmtId="0" fontId="175" fillId="24" borderId="239" applyNumberFormat="0" applyFont="0" applyAlignment="0" applyProtection="0"/>
    <xf numFmtId="0" fontId="175" fillId="24" borderId="239" applyNumberFormat="0" applyFont="0" applyAlignment="0" applyProtection="0"/>
    <xf numFmtId="0" fontId="175" fillId="24" borderId="239" applyNumberFormat="0" applyFont="0" applyAlignment="0" applyProtection="0"/>
    <xf numFmtId="0" fontId="175" fillId="24" borderId="239" applyNumberFormat="0" applyFont="0" applyAlignment="0" applyProtection="0"/>
    <xf numFmtId="0" fontId="175" fillId="24" borderId="239" applyNumberFormat="0" applyFont="0" applyAlignment="0" applyProtection="0"/>
    <xf numFmtId="0" fontId="4" fillId="24" borderId="239" applyNumberFormat="0" applyFont="0" applyAlignment="0" applyProtection="0"/>
    <xf numFmtId="0" fontId="175" fillId="24" borderId="239" applyNumberFormat="0" applyFont="0" applyAlignment="0" applyProtection="0"/>
    <xf numFmtId="0" fontId="175" fillId="24" borderId="239" applyNumberFormat="0" applyFont="0" applyAlignment="0" applyProtection="0"/>
    <xf numFmtId="0" fontId="175" fillId="24" borderId="239" applyNumberFormat="0" applyFont="0" applyAlignment="0" applyProtection="0"/>
    <xf numFmtId="0" fontId="175" fillId="24" borderId="239" applyNumberFormat="0" applyFont="0" applyAlignment="0" applyProtection="0"/>
    <xf numFmtId="0" fontId="175" fillId="24" borderId="239" applyNumberFormat="0" applyFont="0" applyAlignment="0" applyProtection="0"/>
    <xf numFmtId="0" fontId="175" fillId="24" borderId="239" applyNumberFormat="0" applyFont="0" applyAlignment="0" applyProtection="0"/>
    <xf numFmtId="0" fontId="175" fillId="24" borderId="239" applyNumberFormat="0" applyFont="0" applyAlignment="0" applyProtection="0"/>
    <xf numFmtId="0" fontId="175" fillId="24" borderId="239" applyNumberFormat="0" applyFont="0" applyAlignment="0" applyProtection="0"/>
    <xf numFmtId="0" fontId="175" fillId="24" borderId="239" applyNumberFormat="0" applyFont="0" applyAlignment="0" applyProtection="0"/>
    <xf numFmtId="0" fontId="175" fillId="24" borderId="239" applyNumberFormat="0" applyFont="0" applyAlignment="0" applyProtection="0"/>
    <xf numFmtId="0" fontId="4" fillId="24" borderId="239" applyNumberFormat="0" applyFont="0" applyAlignment="0" applyProtection="0"/>
    <xf numFmtId="0" fontId="4" fillId="24" borderId="239" applyNumberFormat="0" applyFont="0" applyAlignment="0" applyProtection="0"/>
    <xf numFmtId="0" fontId="4" fillId="24" borderId="239" applyNumberFormat="0" applyFont="0" applyAlignment="0" applyProtection="0"/>
    <xf numFmtId="0" fontId="175" fillId="24" borderId="239" applyNumberFormat="0" applyFont="0" applyAlignment="0" applyProtection="0"/>
    <xf numFmtId="0" fontId="175" fillId="24" borderId="239" applyNumberFormat="0" applyFont="0" applyAlignment="0" applyProtection="0"/>
    <xf numFmtId="0" fontId="175" fillId="24" borderId="239" applyNumberFormat="0" applyFont="0" applyAlignment="0" applyProtection="0"/>
    <xf numFmtId="0" fontId="175" fillId="24" borderId="239" applyNumberFormat="0" applyFont="0" applyAlignment="0" applyProtection="0"/>
    <xf numFmtId="0" fontId="175" fillId="24" borderId="239" applyNumberFormat="0" applyFont="0" applyAlignment="0" applyProtection="0"/>
    <xf numFmtId="0" fontId="175" fillId="24" borderId="239" applyNumberFormat="0" applyFont="0" applyAlignment="0" applyProtection="0"/>
    <xf numFmtId="0" fontId="191" fillId="20" borderId="240" applyNumberFormat="0" applyAlignment="0" applyProtection="0"/>
    <xf numFmtId="0" fontId="191" fillId="20" borderId="240" applyNumberFormat="0" applyAlignment="0" applyProtection="0"/>
    <xf numFmtId="0" fontId="191" fillId="20" borderId="240" applyNumberFormat="0" applyAlignment="0" applyProtection="0"/>
    <xf numFmtId="0" fontId="191" fillId="20" borderId="240" applyNumberFormat="0" applyAlignment="0" applyProtection="0"/>
    <xf numFmtId="0" fontId="191" fillId="20" borderId="240" applyNumberFormat="0" applyAlignment="0" applyProtection="0"/>
    <xf numFmtId="0" fontId="191" fillId="20" borderId="240" applyNumberFormat="0" applyAlignment="0" applyProtection="0"/>
    <xf numFmtId="0" fontId="191" fillId="20" borderId="240" applyNumberFormat="0" applyAlignment="0" applyProtection="0"/>
    <xf numFmtId="0" fontId="191" fillId="20" borderId="240" applyNumberFormat="0" applyAlignment="0" applyProtection="0"/>
    <xf numFmtId="0" fontId="191" fillId="20" borderId="240" applyNumberFormat="0" applyAlignment="0" applyProtection="0"/>
    <xf numFmtId="0" fontId="192" fillId="0" borderId="241" applyNumberFormat="0" applyFill="0" applyAlignment="0" applyProtection="0"/>
    <xf numFmtId="0" fontId="192" fillId="0" borderId="241" applyNumberFormat="0" applyFill="0" applyAlignment="0" applyProtection="0"/>
    <xf numFmtId="0" fontId="192" fillId="0" borderId="241" applyNumberFormat="0" applyFill="0" applyAlignment="0" applyProtection="0"/>
    <xf numFmtId="0" fontId="192" fillId="0" borderId="241" applyNumberFormat="0" applyFill="0" applyAlignment="0" applyProtection="0"/>
    <xf numFmtId="0" fontId="192" fillId="0" borderId="241" applyNumberFormat="0" applyFill="0" applyAlignment="0" applyProtection="0"/>
    <xf numFmtId="0" fontId="192" fillId="0" borderId="241" applyNumberFormat="0" applyFill="0" applyAlignment="0" applyProtection="0"/>
    <xf numFmtId="0" fontId="192" fillId="0" borderId="241" applyNumberFormat="0" applyFill="0" applyAlignment="0" applyProtection="0"/>
    <xf numFmtId="0" fontId="192" fillId="0" borderId="241" applyNumberFormat="0" applyFill="0" applyAlignment="0" applyProtection="0"/>
    <xf numFmtId="0" fontId="192" fillId="0" borderId="241" applyNumberFormat="0" applyFill="0" applyAlignment="0" applyProtection="0"/>
    <xf numFmtId="0" fontId="32" fillId="20" borderId="238" applyNumberFormat="0" applyAlignment="0" applyProtection="0">
      <alignment vertical="center"/>
    </xf>
    <xf numFmtId="0" fontId="41" fillId="7" borderId="238" applyNumberFormat="0" applyAlignment="0" applyProtection="0">
      <alignment vertical="center"/>
    </xf>
    <xf numFmtId="0" fontId="47" fillId="20" borderId="240" applyNumberFormat="0" applyAlignment="0" applyProtection="0">
      <alignment vertical="center"/>
    </xf>
    <xf numFmtId="0" fontId="273" fillId="7" borderId="230" applyNumberFormat="0" applyAlignment="0" applyProtection="0"/>
    <xf numFmtId="0" fontId="273" fillId="7" borderId="230" applyNumberFormat="0" applyAlignment="0" applyProtection="0"/>
    <xf numFmtId="0" fontId="68" fillId="0" borderId="243">
      <alignment horizontal="left" vertical="center"/>
    </xf>
    <xf numFmtId="10" fontId="16" fillId="22" borderId="242" applyNumberFormat="0" applyBorder="0" applyAlignment="0" applyProtection="0"/>
    <xf numFmtId="0" fontId="266" fillId="20" borderId="230" applyNumberFormat="0" applyAlignment="0" applyProtection="0"/>
    <xf numFmtId="0" fontId="191" fillId="20" borderId="232" applyNumberFormat="0" applyAlignment="0" applyProtection="0"/>
    <xf numFmtId="0" fontId="191" fillId="20" borderId="232" applyNumberFormat="0" applyAlignment="0" applyProtection="0"/>
    <xf numFmtId="0" fontId="192" fillId="0" borderId="233" applyNumberFormat="0" applyFill="0" applyAlignment="0" applyProtection="0"/>
    <xf numFmtId="0" fontId="192" fillId="0" borderId="233" applyNumberFormat="0" applyFill="0" applyAlignment="0" applyProtection="0"/>
    <xf numFmtId="0" fontId="289" fillId="24" borderId="244" applyNumberFormat="0" applyFont="0" applyAlignment="0" applyProtection="0">
      <alignment vertical="center"/>
    </xf>
    <xf numFmtId="0" fontId="40" fillId="0" borderId="245" applyNumberFormat="0" applyFill="0" applyAlignment="0" applyProtection="0">
      <alignment vertical="center"/>
    </xf>
    <xf numFmtId="0" fontId="289" fillId="24" borderId="244" applyNumberFormat="0" applyFont="0" applyAlignment="0" applyProtection="0">
      <alignment vertical="center"/>
    </xf>
    <xf numFmtId="0" fontId="40" fillId="0" borderId="245" applyNumberFormat="0" applyFill="0" applyAlignment="0" applyProtection="0">
      <alignment vertical="center"/>
    </xf>
    <xf numFmtId="0" fontId="191" fillId="20" borderId="248" applyNumberFormat="0" applyAlignment="0" applyProtection="0"/>
    <xf numFmtId="0" fontId="191" fillId="20" borderId="248" applyNumberFormat="0" applyAlignment="0" applyProtection="0"/>
    <xf numFmtId="0" fontId="266" fillId="20" borderId="246" applyNumberFormat="0" applyAlignment="0" applyProtection="0"/>
    <xf numFmtId="0" fontId="266" fillId="20" borderId="246" applyNumberFormat="0" applyAlignment="0" applyProtection="0"/>
    <xf numFmtId="0" fontId="273" fillId="7" borderId="246" applyNumberFormat="0" applyAlignment="0" applyProtection="0"/>
    <xf numFmtId="0" fontId="273" fillId="7" borderId="246" applyNumberFormat="0" applyAlignment="0" applyProtection="0"/>
    <xf numFmtId="0" fontId="4" fillId="24" borderId="247" applyNumberFormat="0" applyFont="0" applyAlignment="0" applyProtection="0"/>
    <xf numFmtId="0" fontId="4" fillId="24" borderId="247" applyNumberFormat="0" applyFont="0" applyAlignment="0" applyProtection="0"/>
    <xf numFmtId="0" fontId="276" fillId="20" borderId="248" applyNumberFormat="0" applyAlignment="0" applyProtection="0"/>
    <xf numFmtId="0" fontId="276" fillId="20" borderId="248" applyNumberFormat="0" applyAlignment="0" applyProtection="0"/>
    <xf numFmtId="0" fontId="278" fillId="0" borderId="249" applyNumberFormat="0" applyFill="0" applyAlignment="0" applyProtection="0"/>
    <xf numFmtId="0" fontId="278" fillId="0" borderId="249" applyNumberFormat="0" applyFill="0" applyAlignment="0" applyProtection="0"/>
    <xf numFmtId="0" fontId="191" fillId="20" borderId="248" applyNumberFormat="0" applyAlignment="0" applyProtection="0"/>
    <xf numFmtId="0" fontId="10" fillId="20" borderId="246" applyNumberFormat="0" applyAlignment="0" applyProtection="0"/>
    <xf numFmtId="0" fontId="21" fillId="7" borderId="246" applyNumberFormat="0" applyAlignment="0" applyProtection="0"/>
    <xf numFmtId="0" fontId="85" fillId="24" borderId="247" applyNumberFormat="0" applyFont="0" applyAlignment="0" applyProtection="0"/>
    <xf numFmtId="0" fontId="27" fillId="20" borderId="248" applyNumberFormat="0" applyAlignment="0" applyProtection="0"/>
    <xf numFmtId="0" fontId="29" fillId="0" borderId="249" applyNumberFormat="0" applyFill="0" applyAlignment="0" applyProtection="0"/>
    <xf numFmtId="0" fontId="191" fillId="20" borderId="248" applyNumberFormat="0" applyAlignment="0" applyProtection="0"/>
    <xf numFmtId="0" fontId="191" fillId="20" borderId="248" applyNumberFormat="0" applyAlignment="0" applyProtection="0"/>
    <xf numFmtId="0" fontId="191" fillId="20" borderId="248" applyNumberFormat="0" applyAlignment="0" applyProtection="0"/>
    <xf numFmtId="0" fontId="191" fillId="20" borderId="248" applyNumberFormat="0" applyAlignment="0" applyProtection="0"/>
    <xf numFmtId="0" fontId="191" fillId="20" borderId="248" applyNumberFormat="0" applyAlignment="0" applyProtection="0"/>
    <xf numFmtId="0" fontId="191" fillId="20" borderId="248" applyNumberFormat="0" applyAlignment="0" applyProtection="0"/>
    <xf numFmtId="0" fontId="180" fillId="20" borderId="246" applyNumberFormat="0" applyAlignment="0" applyProtection="0"/>
    <xf numFmtId="0" fontId="180" fillId="20" borderId="246" applyNumberFormat="0" applyAlignment="0" applyProtection="0"/>
    <xf numFmtId="0" fontId="180" fillId="20" borderId="246" applyNumberFormat="0" applyAlignment="0" applyProtection="0"/>
    <xf numFmtId="0" fontId="180" fillId="20" borderId="246" applyNumberFormat="0" applyAlignment="0" applyProtection="0"/>
    <xf numFmtId="0" fontId="180" fillId="20" borderId="246" applyNumberFormat="0" applyAlignment="0" applyProtection="0"/>
    <xf numFmtId="0" fontId="180" fillId="20" borderId="246" applyNumberFormat="0" applyAlignment="0" applyProtection="0"/>
    <xf numFmtId="0" fontId="180" fillId="20" borderId="246" applyNumberFormat="0" applyAlignment="0" applyProtection="0"/>
    <xf numFmtId="0" fontId="180" fillId="20" borderId="246" applyNumberFormat="0" applyAlignment="0" applyProtection="0"/>
    <xf numFmtId="0" fontId="180" fillId="20" borderId="246" applyNumberFormat="0" applyAlignment="0" applyProtection="0"/>
    <xf numFmtId="0" fontId="188" fillId="7" borderId="246" applyNumberFormat="0" applyAlignment="0" applyProtection="0"/>
    <xf numFmtId="0" fontId="188" fillId="7" borderId="246" applyNumberFormat="0" applyAlignment="0" applyProtection="0"/>
    <xf numFmtId="0" fontId="188" fillId="7" borderId="246" applyNumberFormat="0" applyAlignment="0" applyProtection="0"/>
    <xf numFmtId="0" fontId="188" fillId="7" borderId="246" applyNumberFormat="0" applyAlignment="0" applyProtection="0"/>
    <xf numFmtId="0" fontId="188" fillId="7" borderId="246" applyNumberFormat="0" applyAlignment="0" applyProtection="0"/>
    <xf numFmtId="0" fontId="188" fillId="7" borderId="246" applyNumberFormat="0" applyAlignment="0" applyProtection="0"/>
    <xf numFmtId="0" fontId="188" fillId="7" borderId="246" applyNumberFormat="0" applyAlignment="0" applyProtection="0"/>
    <xf numFmtId="0" fontId="188" fillId="7" borderId="246" applyNumberFormat="0" applyAlignment="0" applyProtection="0"/>
    <xf numFmtId="0" fontId="188" fillId="7" borderId="246" applyNumberFormat="0" applyAlignment="0" applyProtection="0"/>
    <xf numFmtId="0" fontId="175" fillId="24" borderId="247" applyNumberFormat="0" applyFont="0" applyAlignment="0" applyProtection="0"/>
    <xf numFmtId="0" fontId="175" fillId="24" borderId="247" applyNumberFormat="0" applyFont="0" applyAlignment="0" applyProtection="0"/>
    <xf numFmtId="0" fontId="175" fillId="24" borderId="247" applyNumberFormat="0" applyFont="0" applyAlignment="0" applyProtection="0"/>
    <xf numFmtId="0" fontId="175" fillId="24" borderId="247" applyNumberFormat="0" applyFont="0" applyAlignment="0" applyProtection="0"/>
    <xf numFmtId="0" fontId="175" fillId="24" borderId="247" applyNumberFormat="0" applyFont="0" applyAlignment="0" applyProtection="0"/>
    <xf numFmtId="0" fontId="175" fillId="24" borderId="247" applyNumberFormat="0" applyFont="0" applyAlignment="0" applyProtection="0"/>
    <xf numFmtId="0" fontId="175" fillId="24" borderId="247" applyNumberFormat="0" applyFont="0" applyAlignment="0" applyProtection="0"/>
    <xf numFmtId="0" fontId="175" fillId="24" borderId="247" applyNumberFormat="0" applyFont="0" applyAlignment="0" applyProtection="0"/>
    <xf numFmtId="0" fontId="175" fillId="24" borderId="247" applyNumberFormat="0" applyFont="0" applyAlignment="0" applyProtection="0"/>
    <xf numFmtId="0" fontId="175" fillId="24" borderId="247" applyNumberFormat="0" applyFont="0" applyAlignment="0" applyProtection="0"/>
    <xf numFmtId="0" fontId="4" fillId="24" borderId="247" applyNumberFormat="0" applyFont="0" applyAlignment="0" applyProtection="0"/>
    <xf numFmtId="0" fontId="4" fillId="24" borderId="247" applyNumberFormat="0" applyFont="0" applyAlignment="0" applyProtection="0"/>
    <xf numFmtId="0" fontId="175" fillId="24" borderId="247" applyNumberFormat="0" applyFont="0" applyAlignment="0" applyProtection="0"/>
    <xf numFmtId="0" fontId="175" fillId="24" borderId="247" applyNumberFormat="0" applyFont="0" applyAlignment="0" applyProtection="0"/>
    <xf numFmtId="0" fontId="175" fillId="24" borderId="247" applyNumberFormat="0" applyFont="0" applyAlignment="0" applyProtection="0"/>
    <xf numFmtId="0" fontId="175" fillId="24" borderId="247" applyNumberFormat="0" applyFont="0" applyAlignment="0" applyProtection="0"/>
    <xf numFmtId="0" fontId="175" fillId="24" borderId="247" applyNumberFormat="0" applyFont="0" applyAlignment="0" applyProtection="0"/>
    <xf numFmtId="0" fontId="175" fillId="24" borderId="247" applyNumberFormat="0" applyFont="0" applyAlignment="0" applyProtection="0"/>
    <xf numFmtId="0" fontId="175" fillId="24" borderId="247" applyNumberFormat="0" applyFont="0" applyAlignment="0" applyProtection="0"/>
    <xf numFmtId="0" fontId="175" fillId="24" borderId="247" applyNumberFormat="0" applyFont="0" applyAlignment="0" applyProtection="0"/>
    <xf numFmtId="0" fontId="175" fillId="24" borderId="247" applyNumberFormat="0" applyFont="0" applyAlignment="0" applyProtection="0"/>
    <xf numFmtId="0" fontId="175" fillId="24" borderId="247" applyNumberFormat="0" applyFont="0" applyAlignment="0" applyProtection="0"/>
    <xf numFmtId="0" fontId="4" fillId="24" borderId="247" applyNumberFormat="0" applyFont="0" applyAlignment="0" applyProtection="0"/>
    <xf numFmtId="0" fontId="4" fillId="24" borderId="247" applyNumberFormat="0" applyFont="0" applyAlignment="0" applyProtection="0"/>
    <xf numFmtId="0" fontId="4" fillId="24" borderId="247" applyNumberFormat="0" applyFont="0" applyAlignment="0" applyProtection="0"/>
    <xf numFmtId="0" fontId="175" fillId="24" borderId="247" applyNumberFormat="0" applyFont="0" applyAlignment="0" applyProtection="0"/>
    <xf numFmtId="0" fontId="175" fillId="24" borderId="247" applyNumberFormat="0" applyFont="0" applyAlignment="0" applyProtection="0"/>
    <xf numFmtId="0" fontId="175" fillId="24" borderId="247" applyNumberFormat="0" applyFont="0" applyAlignment="0" applyProtection="0"/>
    <xf numFmtId="0" fontId="175" fillId="24" borderId="247" applyNumberFormat="0" applyFont="0" applyAlignment="0" applyProtection="0"/>
    <xf numFmtId="0" fontId="175" fillId="24" borderId="247" applyNumberFormat="0" applyFont="0" applyAlignment="0" applyProtection="0"/>
    <xf numFmtId="0" fontId="175" fillId="24" borderId="247" applyNumberFormat="0" applyFont="0" applyAlignment="0" applyProtection="0"/>
    <xf numFmtId="0" fontId="191" fillId="20" borderId="248" applyNumberFormat="0" applyAlignment="0" applyProtection="0"/>
    <xf numFmtId="0" fontId="191" fillId="20" borderId="248" applyNumberFormat="0" applyAlignment="0" applyProtection="0"/>
    <xf numFmtId="0" fontId="191" fillId="20" borderId="248" applyNumberFormat="0" applyAlignment="0" applyProtection="0"/>
    <xf numFmtId="0" fontId="191" fillId="20" borderId="248" applyNumberFormat="0" applyAlignment="0" applyProtection="0"/>
    <xf numFmtId="0" fontId="191" fillId="20" borderId="248" applyNumberFormat="0" applyAlignment="0" applyProtection="0"/>
    <xf numFmtId="0" fontId="191" fillId="20" borderId="248" applyNumberFormat="0" applyAlignment="0" applyProtection="0"/>
    <xf numFmtId="0" fontId="191" fillId="20" borderId="248" applyNumberFormat="0" applyAlignment="0" applyProtection="0"/>
    <xf numFmtId="0" fontId="191" fillId="20" borderId="248" applyNumberFormat="0" applyAlignment="0" applyProtection="0"/>
    <xf numFmtId="0" fontId="191" fillId="20" borderId="248" applyNumberFormat="0" applyAlignment="0" applyProtection="0"/>
    <xf numFmtId="0" fontId="29" fillId="0" borderId="249" applyNumberFormat="0" applyFill="0" applyAlignment="0" applyProtection="0"/>
    <xf numFmtId="0" fontId="27" fillId="20" borderId="248" applyNumberFormat="0" applyAlignment="0" applyProtection="0"/>
    <xf numFmtId="0" fontId="278" fillId="0" borderId="249" applyNumberFormat="0" applyFill="0" applyAlignment="0" applyProtection="0"/>
    <xf numFmtId="0" fontId="278" fillId="0" borderId="249" applyNumberFormat="0" applyFill="0" applyAlignment="0" applyProtection="0"/>
    <xf numFmtId="0" fontId="276" fillId="20" borderId="248" applyNumberFormat="0" applyAlignment="0" applyProtection="0"/>
    <xf numFmtId="0" fontId="276" fillId="20" borderId="248" applyNumberFormat="0" applyAlignment="0" applyProtection="0"/>
    <xf numFmtId="0" fontId="192" fillId="0" borderId="249" applyNumberFormat="0" applyFill="0" applyAlignment="0" applyProtection="0"/>
    <xf numFmtId="0" fontId="192" fillId="0" borderId="249" applyNumberFormat="0" applyFill="0" applyAlignment="0" applyProtection="0"/>
    <xf numFmtId="0" fontId="192" fillId="0" borderId="249" applyNumberFormat="0" applyFill="0" applyAlignment="0" applyProtection="0"/>
    <xf numFmtId="0" fontId="192" fillId="0" borderId="249" applyNumberFormat="0" applyFill="0" applyAlignment="0" applyProtection="0"/>
    <xf numFmtId="0" fontId="192" fillId="0" borderId="249" applyNumberFormat="0" applyFill="0" applyAlignment="0" applyProtection="0"/>
    <xf numFmtId="0" fontId="192" fillId="0" borderId="249" applyNumberFormat="0" applyFill="0" applyAlignment="0" applyProtection="0"/>
    <xf numFmtId="0" fontId="192" fillId="0" borderId="249" applyNumberFormat="0" applyFill="0" applyAlignment="0" applyProtection="0"/>
    <xf numFmtId="0" fontId="192" fillId="0" borderId="249" applyNumberFormat="0" applyFill="0" applyAlignment="0" applyProtection="0"/>
    <xf numFmtId="0" fontId="192" fillId="0" borderId="249" applyNumberFormat="0" applyFill="0" applyAlignment="0" applyProtection="0"/>
    <xf numFmtId="0" fontId="32" fillId="20" borderId="246" applyNumberFormat="0" applyAlignment="0" applyProtection="0">
      <alignment vertical="center"/>
    </xf>
    <xf numFmtId="0" fontId="289" fillId="24" borderId="244" applyNumberFormat="0" applyFont="0" applyAlignment="0" applyProtection="0">
      <alignment vertical="center"/>
    </xf>
    <xf numFmtId="0" fontId="40" fillId="0" borderId="245" applyNumberFormat="0" applyFill="0" applyAlignment="0" applyProtection="0">
      <alignment vertical="center"/>
    </xf>
    <xf numFmtId="0" fontId="41" fillId="7" borderId="246" applyNumberFormat="0" applyAlignment="0" applyProtection="0">
      <alignment vertical="center"/>
    </xf>
    <xf numFmtId="0" fontId="47" fillId="20" borderId="248" applyNumberFormat="0" applyAlignment="0" applyProtection="0">
      <alignment vertical="center"/>
    </xf>
    <xf numFmtId="0" fontId="192" fillId="0" borderId="249" applyNumberFormat="0" applyFill="0" applyAlignment="0" applyProtection="0"/>
    <xf numFmtId="0" fontId="192" fillId="0" borderId="249" applyNumberFormat="0" applyFill="0" applyAlignment="0" applyProtection="0"/>
    <xf numFmtId="0" fontId="192" fillId="0" borderId="249" applyNumberFormat="0" applyFill="0" applyAlignment="0" applyProtection="0"/>
    <xf numFmtId="0" fontId="192" fillId="0" borderId="249" applyNumberFormat="0" applyFill="0" applyAlignment="0" applyProtection="0"/>
    <xf numFmtId="0" fontId="192" fillId="0" borderId="249" applyNumberFormat="0" applyFill="0" applyAlignment="0" applyProtection="0"/>
    <xf numFmtId="0" fontId="192" fillId="0" borderId="249" applyNumberFormat="0" applyFill="0" applyAlignment="0" applyProtection="0"/>
    <xf numFmtId="0" fontId="192" fillId="0" borderId="249" applyNumberFormat="0" applyFill="0" applyAlignment="0" applyProtection="0"/>
    <xf numFmtId="0" fontId="192" fillId="0" borderId="249" applyNumberFormat="0" applyFill="0" applyAlignment="0" applyProtection="0"/>
    <xf numFmtId="0" fontId="192" fillId="0" borderId="249" applyNumberFormat="0" applyFill="0" applyAlignment="0" applyProtection="0"/>
    <xf numFmtId="0" fontId="289" fillId="24" borderId="244" applyNumberFormat="0" applyFont="0" applyAlignment="0" applyProtection="0">
      <alignment vertical="center"/>
    </xf>
    <xf numFmtId="0" fontId="40" fillId="0" borderId="245" applyNumberFormat="0" applyFill="0" applyAlignment="0" applyProtection="0">
      <alignment vertical="center"/>
    </xf>
    <xf numFmtId="0" fontId="47" fillId="20" borderId="248" applyNumberFormat="0" applyAlignment="0" applyProtection="0">
      <alignment vertical="center"/>
    </xf>
    <xf numFmtId="0" fontId="10" fillId="25" borderId="291" applyNumberFormat="0" applyAlignment="0" applyProtection="0"/>
    <xf numFmtId="0" fontId="21" fillId="7" borderId="350" applyNumberFormat="0" applyAlignment="0" applyProtection="0"/>
    <xf numFmtId="0" fontId="21" fillId="7" borderId="291" applyNumberFormat="0" applyAlignment="0" applyProtection="0"/>
    <xf numFmtId="0" fontId="21" fillId="7" borderId="291" applyNumberFormat="0" applyAlignment="0" applyProtection="0"/>
    <xf numFmtId="0" fontId="4" fillId="24" borderId="292" applyNumberFormat="0" applyFont="0" applyAlignment="0" applyProtection="0"/>
    <xf numFmtId="0" fontId="29" fillId="0" borderId="295" applyNumberFormat="0" applyFill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266" fillId="20" borderId="331" applyNumberFormat="0" applyAlignment="0" applyProtection="0"/>
    <xf numFmtId="0" fontId="4" fillId="24" borderId="292" applyNumberFormat="0" applyFont="0" applyAlignment="0" applyProtection="0">
      <alignment vertical="center"/>
    </xf>
    <xf numFmtId="0" fontId="29" fillId="0" borderId="295" applyNumberFormat="0" applyFill="0" applyAlignment="0" applyProtection="0"/>
    <xf numFmtId="0" fontId="29" fillId="0" borderId="299" applyNumberFormat="0" applyFill="0" applyAlignment="0" applyProtection="0"/>
    <xf numFmtId="0" fontId="27" fillId="25" borderId="293" applyNumberFormat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1" fillId="7" borderId="291" applyNumberFormat="0" applyAlignment="0" applyProtection="0"/>
    <xf numFmtId="0" fontId="47" fillId="20" borderId="298" applyNumberFormat="0" applyAlignment="0" applyProtection="0">
      <alignment vertical="center"/>
    </xf>
    <xf numFmtId="0" fontId="10" fillId="25" borderId="291" applyNumberFormat="0" applyAlignment="0" applyProtection="0"/>
    <xf numFmtId="43" fontId="119" fillId="0" borderId="0" applyFont="0" applyFill="0" applyBorder="0" applyAlignment="0" applyProtection="0"/>
    <xf numFmtId="0" fontId="32" fillId="20" borderId="326" applyNumberFormat="0" applyAlignment="0" applyProtection="0">
      <alignment vertical="center"/>
    </xf>
    <xf numFmtId="0" fontId="180" fillId="20" borderId="326" applyNumberFormat="0" applyAlignment="0" applyProtection="0"/>
    <xf numFmtId="0" fontId="47" fillId="20" borderId="298" applyNumberFormat="0" applyAlignment="0" applyProtection="0">
      <alignment vertical="center"/>
    </xf>
    <xf numFmtId="0" fontId="41" fillId="7" borderId="291" applyNumberFormat="0" applyAlignment="0" applyProtection="0">
      <alignment vertical="center"/>
    </xf>
    <xf numFmtId="43" fontId="119" fillId="0" borderId="0" applyFont="0" applyFill="0" applyBorder="0" applyAlignment="0" applyProtection="0"/>
    <xf numFmtId="0" fontId="10" fillId="25" borderId="326" applyNumberFormat="0" applyAlignment="0" applyProtection="0"/>
    <xf numFmtId="0" fontId="180" fillId="20" borderId="331" applyNumberFormat="0" applyAlignment="0" applyProtection="0"/>
    <xf numFmtId="43" fontId="119" fillId="0" borderId="0" applyFont="0" applyFill="0" applyBorder="0" applyAlignment="0" applyProtection="0"/>
    <xf numFmtId="0" fontId="40" fillId="0" borderId="300" applyNumberFormat="0" applyFill="0" applyAlignment="0" applyProtection="0">
      <alignment vertical="center"/>
    </xf>
    <xf numFmtId="43" fontId="119" fillId="0" borderId="0" applyFont="0" applyFill="0" applyBorder="0" applyAlignment="0" applyProtection="0"/>
    <xf numFmtId="0" fontId="4" fillId="24" borderId="292" applyNumberFormat="0" applyFont="0" applyAlignment="0" applyProtection="0">
      <alignment vertical="center"/>
    </xf>
    <xf numFmtId="0" fontId="278" fillId="0" borderId="334" applyNumberFormat="0" applyFill="0" applyAlignment="0" applyProtection="0"/>
    <xf numFmtId="43" fontId="119" fillId="0" borderId="0" applyFont="0" applyFill="0" applyBorder="0" applyAlignment="0" applyProtection="0"/>
    <xf numFmtId="0" fontId="4" fillId="24" borderId="292" applyNumberFormat="0" applyFont="0" applyAlignment="0" applyProtection="0">
      <alignment vertical="center"/>
    </xf>
    <xf numFmtId="43" fontId="119" fillId="0" borderId="0" applyFont="0" applyFill="0" applyBorder="0" applyAlignment="0" applyProtection="0"/>
    <xf numFmtId="0" fontId="32" fillId="20" borderId="291" applyNumberFormat="0" applyAlignment="0" applyProtection="0">
      <alignment vertical="center"/>
    </xf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0" fontId="119" fillId="0" borderId="0"/>
    <xf numFmtId="43" fontId="119" fillId="0" borderId="0" applyFont="0" applyFill="0" applyBorder="0" applyAlignment="0" applyProtection="0"/>
    <xf numFmtId="0" fontId="119" fillId="0" borderId="0"/>
    <xf numFmtId="0" fontId="119" fillId="0" borderId="0"/>
    <xf numFmtId="43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119" fillId="0" borderId="0"/>
    <xf numFmtId="0" fontId="192" fillId="0" borderId="265" applyNumberFormat="0" applyFill="0" applyAlignment="0" applyProtection="0"/>
    <xf numFmtId="0" fontId="10" fillId="20" borderId="262" applyNumberFormat="0" applyAlignment="0" applyProtection="0"/>
    <xf numFmtId="0" fontId="10" fillId="20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26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0" borderId="264" applyNumberForma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29" fillId="0" borderId="265" applyNumberFormat="0" applyFill="0" applyAlignment="0" applyProtection="0"/>
    <xf numFmtId="0" fontId="32" fillId="20" borderId="262" applyNumberFormat="0" applyAlignment="0" applyProtection="0">
      <alignment vertical="center"/>
    </xf>
    <xf numFmtId="0" fontId="26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10" fillId="20" borderId="262" applyNumberFormat="0" applyAlignment="0" applyProtection="0"/>
    <xf numFmtId="0" fontId="68" fillId="0" borderId="251">
      <alignment horizontal="left" vertical="center"/>
    </xf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10" fillId="20" borderId="262" applyNumberFormat="0" applyAlignment="0" applyProtection="0"/>
    <xf numFmtId="0" fontId="21" fillId="7" borderId="262" applyNumberForma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10" fillId="22" borderId="262" applyNumberFormat="0" applyAlignment="0" applyProtection="0"/>
    <xf numFmtId="0" fontId="105" fillId="28" borderId="262" applyNumberFormat="0" applyAlignment="0" applyProtection="0"/>
    <xf numFmtId="0" fontId="105" fillId="28" borderId="262" applyNumberFormat="0" applyAlignment="0" applyProtection="0"/>
    <xf numFmtId="0" fontId="4" fillId="29" borderId="263" applyNumberFormat="0" applyFont="0" applyAlignment="0" applyProtection="0"/>
    <xf numFmtId="0" fontId="29" fillId="22" borderId="267" applyNumberFormat="0" applyAlignment="0" applyProtection="0"/>
    <xf numFmtId="0" fontId="29" fillId="0" borderId="266" applyNumberFormat="0" applyFill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68" fillId="0" borderId="251">
      <alignment horizontal="left" vertical="center"/>
    </xf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4" fillId="24" borderId="292" applyNumberFormat="0" applyFont="0" applyAlignment="0" applyProtection="0"/>
    <xf numFmtId="0" fontId="40" fillId="0" borderId="294" applyNumberFormat="0" applyFill="0" applyAlignment="0" applyProtection="0">
      <alignment vertical="center"/>
    </xf>
    <xf numFmtId="0" fontId="41" fillId="7" borderId="291" applyNumberFormat="0" applyAlignment="0" applyProtection="0">
      <alignment vertical="center"/>
    </xf>
    <xf numFmtId="0" fontId="4" fillId="24" borderId="292" applyNumberFormat="0" applyFont="0" applyAlignment="0" applyProtection="0"/>
    <xf numFmtId="0" fontId="40" fillId="0" borderId="294" applyNumberFormat="0" applyFill="0" applyAlignment="0" applyProtection="0">
      <alignment vertical="center"/>
    </xf>
    <xf numFmtId="0" fontId="32" fillId="20" borderId="291" applyNumberFormat="0" applyAlignment="0" applyProtection="0">
      <alignment vertical="center"/>
    </xf>
    <xf numFmtId="0" fontId="29" fillId="0" borderId="295" applyNumberFormat="0" applyFill="0" applyAlignment="0" applyProtection="0"/>
    <xf numFmtId="0" fontId="4" fillId="24" borderId="292" applyNumberFormat="0" applyFont="0" applyAlignment="0" applyProtection="0"/>
    <xf numFmtId="0" fontId="21" fillId="7" borderId="291" applyNumberFormat="0" applyAlignment="0" applyProtection="0"/>
    <xf numFmtId="0" fontId="10" fillId="25" borderId="291" applyNumberFormat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27" fillId="25" borderId="382" applyNumberFormat="0" applyAlignment="0" applyProtection="0"/>
    <xf numFmtId="0" fontId="32" fillId="20" borderId="291" applyNumberFormat="0" applyAlignment="0" applyProtection="0">
      <alignment vertical="center"/>
    </xf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29" fillId="0" borderId="295" applyNumberFormat="0" applyFill="0" applyAlignment="0" applyProtection="0"/>
    <xf numFmtId="0" fontId="40" fillId="0" borderId="329" applyNumberFormat="0" applyFill="0" applyAlignment="0" applyProtection="0">
      <alignment vertical="center"/>
    </xf>
    <xf numFmtId="0" fontId="175" fillId="24" borderId="327" applyNumberFormat="0" applyFont="0" applyAlignment="0" applyProtection="0"/>
    <xf numFmtId="0" fontId="191" fillId="20" borderId="293" applyNumberFormat="0" applyAlignment="0" applyProtection="0"/>
    <xf numFmtId="0" fontId="175" fillId="24" borderId="292" applyNumberFormat="0" applyFont="0" applyAlignment="0" applyProtection="0"/>
    <xf numFmtId="0" fontId="180" fillId="20" borderId="291" applyNumberFormat="0" applyAlignment="0" applyProtection="0"/>
    <xf numFmtId="0" fontId="29" fillId="22" borderId="296" applyNumberFormat="0" applyAlignment="0" applyProtection="0"/>
    <xf numFmtId="0" fontId="105" fillId="28" borderId="291" applyNumberFormat="0" applyAlignment="0" applyProtection="0"/>
    <xf numFmtId="0" fontId="29" fillId="0" borderId="294" applyNumberFormat="0" applyFill="0" applyAlignment="0" applyProtection="0"/>
    <xf numFmtId="0" fontId="10" fillId="20" borderId="291" applyNumberFormat="0" applyAlignment="0" applyProtection="0"/>
    <xf numFmtId="0" fontId="4" fillId="24" borderId="292" applyNumberFormat="0" applyFont="0" applyAlignment="0" applyProtection="0"/>
    <xf numFmtId="0" fontId="21" fillId="7" borderId="291" applyNumberFormat="0" applyAlignment="0" applyProtection="0"/>
    <xf numFmtId="0" fontId="47" fillId="20" borderId="328" applyNumberFormat="0" applyAlignment="0" applyProtection="0">
      <alignment vertical="center"/>
    </xf>
    <xf numFmtId="0" fontId="175" fillId="24" borderId="292" applyNumberFormat="0" applyFont="0" applyAlignment="0" applyProtection="0"/>
    <xf numFmtId="0" fontId="10" fillId="25" borderId="262" applyNumberFormat="0" applyAlignment="0" applyProtection="0"/>
    <xf numFmtId="0" fontId="175" fillId="24" borderId="327" applyNumberFormat="0" applyFont="0" applyAlignment="0" applyProtection="0"/>
    <xf numFmtId="0" fontId="40" fillId="0" borderId="329" applyNumberFormat="0" applyFill="0" applyAlignment="0" applyProtection="0">
      <alignment vertical="center"/>
    </xf>
    <xf numFmtId="0" fontId="10" fillId="25" borderId="326" applyNumberFormat="0" applyAlignment="0" applyProtection="0"/>
    <xf numFmtId="0" fontId="62" fillId="0" borderId="259" applyNumberFormat="0" applyFill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191" fillId="20" borderId="352" applyNumberFormat="0" applyAlignment="0" applyProtection="0"/>
    <xf numFmtId="0" fontId="175" fillId="24" borderId="327" applyNumberFormat="0" applyFont="0" applyAlignment="0" applyProtection="0"/>
    <xf numFmtId="0" fontId="27" fillId="25" borderId="382" applyNumberFormat="0" applyAlignment="0" applyProtection="0"/>
    <xf numFmtId="0" fontId="188" fillId="7" borderId="350" applyNumberFormat="0" applyAlignment="0" applyProtection="0"/>
    <xf numFmtId="0" fontId="21" fillId="7" borderId="380" applyNumberFormat="0" applyAlignment="0" applyProtection="0"/>
    <xf numFmtId="0" fontId="47" fillId="20" borderId="328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175" fillId="24" borderId="327" applyNumberFormat="0" applyFont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10" fillId="25" borderId="326" applyNumberFormat="0" applyAlignment="0" applyProtection="0"/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175" fillId="24" borderId="327" applyNumberFormat="0" applyFont="0" applyAlignment="0" applyProtection="0"/>
    <xf numFmtId="0" fontId="45" fillId="0" borderId="253" applyNumberFormat="0" applyFill="0" applyAlignment="0" applyProtection="0">
      <alignment vertical="center"/>
    </xf>
    <xf numFmtId="0" fontId="175" fillId="24" borderId="381" applyNumberFormat="0" applyFont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29" fillId="0" borderId="294" applyNumberFormat="0" applyFill="0" applyAlignment="0" applyProtection="0"/>
    <xf numFmtId="0" fontId="192" fillId="0" borderId="329" applyNumberFormat="0" applyFill="0" applyAlignment="0" applyProtection="0"/>
    <xf numFmtId="0" fontId="175" fillId="24" borderId="327" applyNumberFormat="0" applyFont="0" applyAlignment="0" applyProtection="0"/>
    <xf numFmtId="0" fontId="180" fillId="20" borderId="326" applyNumberFormat="0" applyAlignment="0" applyProtection="0"/>
    <xf numFmtId="0" fontId="180" fillId="20" borderId="291" applyNumberFormat="0" applyAlignment="0" applyProtection="0"/>
    <xf numFmtId="0" fontId="41" fillId="7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175" fillId="24" borderId="351" applyNumberFormat="0" applyFont="0" applyAlignment="0" applyProtection="0"/>
    <xf numFmtId="0" fontId="4" fillId="24" borderId="327" applyNumberFormat="0" applyFont="0" applyAlignment="0" applyProtection="0"/>
    <xf numFmtId="0" fontId="4" fillId="24" borderId="263" applyNumberFormat="0" applyFont="0" applyAlignment="0" applyProtection="0">
      <alignment vertical="center"/>
    </xf>
    <xf numFmtId="0" fontId="289" fillId="24" borderId="340" applyNumberFormat="0" applyFont="0" applyAlignment="0" applyProtection="0">
      <alignment vertical="center"/>
    </xf>
    <xf numFmtId="0" fontId="175" fillId="24" borderId="327" applyNumberFormat="0" applyFont="0" applyAlignment="0" applyProtection="0"/>
    <xf numFmtId="0" fontId="29" fillId="0" borderId="329" applyNumberFormat="0" applyFill="0" applyAlignment="0" applyProtection="0"/>
    <xf numFmtId="0" fontId="27" fillId="25" borderId="328" applyNumberFormat="0" applyAlignment="0" applyProtection="0"/>
    <xf numFmtId="0" fontId="32" fillId="20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" fillId="24" borderId="351" applyNumberFormat="0" applyFont="0" applyAlignment="0" applyProtection="0"/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10" fillId="25" borderId="262" applyNumberFormat="0" applyAlignment="0" applyProtection="0"/>
    <xf numFmtId="0" fontId="32" fillId="20" borderId="326" applyNumberFormat="0" applyAlignment="0" applyProtection="0">
      <alignment vertical="center"/>
    </xf>
    <xf numFmtId="0" fontId="191" fillId="20" borderId="352" applyNumberFormat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0" fillId="0" borderId="336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333" applyNumberFormat="0" applyAlignment="0" applyProtection="0">
      <alignment vertical="center"/>
    </xf>
    <xf numFmtId="0" fontId="26" fillId="24" borderId="292" applyNumberFormat="0" applyFont="0" applyAlignment="0" applyProtection="0"/>
    <xf numFmtId="0" fontId="10" fillId="25" borderId="326" applyNumberFormat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29" fillId="0" borderId="266" applyNumberFormat="0" applyFill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29" fillId="0" borderId="266" applyNumberFormat="0" applyFill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4" fillId="24" borderId="327" applyNumberFormat="0" applyFont="0" applyAlignment="0" applyProtection="0"/>
    <xf numFmtId="0" fontId="191" fillId="20" borderId="328" applyNumberFormat="0" applyAlignment="0" applyProtection="0"/>
    <xf numFmtId="0" fontId="175" fillId="24" borderId="327" applyNumberFormat="0" applyFont="0" applyAlignment="0" applyProtection="0"/>
    <xf numFmtId="0" fontId="105" fillId="28" borderId="326" applyNumberFormat="0" applyAlignment="0" applyProtection="0"/>
    <xf numFmtId="0" fontId="27" fillId="25" borderId="328" applyNumberFormat="0" applyAlignment="0" applyProtection="0"/>
    <xf numFmtId="0" fontId="40" fillId="0" borderId="329" applyNumberFormat="0" applyFill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10" fillId="25" borderId="326" applyNumberFormat="0" applyAlignment="0" applyProtection="0"/>
    <xf numFmtId="0" fontId="47" fillId="20" borderId="328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62" fillId="0" borderId="259" applyNumberFormat="0" applyFill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5" fillId="0" borderId="253" applyNumberFormat="0" applyFill="0" applyAlignment="0" applyProtection="0">
      <alignment vertical="center"/>
    </xf>
    <xf numFmtId="0" fontId="45" fillId="0" borderId="253" applyNumberFormat="0" applyFill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80" fillId="20" borderId="326" applyNumberFormat="0" applyAlignment="0" applyProtection="0"/>
    <xf numFmtId="0" fontId="21" fillId="7" borderId="326" applyNumberFormat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47" fillId="20" borderId="382" applyNumberFormat="0" applyAlignment="0" applyProtection="0">
      <alignment vertical="center"/>
    </xf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" fillId="24" borderId="327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29" fillId="0" borderId="266" applyNumberFormat="0" applyFill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29" fillId="0" borderId="266" applyNumberFormat="0" applyFill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29" fillId="0" borderId="266" applyNumberFormat="0" applyFill="0" applyAlignment="0" applyProtection="0"/>
    <xf numFmtId="0" fontId="40" fillId="0" borderId="329" applyNumberFormat="0" applyFill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4" fillId="24" borderId="327" applyNumberFormat="0" applyFont="0" applyAlignment="0" applyProtection="0">
      <alignment vertical="center"/>
    </xf>
    <xf numFmtId="0" fontId="27" fillId="25" borderId="293" applyNumberFormat="0" applyAlignment="0" applyProtection="0"/>
    <xf numFmtId="0" fontId="29" fillId="0" borderId="325" applyNumberFormat="0" applyFill="0" applyAlignment="0" applyProtection="0"/>
    <xf numFmtId="0" fontId="47" fillId="20" borderId="328" applyNumberForma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10" fillId="25" borderId="326" applyNumberFormat="0" applyAlignment="0" applyProtection="0"/>
    <xf numFmtId="0" fontId="32" fillId="20" borderId="326" applyNumberFormat="0" applyAlignment="0" applyProtection="0">
      <alignment vertical="center"/>
    </xf>
    <xf numFmtId="0" fontId="4" fillId="24" borderId="263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192" fillId="0" borderId="265" applyNumberFormat="0" applyFill="0" applyAlignment="0" applyProtection="0"/>
    <xf numFmtId="0" fontId="27" fillId="25" borderId="328" applyNumberFormat="0" applyAlignment="0" applyProtection="0"/>
    <xf numFmtId="0" fontId="191" fillId="20" borderId="264" applyNumberFormat="0" applyAlignment="0" applyProtection="0"/>
    <xf numFmtId="0" fontId="4" fillId="24" borderId="263" applyNumberFormat="0" applyFont="0" applyAlignment="0" applyProtection="0"/>
    <xf numFmtId="0" fontId="27" fillId="25" borderId="352" applyNumberFormat="0" applyAlignment="0" applyProtection="0"/>
    <xf numFmtId="0" fontId="10" fillId="20" borderId="326" applyNumberFormat="0" applyAlignment="0" applyProtection="0"/>
    <xf numFmtId="0" fontId="10" fillId="25" borderId="326" applyNumberFormat="0" applyAlignment="0" applyProtection="0"/>
    <xf numFmtId="0" fontId="29" fillId="0" borderId="325" applyNumberFormat="0" applyFill="0" applyAlignment="0" applyProtection="0"/>
    <xf numFmtId="0" fontId="29" fillId="0" borderId="325" applyNumberFormat="0" applyFill="0" applyAlignment="0" applyProtection="0"/>
    <xf numFmtId="0" fontId="27" fillId="25" borderId="328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10" fillId="20" borderId="262" applyNumberFormat="0" applyAlignment="0" applyProtection="0"/>
    <xf numFmtId="0" fontId="68" fillId="0" borderId="251">
      <alignment horizontal="left" vertical="center"/>
    </xf>
    <xf numFmtId="0" fontId="20" fillId="0" borderId="253" applyNumberFormat="0" applyFill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27" fillId="25" borderId="328" applyNumberFormat="0" applyAlignment="0" applyProtection="0"/>
    <xf numFmtId="0" fontId="10" fillId="20" borderId="262" applyNumberFormat="0" applyAlignment="0" applyProtection="0"/>
    <xf numFmtId="0" fontId="20" fillId="0" borderId="253" applyNumberFormat="0" applyFill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20" fillId="0" borderId="259" applyNumberFormat="0" applyFill="0" applyAlignment="0" applyProtection="0"/>
    <xf numFmtId="0" fontId="105" fillId="28" borderId="262" applyNumberFormat="0" applyAlignment="0" applyProtection="0"/>
    <xf numFmtId="0" fontId="105" fillId="28" borderId="262" applyNumberFormat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9" borderId="263" applyNumberFormat="0" applyFont="0" applyAlignment="0" applyProtection="0"/>
    <xf numFmtId="0" fontId="10" fillId="20" borderId="262" applyNumberFormat="0" applyAlignment="0" applyProtection="0"/>
    <xf numFmtId="0" fontId="10" fillId="20" borderId="262" applyNumberFormat="0" applyAlignment="0" applyProtection="0"/>
    <xf numFmtId="0" fontId="175" fillId="24" borderId="263" applyNumberFormat="0" applyFont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188" fillId="7" borderId="291" applyNumberFormat="0" applyAlignment="0" applyProtection="0"/>
    <xf numFmtId="0" fontId="29" fillId="0" borderId="325" applyNumberFormat="0" applyFill="0" applyAlignment="0" applyProtection="0"/>
    <xf numFmtId="0" fontId="32" fillId="20" borderId="326" applyNumberFormat="0" applyAlignment="0" applyProtection="0">
      <alignment vertical="center"/>
    </xf>
    <xf numFmtId="0" fontId="175" fillId="24" borderId="263" applyNumberFormat="0" applyFont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40" fillId="0" borderId="329" applyNumberFormat="0" applyFill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20" fillId="0" borderId="253" applyNumberFormat="0" applyFill="0" applyAlignment="0" applyProtection="0"/>
    <xf numFmtId="0" fontId="20" fillId="0" borderId="253" applyNumberFormat="0" applyFill="0" applyAlignment="0" applyProtection="0"/>
    <xf numFmtId="0" fontId="192" fillId="0" borderId="265" applyNumberFormat="0" applyFill="0" applyAlignment="0" applyProtection="0"/>
    <xf numFmtId="0" fontId="21" fillId="7" borderId="262" applyNumberFormat="0" applyAlignment="0" applyProtection="0"/>
    <xf numFmtId="10" fontId="16" fillId="22" borderId="250" applyNumberFormat="0" applyBorder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23" fillId="0" borderId="254"/>
    <xf numFmtId="0" fontId="26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0" borderId="264" applyNumberForma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29" fillId="0" borderId="265" applyNumberFormat="0" applyFill="0" applyAlignment="0" applyProtection="0"/>
    <xf numFmtId="0" fontId="32" fillId="20" borderId="262" applyNumberFormat="0" applyAlignment="0" applyProtection="0">
      <alignment vertical="center"/>
    </xf>
    <xf numFmtId="0" fontId="26" fillId="24" borderId="263" applyNumberFormat="0" applyFont="0" applyAlignment="0" applyProtection="0">
      <alignment vertical="center"/>
    </xf>
    <xf numFmtId="0" fontId="29" fillId="0" borderId="383" applyNumberFormat="0" applyFill="0" applyAlignment="0" applyProtection="0"/>
    <xf numFmtId="0" fontId="10" fillId="20" borderId="331" applyNumberFormat="0" applyAlignment="0" applyProtection="0"/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5" fillId="0" borderId="253" applyNumberFormat="0" applyFill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29" fillId="22" borderId="267" applyNumberFormat="0" applyAlignment="0" applyProtection="0"/>
    <xf numFmtId="0" fontId="10" fillId="25" borderId="262" applyNumberFormat="0" applyAlignment="0" applyProtection="0"/>
    <xf numFmtId="0" fontId="27" fillId="25" borderId="352" applyNumberFormat="0" applyAlignment="0" applyProtection="0"/>
    <xf numFmtId="0" fontId="10" fillId="25" borderId="326" applyNumberFormat="0" applyAlignment="0" applyProtection="0"/>
    <xf numFmtId="0" fontId="10" fillId="25" borderId="326" applyNumberFormat="0" applyAlignment="0" applyProtection="0"/>
    <xf numFmtId="0" fontId="4" fillId="24" borderId="327" applyNumberFormat="0" applyFont="0" applyAlignment="0" applyProtection="0"/>
    <xf numFmtId="0" fontId="62" fillId="0" borderId="259" applyNumberFormat="0" applyFill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10" fontId="16" fillId="22" borderId="250" applyNumberFormat="0" applyBorder="0" applyAlignment="0" applyProtection="0"/>
    <xf numFmtId="0" fontId="21" fillId="7" borderId="262" applyNumberForma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10" fillId="20" borderId="262" applyNumberFormat="0" applyAlignment="0" applyProtection="0"/>
    <xf numFmtId="0" fontId="175" fillId="24" borderId="263" applyNumberFormat="0" applyFont="0" applyAlignment="0" applyProtection="0"/>
    <xf numFmtId="0" fontId="32" fillId="20" borderId="326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188" fillId="7" borderId="291" applyNumberFormat="0" applyAlignment="0" applyProtection="0"/>
    <xf numFmtId="0" fontId="188" fillId="7" borderId="291" applyNumberFormat="0" applyAlignment="0" applyProtection="0"/>
    <xf numFmtId="0" fontId="180" fillId="20" borderId="326" applyNumberFormat="0" applyAlignment="0" applyProtection="0"/>
    <xf numFmtId="0" fontId="27" fillId="25" borderId="352" applyNumberFormat="0" applyAlignment="0" applyProtection="0"/>
    <xf numFmtId="0" fontId="4" fillId="29" borderId="327" applyNumberFormat="0" applyFont="0" applyAlignment="0" applyProtection="0"/>
    <xf numFmtId="0" fontId="175" fillId="24" borderId="263" applyNumberFormat="0" applyFont="0" applyAlignment="0" applyProtection="0"/>
    <xf numFmtId="0" fontId="27" fillId="25" borderId="328" applyNumberFormat="0" applyAlignment="0" applyProtection="0"/>
    <xf numFmtId="0" fontId="175" fillId="24" borderId="263" applyNumberFormat="0" applyFont="0" applyAlignment="0" applyProtection="0"/>
    <xf numFmtId="0" fontId="41" fillId="7" borderId="326" applyNumberFormat="0" applyAlignment="0" applyProtection="0">
      <alignment vertical="center"/>
    </xf>
    <xf numFmtId="0" fontId="175" fillId="24" borderId="263" applyNumberFormat="0" applyFont="0" applyAlignment="0" applyProtection="0"/>
    <xf numFmtId="0" fontId="10" fillId="25" borderId="326" applyNumberFormat="0" applyAlignment="0" applyProtection="0"/>
    <xf numFmtId="0" fontId="41" fillId="7" borderId="326" applyNumberFormat="0" applyAlignment="0" applyProtection="0">
      <alignment vertical="center"/>
    </xf>
    <xf numFmtId="0" fontId="4" fillId="24" borderId="263" applyNumberFormat="0" applyFont="0" applyAlignment="0" applyProtection="0"/>
    <xf numFmtId="0" fontId="20" fillId="0" borderId="253" applyNumberFormat="0" applyFill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188" fillId="7" borderId="326" applyNumberFormat="0" applyAlignment="0" applyProtection="0"/>
    <xf numFmtId="0" fontId="21" fillId="7" borderId="326" applyNumberFormat="0" applyAlignment="0" applyProtection="0"/>
    <xf numFmtId="0" fontId="40" fillId="0" borderId="329" applyNumberFormat="0" applyFill="0" applyAlignment="0" applyProtection="0">
      <alignment vertical="center"/>
    </xf>
    <xf numFmtId="0" fontId="27" fillId="25" borderId="328" applyNumberFormat="0" applyAlignment="0" applyProtection="0"/>
    <xf numFmtId="0" fontId="32" fillId="20" borderId="326" applyNumberFormat="0" applyAlignment="0" applyProtection="0">
      <alignment vertical="center"/>
    </xf>
    <xf numFmtId="0" fontId="29" fillId="0" borderId="325" applyNumberFormat="0" applyFill="0" applyAlignment="0" applyProtection="0"/>
    <xf numFmtId="0" fontId="175" fillId="24" borderId="263" applyNumberFormat="0" applyFont="0" applyAlignment="0" applyProtection="0"/>
    <xf numFmtId="0" fontId="191" fillId="20" borderId="264" applyNumberFormat="0" applyAlignment="0" applyProtection="0"/>
    <xf numFmtId="0" fontId="21" fillId="7" borderId="350" applyNumberFormat="0" applyAlignment="0" applyProtection="0"/>
    <xf numFmtId="0" fontId="20" fillId="0" borderId="253" applyNumberFormat="0" applyFill="0" applyAlignment="0" applyProtection="0"/>
    <xf numFmtId="0" fontId="191" fillId="20" borderId="264" applyNumberForma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0" fillId="20" borderId="262" applyNumberFormat="0" applyAlignment="0" applyProtection="0"/>
    <xf numFmtId="0" fontId="175" fillId="24" borderId="263" applyNumberFormat="0" applyFont="0" applyAlignment="0" applyProtection="0"/>
    <xf numFmtId="0" fontId="191" fillId="20" borderId="264" applyNumberFormat="0" applyAlignment="0" applyProtection="0"/>
    <xf numFmtId="0" fontId="20" fillId="0" borderId="253" applyNumberFormat="0" applyFill="0" applyAlignment="0" applyProtection="0"/>
    <xf numFmtId="0" fontId="21" fillId="7" borderId="262" applyNumberForma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27" fillId="25" borderId="328" applyNumberFormat="0" applyAlignment="0" applyProtection="0"/>
    <xf numFmtId="0" fontId="175" fillId="24" borderId="263" applyNumberFormat="0" applyFont="0" applyAlignment="0" applyProtection="0"/>
    <xf numFmtId="0" fontId="32" fillId="20" borderId="326" applyNumberFormat="0" applyAlignment="0" applyProtection="0">
      <alignment vertical="center"/>
    </xf>
    <xf numFmtId="0" fontId="10" fillId="22" borderId="262" applyNumberFormat="0" applyAlignment="0" applyProtection="0"/>
    <xf numFmtId="0" fontId="192" fillId="0" borderId="265" applyNumberFormat="0" applyFill="0" applyAlignment="0" applyProtection="0"/>
    <xf numFmtId="0" fontId="191" fillId="20" borderId="264" applyNumberForma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0" fillId="22" borderId="262" applyNumberFormat="0" applyAlignment="0" applyProtection="0"/>
    <xf numFmtId="0" fontId="4" fillId="24" borderId="263" applyNumberFormat="0" applyFont="0" applyAlignment="0" applyProtection="0"/>
    <xf numFmtId="0" fontId="47" fillId="20" borderId="328" applyNumberFormat="0" applyAlignment="0" applyProtection="0">
      <alignment vertical="center"/>
    </xf>
    <xf numFmtId="0" fontId="175" fillId="24" borderId="263" applyNumberFormat="0" applyFont="0" applyAlignment="0" applyProtection="0"/>
    <xf numFmtId="0" fontId="192" fillId="0" borderId="329" applyNumberFormat="0" applyFill="0" applyAlignment="0" applyProtection="0"/>
    <xf numFmtId="0" fontId="188" fillId="7" borderId="326" applyNumberFormat="0" applyAlignment="0" applyProtection="0"/>
    <xf numFmtId="0" fontId="175" fillId="24" borderId="351" applyNumberFormat="0" applyFont="0" applyAlignment="0" applyProtection="0"/>
    <xf numFmtId="0" fontId="180" fillId="20" borderId="291" applyNumberFormat="0" applyAlignment="0" applyProtection="0"/>
    <xf numFmtId="0" fontId="47" fillId="20" borderId="328" applyNumberFormat="0" applyAlignment="0" applyProtection="0">
      <alignment vertical="center"/>
    </xf>
    <xf numFmtId="0" fontId="27" fillId="20" borderId="328" applyNumberFormat="0" applyAlignment="0" applyProtection="0"/>
    <xf numFmtId="0" fontId="47" fillId="20" borderId="328" applyNumberForma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175" fillId="24" borderId="263" applyNumberFormat="0" applyFont="0" applyAlignment="0" applyProtection="0"/>
    <xf numFmtId="0" fontId="20" fillId="0" borderId="259" applyNumberFormat="0" applyFill="0" applyAlignment="0" applyProtection="0"/>
    <xf numFmtId="0" fontId="105" fillId="28" borderId="262" applyNumberFormat="0" applyAlignment="0" applyProtection="0"/>
    <xf numFmtId="0" fontId="105" fillId="28" borderId="262" applyNumberFormat="0" applyAlignment="0" applyProtection="0"/>
    <xf numFmtId="0" fontId="29" fillId="0" borderId="266" applyNumberFormat="0" applyFill="0" applyAlignment="0" applyProtection="0"/>
    <xf numFmtId="0" fontId="4" fillId="29" borderId="263" applyNumberFormat="0" applyFont="0" applyAlignment="0" applyProtection="0"/>
    <xf numFmtId="0" fontId="4" fillId="29" borderId="263" applyNumberFormat="0" applyFont="0" applyAlignment="0" applyProtection="0"/>
    <xf numFmtId="0" fontId="29" fillId="22" borderId="267" applyNumberFormat="0" applyAlignment="0" applyProtection="0"/>
    <xf numFmtId="0" fontId="29" fillId="0" borderId="266" applyNumberFormat="0" applyFill="0" applyAlignment="0" applyProtection="0"/>
    <xf numFmtId="0" fontId="4" fillId="24" borderId="327" applyNumberFormat="0" applyFont="0" applyAlignment="0" applyProtection="0"/>
    <xf numFmtId="0" fontId="175" fillId="24" borderId="351" applyNumberFormat="0" applyFont="0" applyAlignment="0" applyProtection="0"/>
    <xf numFmtId="0" fontId="20" fillId="0" borderId="253" applyNumberFormat="0" applyFill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27" fillId="20" borderId="264" applyNumberFormat="0" applyAlignment="0" applyProtection="0"/>
    <xf numFmtId="0" fontId="26" fillId="24" borderId="263" applyNumberFormat="0" applyFont="0" applyAlignment="0" applyProtection="0"/>
    <xf numFmtId="0" fontId="4" fillId="24" borderId="263" applyNumberFormat="0" applyFont="0" applyAlignment="0" applyProtection="0"/>
    <xf numFmtId="0" fontId="62" fillId="0" borderId="259" applyNumberFormat="0" applyFill="0" applyAlignment="0" applyProtection="0"/>
    <xf numFmtId="0" fontId="21" fillId="7" borderId="262" applyNumberFormat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75" fillId="24" borderId="263" applyNumberFormat="0" applyFont="0" applyAlignment="0" applyProtection="0"/>
    <xf numFmtId="0" fontId="191" fillId="20" borderId="264" applyNumberForma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0" fillId="20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68" fillId="0" borderId="268">
      <alignment horizontal="left" vertical="center"/>
    </xf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328" applyNumberFormat="0" applyAlignment="0" applyProtection="0"/>
    <xf numFmtId="0" fontId="191" fillId="20" borderId="328" applyNumberFormat="0" applyAlignment="0" applyProtection="0"/>
    <xf numFmtId="0" fontId="175" fillId="24" borderId="327" applyNumberFormat="0" applyFont="0" applyAlignment="0" applyProtection="0"/>
    <xf numFmtId="0" fontId="26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68" fillId="0" borderId="268">
      <alignment horizontal="left" vertical="center"/>
    </xf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87" fillId="0" borderId="253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29" fillId="0" borderId="266" applyNumberFormat="0" applyFill="0" applyAlignment="0" applyProtection="0"/>
    <xf numFmtId="0" fontId="29" fillId="22" borderId="267" applyNumberForma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1" fillId="20" borderId="352" applyNumberFormat="0" applyAlignment="0" applyProtection="0"/>
    <xf numFmtId="0" fontId="180" fillId="20" borderId="326" applyNumberFormat="0" applyAlignment="0" applyProtection="0"/>
    <xf numFmtId="0" fontId="175" fillId="24" borderId="263" applyNumberFormat="0" applyFont="0" applyAlignment="0" applyProtection="0"/>
    <xf numFmtId="0" fontId="27" fillId="20" borderId="264" applyNumberFormat="0" applyAlignment="0" applyProtection="0"/>
    <xf numFmtId="0" fontId="26" fillId="24" borderId="263" applyNumberFormat="0" applyFont="0" applyAlignment="0" applyProtection="0"/>
    <xf numFmtId="0" fontId="23" fillId="0" borderId="254"/>
    <xf numFmtId="0" fontId="21" fillId="7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20" fillId="0" borderId="253" applyNumberFormat="0" applyFill="0" applyAlignment="0" applyProtection="0"/>
    <xf numFmtId="0" fontId="20" fillId="0" borderId="253" applyNumberFormat="0" applyFill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0" fillId="20" borderId="262" applyNumberFormat="0" applyAlignment="0" applyProtection="0"/>
    <xf numFmtId="0" fontId="10" fillId="20" borderId="262" applyNumberFormat="0" applyAlignment="0" applyProtection="0"/>
    <xf numFmtId="0" fontId="105" fillId="28" borderId="262" applyNumberFormat="0" applyAlignment="0" applyProtection="0"/>
    <xf numFmtId="0" fontId="105" fillId="28" borderId="262" applyNumberFormat="0" applyAlignment="0" applyProtection="0"/>
    <xf numFmtId="0" fontId="20" fillId="0" borderId="259" applyNumberFormat="0" applyFill="0" applyAlignment="0" applyProtection="0"/>
    <xf numFmtId="0" fontId="10" fillId="22" borderId="262" applyNumberFormat="0" applyAlignment="0" applyProtection="0"/>
    <xf numFmtId="10" fontId="16" fillId="22" borderId="250" applyNumberFormat="0" applyBorder="0" applyAlignment="0" applyProtection="0"/>
    <xf numFmtId="0" fontId="29" fillId="0" borderId="265" applyNumberFormat="0" applyFill="0" applyAlignment="0" applyProtection="0"/>
    <xf numFmtId="0" fontId="27" fillId="20" borderId="264" applyNumberFormat="0" applyAlignment="0" applyProtection="0"/>
    <xf numFmtId="0" fontId="21" fillId="7" borderId="262" applyNumberFormat="0" applyAlignment="0" applyProtection="0"/>
    <xf numFmtId="0" fontId="20" fillId="0" borderId="253" applyNumberFormat="0" applyFill="0" applyAlignment="0" applyProtection="0"/>
    <xf numFmtId="0" fontId="191" fillId="20" borderId="264" applyNumberFormat="0" applyAlignment="0" applyProtection="0"/>
    <xf numFmtId="0" fontId="10" fillId="20" borderId="262" applyNumberFormat="0" applyAlignment="0" applyProtection="0"/>
    <xf numFmtId="0" fontId="192" fillId="0" borderId="265" applyNumberFormat="0" applyFill="0" applyAlignment="0" applyProtection="0"/>
    <xf numFmtId="0" fontId="10" fillId="20" borderId="262" applyNumberFormat="0" applyAlignment="0" applyProtection="0"/>
    <xf numFmtId="0" fontId="4" fillId="24" borderId="327" applyNumberFormat="0" applyFont="0" applyAlignment="0" applyProtection="0"/>
    <xf numFmtId="0" fontId="29" fillId="0" borderId="265" applyNumberFormat="0" applyFill="0" applyAlignment="0" applyProtection="0"/>
    <xf numFmtId="0" fontId="27" fillId="20" borderId="264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20" fillId="0" borderId="253" applyNumberFormat="0" applyFill="0" applyAlignment="0" applyProtection="0"/>
    <xf numFmtId="0" fontId="191" fillId="20" borderId="264" applyNumberFormat="0" applyAlignment="0" applyProtection="0"/>
    <xf numFmtId="0" fontId="10" fillId="20" borderId="262" applyNumberFormat="0" applyAlignment="0" applyProtection="0"/>
    <xf numFmtId="0" fontId="4" fillId="24" borderId="327" applyNumberFormat="0" applyFont="0" applyAlignment="0" applyProtection="0"/>
    <xf numFmtId="0" fontId="47" fillId="20" borderId="352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10" fillId="20" borderId="262" applyNumberFormat="0" applyAlignment="0" applyProtection="0"/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62" fillId="0" borderId="259" applyNumberFormat="0" applyFill="0" applyAlignment="0" applyProtection="0"/>
    <xf numFmtId="0" fontId="10" fillId="25" borderId="262" applyNumberFormat="0" applyAlignment="0" applyProtection="0"/>
    <xf numFmtId="0" fontId="4" fillId="24" borderId="327" applyNumberFormat="0" applyFont="0" applyAlignment="0" applyProtection="0"/>
    <xf numFmtId="0" fontId="180" fillId="20" borderId="326" applyNumberFormat="0" applyAlignment="0" applyProtection="0"/>
    <xf numFmtId="0" fontId="192" fillId="0" borderId="265" applyNumberFormat="0" applyFill="0" applyAlignment="0" applyProtection="0"/>
    <xf numFmtId="0" fontId="180" fillId="20" borderId="326" applyNumberFormat="0" applyAlignment="0" applyProtection="0"/>
    <xf numFmtId="0" fontId="180" fillId="20" borderId="326" applyNumberFormat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0" fillId="22" borderId="326" applyNumberFormat="0" applyAlignment="0" applyProtection="0"/>
    <xf numFmtId="0" fontId="10" fillId="20" borderId="326" applyNumberFormat="0" applyAlignment="0" applyProtection="0"/>
    <xf numFmtId="0" fontId="47" fillId="20" borderId="264" applyNumberFormat="0" applyAlignment="0" applyProtection="0">
      <alignment vertical="center"/>
    </xf>
    <xf numFmtId="0" fontId="45" fillId="0" borderId="253" applyNumberFormat="0" applyFill="0" applyAlignment="0" applyProtection="0">
      <alignment vertical="center"/>
    </xf>
    <xf numFmtId="0" fontId="4" fillId="24" borderId="327" applyNumberFormat="0" applyFont="0" applyAlignment="0" applyProtection="0"/>
    <xf numFmtId="0" fontId="21" fillId="7" borderId="380" applyNumberForma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10" fillId="25" borderId="326" applyNumberFormat="0" applyAlignment="0" applyProtection="0"/>
    <xf numFmtId="0" fontId="32" fillId="20" borderId="326" applyNumberFormat="0" applyAlignment="0" applyProtection="0">
      <alignment vertical="center"/>
    </xf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41" fillId="7" borderId="380" applyNumberFormat="0" applyAlignment="0" applyProtection="0">
      <alignment vertical="center"/>
    </xf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29" fillId="0" borderId="325" applyNumberFormat="0" applyFill="0" applyAlignment="0" applyProtection="0"/>
    <xf numFmtId="0" fontId="21" fillId="7" borderId="380" applyNumberFormat="0" applyAlignment="0" applyProtection="0"/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10" fillId="25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21" fillId="7" borderId="326" applyNumberFormat="0" applyAlignment="0" applyProtection="0"/>
    <xf numFmtId="0" fontId="41" fillId="7" borderId="326" applyNumberFormat="0" applyAlignment="0" applyProtection="0">
      <alignment vertical="center"/>
    </xf>
    <xf numFmtId="0" fontId="27" fillId="25" borderId="328" applyNumberFormat="0" applyAlignment="0" applyProtection="0"/>
    <xf numFmtId="0" fontId="21" fillId="7" borderId="326" applyNumberFormat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>
      <alignment vertical="center"/>
    </xf>
    <xf numFmtId="0" fontId="26" fillId="24" borderId="263" applyNumberFormat="0" applyFon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5" applyNumberFormat="0" applyFill="0" applyAlignment="0" applyProtection="0"/>
    <xf numFmtId="0" fontId="29" fillId="0" borderId="265" applyNumberFormat="0" applyFill="0" applyAlignment="0" applyProtection="0"/>
    <xf numFmtId="0" fontId="27" fillId="20" borderId="264" applyNumberFormat="0" applyAlignment="0" applyProtection="0"/>
    <xf numFmtId="0" fontId="4" fillId="24" borderId="263" applyNumberFormat="0" applyFont="0" applyAlignment="0" applyProtection="0"/>
    <xf numFmtId="0" fontId="10" fillId="20" borderId="262" applyNumberFormat="0" applyAlignment="0" applyProtection="0"/>
    <xf numFmtId="0" fontId="10" fillId="20" borderId="262" applyNumberFormat="0" applyAlignment="0" applyProtection="0"/>
    <xf numFmtId="0" fontId="21" fillId="7" borderId="262" applyNumberFormat="0" applyAlignment="0" applyProtection="0"/>
    <xf numFmtId="10" fontId="16" fillId="22" borderId="250" applyNumberFormat="0" applyBorder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26" fillId="24" borderId="263" applyNumberFormat="0" applyFont="0" applyAlignment="0" applyProtection="0"/>
    <xf numFmtId="0" fontId="27" fillId="20" borderId="264" applyNumberForma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29" fillId="0" borderId="265" applyNumberFormat="0" applyFill="0" applyAlignment="0" applyProtection="0"/>
    <xf numFmtId="0" fontId="32" fillId="20" borderId="262" applyNumberFormat="0" applyAlignment="0" applyProtection="0">
      <alignment vertical="center"/>
    </xf>
    <xf numFmtId="0" fontId="26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10" fillId="20" borderId="262" applyNumberFormat="0" applyAlignment="0" applyProtection="0"/>
    <xf numFmtId="0" fontId="21" fillId="7" borderId="262" applyNumberForma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10" fillId="20" borderId="262" applyNumberFormat="0" applyAlignment="0" applyProtection="0"/>
    <xf numFmtId="0" fontId="21" fillId="7" borderId="262" applyNumberForma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10" fillId="22" borderId="262" applyNumberFormat="0" applyAlignment="0" applyProtection="0"/>
    <xf numFmtId="0" fontId="105" fillId="28" borderId="262" applyNumberFormat="0" applyAlignment="0" applyProtection="0"/>
    <xf numFmtId="0" fontId="105" fillId="28" borderId="262" applyNumberFormat="0" applyAlignment="0" applyProtection="0"/>
    <xf numFmtId="0" fontId="4" fillId="29" borderId="263" applyNumberFormat="0" applyFont="0" applyAlignment="0" applyProtection="0"/>
    <xf numFmtId="0" fontId="29" fillId="22" borderId="267" applyNumberFormat="0" applyAlignment="0" applyProtection="0"/>
    <xf numFmtId="0" fontId="29" fillId="0" borderId="266" applyNumberFormat="0" applyFill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0" fillId="20" borderId="262" applyNumberFormat="0" applyAlignment="0" applyProtection="0"/>
    <xf numFmtId="0" fontId="10" fillId="20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26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0" borderId="264" applyNumberForma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29" fillId="0" borderId="265" applyNumberFormat="0" applyFill="0" applyAlignment="0" applyProtection="0"/>
    <xf numFmtId="0" fontId="32" fillId="20" borderId="262" applyNumberFormat="0" applyAlignment="0" applyProtection="0">
      <alignment vertical="center"/>
    </xf>
    <xf numFmtId="0" fontId="26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10" fillId="20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10" fillId="20" borderId="262" applyNumberFormat="0" applyAlignment="0" applyProtection="0"/>
    <xf numFmtId="0" fontId="21" fillId="7" borderId="262" applyNumberForma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10" fillId="22" borderId="262" applyNumberFormat="0" applyAlignment="0" applyProtection="0"/>
    <xf numFmtId="0" fontId="105" fillId="28" borderId="262" applyNumberFormat="0" applyAlignment="0" applyProtection="0"/>
    <xf numFmtId="0" fontId="105" fillId="28" borderId="262" applyNumberFormat="0" applyAlignment="0" applyProtection="0"/>
    <xf numFmtId="0" fontId="4" fillId="29" borderId="263" applyNumberFormat="0" applyFont="0" applyAlignment="0" applyProtection="0"/>
    <xf numFmtId="0" fontId="29" fillId="22" borderId="267" applyNumberFormat="0" applyAlignment="0" applyProtection="0"/>
    <xf numFmtId="0" fontId="29" fillId="0" borderId="266" applyNumberFormat="0" applyFill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23" fillId="0" borderId="254"/>
    <xf numFmtId="0" fontId="27" fillId="20" borderId="264" applyNumberFormat="0" applyAlignment="0" applyProtection="0"/>
    <xf numFmtId="0" fontId="192" fillId="0" borderId="265" applyNumberFormat="0" applyFill="0" applyAlignment="0" applyProtection="0"/>
    <xf numFmtId="0" fontId="191" fillId="20" borderId="264" applyNumberFormat="0" applyAlignment="0" applyProtection="0"/>
    <xf numFmtId="0" fontId="175" fillId="24" borderId="263" applyNumberFormat="0" applyFont="0" applyAlignment="0" applyProtection="0"/>
    <xf numFmtId="0" fontId="10" fillId="25" borderId="262" applyNumberForma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62" fillId="0" borderId="259" applyNumberFormat="0" applyFill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21" fillId="7" borderId="262" applyNumberFormat="0" applyAlignment="0" applyProtection="0"/>
    <xf numFmtId="0" fontId="45" fillId="0" borderId="253" applyNumberFormat="0" applyFill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92" fillId="0" borderId="329" applyNumberFormat="0" applyFill="0" applyAlignment="0" applyProtection="0"/>
    <xf numFmtId="0" fontId="175" fillId="24" borderId="327" applyNumberFormat="0" applyFont="0" applyAlignment="0" applyProtection="0"/>
    <xf numFmtId="0" fontId="180" fillId="20" borderId="326" applyNumberFormat="0" applyAlignment="0" applyProtection="0"/>
    <xf numFmtId="0" fontId="191" fillId="20" borderId="352" applyNumberFormat="0" applyAlignment="0" applyProtection="0"/>
    <xf numFmtId="0" fontId="180" fillId="20" borderId="291" applyNumberFormat="0" applyAlignment="0" applyProtection="0"/>
    <xf numFmtId="0" fontId="4" fillId="24" borderId="381" applyNumberFormat="0" applyFon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10" fillId="25" borderId="326" applyNumberFormat="0" applyAlignment="0" applyProtection="0"/>
    <xf numFmtId="0" fontId="32" fillId="20" borderId="326" applyNumberFormat="0" applyAlignment="0" applyProtection="0">
      <alignment vertical="center"/>
    </xf>
    <xf numFmtId="0" fontId="191" fillId="20" borderId="328" applyNumberFormat="0" applyAlignment="0" applyProtection="0"/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10" fillId="25" borderId="262" applyNumberFormat="0" applyAlignment="0" applyProtection="0"/>
    <xf numFmtId="0" fontId="40" fillId="0" borderId="329" applyNumberFormat="0" applyFill="0" applyAlignment="0" applyProtection="0">
      <alignment vertical="center"/>
    </xf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188" fillId="7" borderId="326" applyNumberFormat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29" fillId="0" borderId="266" applyNumberFormat="0" applyFill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29" fillId="0" borderId="266" applyNumberFormat="0" applyFill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9" fillId="0" borderId="325" applyNumberFormat="0" applyFill="0" applyAlignment="0" applyProtection="0"/>
    <xf numFmtId="0" fontId="191" fillId="20" borderId="328" applyNumberFormat="0" applyAlignment="0" applyProtection="0"/>
    <xf numFmtId="0" fontId="175" fillId="24" borderId="327" applyNumberFormat="0" applyFont="0" applyAlignment="0" applyProtection="0"/>
    <xf numFmtId="0" fontId="180" fillId="20" borderId="326" applyNumberFormat="0" applyAlignment="0" applyProtection="0"/>
    <xf numFmtId="0" fontId="191" fillId="20" borderId="328" applyNumberFormat="0" applyAlignment="0" applyProtection="0"/>
    <xf numFmtId="0" fontId="27" fillId="25" borderId="328" applyNumberFormat="0" applyAlignment="0" applyProtection="0"/>
    <xf numFmtId="0" fontId="26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21" fillId="7" borderId="326" applyNumberFormat="0" applyAlignment="0" applyProtection="0"/>
    <xf numFmtId="0" fontId="47" fillId="20" borderId="328" applyNumberForma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62" fillId="0" borderId="259" applyNumberFormat="0" applyFill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5" fillId="0" borderId="253" applyNumberFormat="0" applyFill="0" applyAlignment="0" applyProtection="0">
      <alignment vertical="center"/>
    </xf>
    <xf numFmtId="0" fontId="45" fillId="0" borderId="253" applyNumberFormat="0" applyFill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80" fillId="20" borderId="326" applyNumberFormat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9" fillId="0" borderId="325" applyNumberFormat="0" applyFill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" fillId="24" borderId="263" applyNumberFormat="0" applyFont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29" fillId="0" borderId="266" applyNumberFormat="0" applyFill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29" fillId="0" borderId="266" applyNumberFormat="0" applyFill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29" fillId="0" borderId="266" applyNumberFormat="0" applyFill="0" applyAlignment="0" applyProtection="0"/>
    <xf numFmtId="0" fontId="32" fillId="20" borderId="326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5" fillId="0" borderId="253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26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5" applyNumberFormat="0" applyFill="0" applyAlignment="0" applyProtection="0"/>
    <xf numFmtId="0" fontId="29" fillId="0" borderId="265" applyNumberFormat="0" applyFill="0" applyAlignment="0" applyProtection="0"/>
    <xf numFmtId="0" fontId="10" fillId="20" borderId="262" applyNumberFormat="0" applyAlignment="0" applyProtection="0"/>
    <xf numFmtId="0" fontId="10" fillId="20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26" fillId="24" borderId="263" applyNumberFormat="0" applyFont="0" applyAlignment="0" applyProtection="0"/>
    <xf numFmtId="0" fontId="27" fillId="20" borderId="264" applyNumberForma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29" fillId="0" borderId="265" applyNumberFormat="0" applyFill="0" applyAlignment="0" applyProtection="0"/>
    <xf numFmtId="0" fontId="32" fillId="20" borderId="262" applyNumberFormat="0" applyAlignment="0" applyProtection="0">
      <alignment vertical="center"/>
    </xf>
    <xf numFmtId="0" fontId="26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10" fillId="20" borderId="262" applyNumberFormat="0" applyAlignment="0" applyProtection="0"/>
    <xf numFmtId="0" fontId="21" fillId="7" borderId="262" applyNumberForma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10" fillId="20" borderId="262" applyNumberFormat="0" applyAlignment="0" applyProtection="0"/>
    <xf numFmtId="0" fontId="21" fillId="7" borderId="262" applyNumberForma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10" fillId="22" borderId="262" applyNumberFormat="0" applyAlignment="0" applyProtection="0"/>
    <xf numFmtId="0" fontId="105" fillId="28" borderId="262" applyNumberFormat="0" applyAlignment="0" applyProtection="0"/>
    <xf numFmtId="0" fontId="105" fillId="28" borderId="262" applyNumberFormat="0" applyAlignment="0" applyProtection="0"/>
    <xf numFmtId="0" fontId="4" fillId="29" borderId="263" applyNumberFormat="0" applyFont="0" applyAlignment="0" applyProtection="0"/>
    <xf numFmtId="0" fontId="29" fillId="22" borderId="267" applyNumberFormat="0" applyAlignment="0" applyProtection="0"/>
    <xf numFmtId="0" fontId="29" fillId="0" borderId="266" applyNumberFormat="0" applyFill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0" fillId="20" borderId="262" applyNumberFormat="0" applyAlignment="0" applyProtection="0"/>
    <xf numFmtId="0" fontId="10" fillId="20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26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0" borderId="264" applyNumberForma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29" fillId="0" borderId="265" applyNumberFormat="0" applyFill="0" applyAlignment="0" applyProtection="0"/>
    <xf numFmtId="0" fontId="32" fillId="20" borderId="262" applyNumberFormat="0" applyAlignment="0" applyProtection="0">
      <alignment vertical="center"/>
    </xf>
    <xf numFmtId="0" fontId="26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10" fillId="20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10" fillId="20" borderId="262" applyNumberFormat="0" applyAlignment="0" applyProtection="0"/>
    <xf numFmtId="0" fontId="21" fillId="7" borderId="262" applyNumberForma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10" fillId="22" borderId="262" applyNumberFormat="0" applyAlignment="0" applyProtection="0"/>
    <xf numFmtId="0" fontId="105" fillId="28" borderId="262" applyNumberFormat="0" applyAlignment="0" applyProtection="0"/>
    <xf numFmtId="0" fontId="105" fillId="28" borderId="262" applyNumberFormat="0" applyAlignment="0" applyProtection="0"/>
    <xf numFmtId="0" fontId="4" fillId="29" borderId="263" applyNumberFormat="0" applyFont="0" applyAlignment="0" applyProtection="0"/>
    <xf numFmtId="0" fontId="29" fillId="22" borderId="267" applyNumberFormat="0" applyAlignment="0" applyProtection="0"/>
    <xf numFmtId="0" fontId="29" fillId="0" borderId="266" applyNumberFormat="0" applyFill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0" fillId="25" borderId="262" applyNumberFormat="0" applyAlignment="0" applyProtection="0"/>
    <xf numFmtId="0" fontId="62" fillId="0" borderId="259" applyNumberFormat="0" applyFill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5" fillId="0" borderId="253" applyNumberFormat="0" applyFill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10" fillId="25" borderId="262" applyNumberFormat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10" fillId="20" borderId="262" applyNumberFormat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29" fillId="0" borderId="266" applyNumberFormat="0" applyFill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29" fillId="0" borderId="266" applyNumberFormat="0" applyFill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62" fillId="0" borderId="259" applyNumberFormat="0" applyFill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5" fillId="0" borderId="253" applyNumberFormat="0" applyFill="0" applyAlignment="0" applyProtection="0">
      <alignment vertical="center"/>
    </xf>
    <xf numFmtId="0" fontId="45" fillId="0" borderId="253" applyNumberFormat="0" applyFill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" fillId="24" borderId="263" applyNumberFormat="0" applyFont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29" fillId="0" borderId="266" applyNumberFormat="0" applyFill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29" fillId="0" borderId="266" applyNumberFormat="0" applyFill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29" fillId="0" borderId="266" applyNumberFormat="0" applyFill="0" applyAlignment="0" applyProtection="0"/>
    <xf numFmtId="0" fontId="4" fillId="24" borderId="327" applyNumberFormat="0" applyFont="0" applyAlignment="0" applyProtection="0">
      <alignment vertical="center"/>
    </xf>
    <xf numFmtId="10" fontId="16" fillId="22" borderId="250" applyNumberFormat="0" applyBorder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26" fillId="24" borderId="263" applyNumberFormat="0" applyFont="0" applyAlignment="0" applyProtection="0"/>
    <xf numFmtId="0" fontId="27" fillId="20" borderId="264" applyNumberForma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29" fillId="0" borderId="265" applyNumberFormat="0" applyFill="0" applyAlignment="0" applyProtection="0"/>
    <xf numFmtId="0" fontId="32" fillId="20" borderId="262" applyNumberFormat="0" applyAlignment="0" applyProtection="0">
      <alignment vertical="center"/>
    </xf>
    <xf numFmtId="0" fontId="26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10" fillId="20" borderId="262" applyNumberFormat="0" applyAlignment="0" applyProtection="0"/>
    <xf numFmtId="0" fontId="21" fillId="7" borderId="262" applyNumberForma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10" fillId="20" borderId="262" applyNumberFormat="0" applyAlignment="0" applyProtection="0"/>
    <xf numFmtId="0" fontId="21" fillId="7" borderId="262" applyNumberForma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10" fillId="22" borderId="262" applyNumberFormat="0" applyAlignment="0" applyProtection="0"/>
    <xf numFmtId="0" fontId="105" fillId="28" borderId="262" applyNumberFormat="0" applyAlignment="0" applyProtection="0"/>
    <xf numFmtId="0" fontId="105" fillId="28" borderId="262" applyNumberFormat="0" applyAlignment="0" applyProtection="0"/>
    <xf numFmtId="0" fontId="4" fillId="29" borderId="263" applyNumberFormat="0" applyFont="0" applyAlignment="0" applyProtection="0"/>
    <xf numFmtId="0" fontId="29" fillId="22" borderId="267" applyNumberFormat="0" applyAlignment="0" applyProtection="0"/>
    <xf numFmtId="0" fontId="29" fillId="0" borderId="266" applyNumberFormat="0" applyFill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0" fillId="20" borderId="262" applyNumberFormat="0" applyAlignment="0" applyProtection="0"/>
    <xf numFmtId="0" fontId="10" fillId="20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26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0" borderId="264" applyNumberForma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29" fillId="0" borderId="265" applyNumberFormat="0" applyFill="0" applyAlignment="0" applyProtection="0"/>
    <xf numFmtId="0" fontId="32" fillId="20" borderId="262" applyNumberFormat="0" applyAlignment="0" applyProtection="0">
      <alignment vertical="center"/>
    </xf>
    <xf numFmtId="0" fontId="26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10" fillId="20" borderId="262" applyNumberFormat="0" applyAlignment="0" applyProtection="0"/>
    <xf numFmtId="0" fontId="68" fillId="0" borderId="251">
      <alignment horizontal="left" vertical="center"/>
    </xf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10" fillId="20" borderId="262" applyNumberFormat="0" applyAlignment="0" applyProtection="0"/>
    <xf numFmtId="0" fontId="21" fillId="7" borderId="262" applyNumberFormat="0" applyAlignment="0" applyProtection="0"/>
    <xf numFmtId="0" fontId="27" fillId="20" borderId="264" applyNumberFormat="0" applyAlignment="0" applyProtection="0"/>
    <xf numFmtId="0" fontId="29" fillId="0" borderId="265" applyNumberFormat="0" applyFill="0" applyAlignment="0" applyProtection="0"/>
    <xf numFmtId="0" fontId="10" fillId="22" borderId="262" applyNumberFormat="0" applyAlignment="0" applyProtection="0"/>
    <xf numFmtId="0" fontId="105" fillId="28" borderId="262" applyNumberFormat="0" applyAlignment="0" applyProtection="0"/>
    <xf numFmtId="0" fontId="105" fillId="28" borderId="262" applyNumberFormat="0" applyAlignment="0" applyProtection="0"/>
    <xf numFmtId="0" fontId="4" fillId="29" borderId="263" applyNumberFormat="0" applyFont="0" applyAlignment="0" applyProtection="0"/>
    <xf numFmtId="0" fontId="29" fillId="22" borderId="267" applyNumberFormat="0" applyAlignment="0" applyProtection="0"/>
    <xf numFmtId="0" fontId="29" fillId="0" borderId="266" applyNumberFormat="0" applyFill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180" fillId="20" borderId="262" applyNumberFormat="0" applyAlignment="0" applyProtection="0"/>
    <xf numFmtId="0" fontId="68" fillId="0" borderId="251">
      <alignment horizontal="left" vertical="center"/>
    </xf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88" fillId="7" borderId="262" applyNumberForma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75" fillId="24" borderId="263" applyNumberFormat="0" applyFon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92" fillId="0" borderId="265" applyNumberFormat="0" applyFill="0" applyAlignment="0" applyProtection="0"/>
    <xf numFmtId="0" fontId="10" fillId="25" borderId="262" applyNumberFormat="0" applyAlignment="0" applyProtection="0"/>
    <xf numFmtId="0" fontId="62" fillId="0" borderId="259" applyNumberFormat="0" applyFill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5" fillId="0" borderId="253" applyNumberFormat="0" applyFill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10" fillId="25" borderId="262" applyNumberFormat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29" fillId="0" borderId="266" applyNumberFormat="0" applyFill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29" fillId="0" borderId="266" applyNumberFormat="0" applyFill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62" fillId="0" borderId="259" applyNumberFormat="0" applyFill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5" fillId="0" borderId="253" applyNumberFormat="0" applyFill="0" applyAlignment="0" applyProtection="0">
      <alignment vertical="center"/>
    </xf>
    <xf numFmtId="0" fontId="45" fillId="0" borderId="253" applyNumberFormat="0" applyFill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" fillId="24" borderId="263" applyNumberFormat="0" applyFont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29" fillId="0" borderId="266" applyNumberFormat="0" applyFill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29" fillId="0" borderId="266" applyNumberFormat="0" applyFill="0" applyAlignment="0" applyProtection="0"/>
    <xf numFmtId="0" fontId="10" fillId="25" borderId="262" applyNumberFormat="0" applyAlignment="0" applyProtection="0"/>
    <xf numFmtId="0" fontId="10" fillId="25" borderId="262" applyNumberFormat="0" applyAlignment="0" applyProtection="0"/>
    <xf numFmtId="0" fontId="21" fillId="7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29" fillId="0" borderId="266" applyNumberFormat="0" applyFill="0" applyAlignment="0" applyProtection="0"/>
    <xf numFmtId="0" fontId="32" fillId="20" borderId="262" applyNumberForma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10" fillId="25" borderId="262" applyNumberFormat="0" applyAlignment="0" applyProtection="0"/>
    <xf numFmtId="0" fontId="21" fillId="7" borderId="262" applyNumberFormat="0" applyAlignment="0" applyProtection="0"/>
    <xf numFmtId="0" fontId="4" fillId="24" borderId="263" applyNumberFormat="0" applyFont="0" applyAlignment="0" applyProtection="0"/>
    <xf numFmtId="0" fontId="4" fillId="24" borderId="263" applyNumberFormat="0" applyFont="0" applyAlignment="0" applyProtection="0"/>
    <xf numFmtId="0" fontId="27" fillId="25" borderId="264" applyNumberFormat="0" applyAlignment="0" applyProtection="0"/>
    <xf numFmtId="0" fontId="29" fillId="0" borderId="266" applyNumberFormat="0" applyFill="0" applyAlignment="0" applyProtection="0"/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4" fillId="24" borderId="263" applyNumberFormat="0" applyFont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4" fillId="24" borderId="263" applyNumberFormat="0" applyFont="0" applyAlignment="0" applyProtection="0"/>
    <xf numFmtId="0" fontId="41" fillId="7" borderId="262" applyNumberFormat="0" applyAlignment="0" applyProtection="0">
      <alignment vertical="center"/>
    </xf>
    <xf numFmtId="0" fontId="40" fillId="0" borderId="265" applyNumberFormat="0" applyFill="0" applyAlignment="0" applyProtection="0">
      <alignment vertical="center"/>
    </xf>
    <xf numFmtId="0" fontId="32" fillId="20" borderId="262" applyNumberFormat="0" applyAlignment="0" applyProtection="0">
      <alignment vertical="center"/>
    </xf>
    <xf numFmtId="0" fontId="29" fillId="0" borderId="266" applyNumberFormat="0" applyFill="0" applyAlignment="0" applyProtection="0"/>
    <xf numFmtId="0" fontId="27" fillId="25" borderId="264" applyNumberFormat="0" applyAlignment="0" applyProtection="0"/>
    <xf numFmtId="0" fontId="4" fillId="24" borderId="263" applyNumberFormat="0" applyFont="0" applyAlignment="0" applyProtection="0"/>
    <xf numFmtId="0" fontId="21" fillId="7" borderId="262" applyNumberFormat="0" applyAlignment="0" applyProtection="0"/>
    <xf numFmtId="0" fontId="10" fillId="25" borderId="262" applyNumberFormat="0" applyAlignment="0" applyProtection="0"/>
    <xf numFmtId="0" fontId="29" fillId="0" borderId="266" applyNumberFormat="0" applyFill="0" applyAlignment="0" applyProtection="0"/>
    <xf numFmtId="10" fontId="16" fillId="22" borderId="250" applyNumberFormat="0" applyBorder="0" applyAlignment="0" applyProtection="0"/>
    <xf numFmtId="0" fontId="27" fillId="20" borderId="264" applyNumberFormat="0" applyAlignment="0" applyProtection="0"/>
    <xf numFmtId="0" fontId="27" fillId="20" borderId="264" applyNumberFormat="0" applyAlignment="0" applyProtection="0"/>
    <xf numFmtId="0" fontId="47" fillId="20" borderId="264" applyNumberFormat="0" applyAlignment="0" applyProtection="0">
      <alignment vertical="center"/>
    </xf>
    <xf numFmtId="0" fontId="27" fillId="25" borderId="264" applyNumberFormat="0" applyAlignment="0" applyProtection="0"/>
    <xf numFmtId="0" fontId="27" fillId="20" borderId="264" applyNumberFormat="0" applyAlignment="0" applyProtection="0"/>
    <xf numFmtId="0" fontId="27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27" fillId="20" borderId="264" applyNumberFormat="0" applyAlignment="0" applyProtection="0"/>
    <xf numFmtId="0" fontId="27" fillId="20" borderId="264" applyNumberFormat="0" applyAlignment="0" applyProtection="0"/>
    <xf numFmtId="0" fontId="47" fillId="20" borderId="264" applyNumberFormat="0" applyAlignment="0" applyProtection="0">
      <alignment vertical="center"/>
    </xf>
    <xf numFmtId="0" fontId="27" fillId="25" borderId="264" applyNumberFormat="0" applyAlignment="0" applyProtection="0"/>
    <xf numFmtId="0" fontId="68" fillId="0" borderId="251">
      <alignment horizontal="left" vertical="center"/>
    </xf>
    <xf numFmtId="0" fontId="27" fillId="20" borderId="264" applyNumberFormat="0" applyAlignment="0" applyProtection="0"/>
    <xf numFmtId="0" fontId="27" fillId="20" borderId="264" applyNumberFormat="0" applyAlignment="0" applyProtection="0"/>
    <xf numFmtId="0" fontId="68" fillId="0" borderId="251">
      <alignment horizontal="left" vertical="center"/>
    </xf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191" fillId="20" borderId="264" applyNumberFormat="0" applyAlignment="0" applyProtection="0"/>
    <xf numFmtId="0" fontId="27" fillId="25" borderId="264" applyNumberFormat="0" applyAlignment="0" applyProtection="0"/>
    <xf numFmtId="0" fontId="47" fillId="20" borderId="264" applyNumberFormat="0" applyAlignment="0" applyProtection="0">
      <alignment vertical="center"/>
    </xf>
    <xf numFmtId="0" fontId="27" fillId="25" borderId="264" applyNumberFormat="0" applyAlignment="0" applyProtection="0"/>
    <xf numFmtId="0" fontId="47" fillId="20" borderId="264" applyNumberFormat="0" applyAlignment="0" applyProtection="0">
      <alignment vertical="center"/>
    </xf>
    <xf numFmtId="0" fontId="27" fillId="25" borderId="264" applyNumberForma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27" fillId="25" borderId="264" applyNumberFormat="0" applyAlignment="0" applyProtection="0"/>
    <xf numFmtId="0" fontId="27" fillId="25" borderId="264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27" fillId="25" borderId="264" applyNumberForma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27" fillId="25" borderId="264" applyNumberFormat="0" applyAlignment="0" applyProtection="0"/>
    <xf numFmtId="0" fontId="27" fillId="25" borderId="264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27" fillId="25" borderId="264" applyNumberForma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27" fillId="25" borderId="264" applyNumberFormat="0" applyAlignment="0" applyProtection="0"/>
    <xf numFmtId="0" fontId="27" fillId="25" borderId="264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27" fillId="25" borderId="264" applyNumberForma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27" fillId="25" borderId="264" applyNumberFormat="0" applyAlignment="0" applyProtection="0"/>
    <xf numFmtId="0" fontId="27" fillId="25" borderId="264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27" fillId="25" borderId="264" applyNumberForma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27" fillId="25" borderId="264" applyNumberFormat="0" applyAlignment="0" applyProtection="0"/>
    <xf numFmtId="0" fontId="27" fillId="25" borderId="264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27" fillId="25" borderId="264" applyNumberFormat="0" applyAlignment="0" applyProtection="0"/>
    <xf numFmtId="0" fontId="27" fillId="25" borderId="264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27" fillId="25" borderId="264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27" fillId="25" borderId="264" applyNumberForma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27" fillId="25" borderId="264" applyNumberFormat="0" applyAlignment="0" applyProtection="0"/>
    <xf numFmtId="0" fontId="27" fillId="25" borderId="264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27" fillId="25" borderId="264" applyNumberForma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27" fillId="25" borderId="264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27" fillId="25" borderId="264" applyNumberFormat="0" applyAlignment="0" applyProtection="0"/>
    <xf numFmtId="0" fontId="27" fillId="25" borderId="264" applyNumberFormat="0" applyAlignment="0" applyProtection="0"/>
    <xf numFmtId="0" fontId="47" fillId="20" borderId="264" applyNumberFormat="0" applyAlignment="0" applyProtection="0">
      <alignment vertical="center"/>
    </xf>
    <xf numFmtId="0" fontId="47" fillId="20" borderId="264" applyNumberFormat="0" applyAlignment="0" applyProtection="0">
      <alignment vertical="center"/>
    </xf>
    <xf numFmtId="0" fontId="27" fillId="25" borderId="264" applyNumberFormat="0" applyAlignment="0" applyProtection="0"/>
    <xf numFmtId="0" fontId="27" fillId="25" borderId="264" applyNumberFormat="0" applyAlignment="0" applyProtection="0"/>
    <xf numFmtId="0" fontId="188" fillId="7" borderId="326" applyNumberFormat="0" applyAlignment="0" applyProtection="0"/>
    <xf numFmtId="0" fontId="32" fillId="20" borderId="326" applyNumberFormat="0" applyAlignment="0" applyProtection="0">
      <alignment vertical="center"/>
    </xf>
    <xf numFmtId="0" fontId="10" fillId="25" borderId="350" applyNumberFormat="0" applyAlignment="0" applyProtection="0"/>
    <xf numFmtId="0" fontId="175" fillId="24" borderId="327" applyNumberFormat="0" applyFont="0" applyAlignment="0" applyProtection="0"/>
    <xf numFmtId="0" fontId="68" fillId="0" borderId="290">
      <alignment horizontal="left" vertical="center"/>
    </xf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80" fillId="20" borderId="326" applyNumberFormat="0" applyAlignment="0" applyProtection="0"/>
    <xf numFmtId="0" fontId="41" fillId="7" borderId="326" applyNumberFormat="0" applyAlignment="0" applyProtection="0">
      <alignment vertical="center"/>
    </xf>
    <xf numFmtId="0" fontId="27" fillId="20" borderId="328" applyNumberFormat="0" applyAlignment="0" applyProtection="0"/>
    <xf numFmtId="0" fontId="29" fillId="0" borderId="329" applyNumberFormat="0" applyFill="0" applyAlignment="0" applyProtection="0"/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10" fillId="25" borderId="326" applyNumberFormat="0" applyAlignment="0" applyProtection="0"/>
    <xf numFmtId="0" fontId="29" fillId="0" borderId="325" applyNumberFormat="0" applyFill="0" applyAlignment="0" applyProtection="0"/>
    <xf numFmtId="0" fontId="29" fillId="0" borderId="325" applyNumberFormat="0" applyFill="0" applyAlignment="0" applyProtection="0"/>
    <xf numFmtId="0" fontId="29" fillId="0" borderId="325" applyNumberFormat="0" applyFill="0" applyAlignment="0" applyProtection="0"/>
    <xf numFmtId="0" fontId="47" fillId="20" borderId="328" applyNumberFormat="0" applyAlignment="0" applyProtection="0">
      <alignment vertical="center"/>
    </xf>
    <xf numFmtId="0" fontId="10" fillId="25" borderId="326" applyNumberFormat="0" applyAlignment="0" applyProtection="0"/>
    <xf numFmtId="0" fontId="29" fillId="0" borderId="378" applyNumberFormat="0" applyFill="0" applyAlignment="0" applyProtection="0"/>
    <xf numFmtId="0" fontId="10" fillId="20" borderId="326" applyNumberFormat="0" applyAlignment="0" applyProtection="0"/>
    <xf numFmtId="0" fontId="10" fillId="20" borderId="291" applyNumberFormat="0" applyAlignment="0" applyProtection="0"/>
    <xf numFmtId="0" fontId="4" fillId="24" borderId="351" applyNumberFormat="0" applyFont="0" applyAlignment="0" applyProtection="0">
      <alignment vertical="center"/>
    </xf>
    <xf numFmtId="0" fontId="27" fillId="25" borderId="328" applyNumberFormat="0" applyAlignment="0" applyProtection="0"/>
    <xf numFmtId="0" fontId="40" fillId="0" borderId="329" applyNumberFormat="0" applyFill="0" applyAlignment="0" applyProtection="0">
      <alignment vertical="center"/>
    </xf>
    <xf numFmtId="0" fontId="180" fillId="20" borderId="326" applyNumberFormat="0" applyAlignment="0" applyProtection="0"/>
    <xf numFmtId="0" fontId="188" fillId="7" borderId="350" applyNumberFormat="0" applyAlignment="0" applyProtection="0"/>
    <xf numFmtId="0" fontId="10" fillId="25" borderId="350" applyNumberFormat="0" applyAlignment="0" applyProtection="0"/>
    <xf numFmtId="0" fontId="175" fillId="24" borderId="351" applyNumberFormat="0" applyFont="0" applyAlignment="0" applyProtection="0"/>
    <xf numFmtId="0" fontId="29" fillId="0" borderId="294" applyNumberFormat="0" applyFill="0" applyAlignment="0" applyProtection="0"/>
    <xf numFmtId="10" fontId="16" fillId="22" borderId="310" applyNumberFormat="0" applyBorder="0" applyAlignment="0" applyProtection="0"/>
    <xf numFmtId="0" fontId="29" fillId="0" borderId="295" applyNumberFormat="0" applyFill="0" applyAlignment="0" applyProtection="0"/>
    <xf numFmtId="0" fontId="27" fillId="20" borderId="328" applyNumberFormat="0" applyAlignment="0" applyProtection="0"/>
    <xf numFmtId="0" fontId="27" fillId="25" borderId="328" applyNumberFormat="0" applyAlignment="0" applyProtection="0"/>
    <xf numFmtId="0" fontId="29" fillId="0" borderId="325" applyNumberFormat="0" applyFill="0" applyAlignment="0" applyProtection="0"/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32" fillId="20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27" fillId="25" borderId="328" applyNumberFormat="0" applyAlignment="0" applyProtection="0"/>
    <xf numFmtId="0" fontId="10" fillId="25" borderId="326" applyNumberFormat="0" applyAlignment="0" applyProtection="0"/>
    <xf numFmtId="0" fontId="47" fillId="20" borderId="328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/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27" fillId="25" borderId="328" applyNumberFormat="0" applyAlignment="0" applyProtection="0"/>
    <xf numFmtId="0" fontId="32" fillId="20" borderId="326" applyNumberFormat="0" applyAlignment="0" applyProtection="0">
      <alignment vertical="center"/>
    </xf>
    <xf numFmtId="0" fontId="105" fillId="28" borderId="291" applyNumberFormat="0" applyAlignment="0" applyProtection="0"/>
    <xf numFmtId="0" fontId="105" fillId="28" borderId="291" applyNumberFormat="0" applyAlignment="0" applyProtection="0"/>
    <xf numFmtId="0" fontId="47" fillId="20" borderId="328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27" fillId="25" borderId="328" applyNumberFormat="0" applyAlignment="0" applyProtection="0"/>
    <xf numFmtId="0" fontId="192" fillId="0" borderId="329" applyNumberFormat="0" applyFill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92" fillId="0" borderId="329" applyNumberFormat="0" applyFill="0" applyAlignment="0" applyProtection="0"/>
    <xf numFmtId="0" fontId="192" fillId="0" borderId="329" applyNumberFormat="0" applyFill="0" applyAlignment="0" applyProtection="0"/>
    <xf numFmtId="0" fontId="175" fillId="24" borderId="327" applyNumberFormat="0" applyFont="0" applyAlignment="0" applyProtection="0"/>
    <xf numFmtId="0" fontId="41" fillId="7" borderId="326" applyNumberFormat="0" applyAlignment="0" applyProtection="0">
      <alignment vertical="center"/>
    </xf>
    <xf numFmtId="0" fontId="27" fillId="25" borderId="328" applyNumberFormat="0" applyAlignment="0" applyProtection="0"/>
    <xf numFmtId="0" fontId="40" fillId="0" borderId="329" applyNumberFormat="0" applyFill="0" applyAlignment="0" applyProtection="0">
      <alignment vertical="center"/>
    </xf>
    <xf numFmtId="0" fontId="21" fillId="7" borderId="326" applyNumberFormat="0" applyAlignment="0" applyProtection="0"/>
    <xf numFmtId="0" fontId="188" fillId="7" borderId="326" applyNumberFormat="0" applyAlignment="0" applyProtection="0"/>
    <xf numFmtId="0" fontId="26" fillId="24" borderId="327" applyNumberFormat="0" applyFont="0" applyAlignment="0" applyProtection="0"/>
    <xf numFmtId="0" fontId="10" fillId="22" borderId="326" applyNumberFormat="0" applyAlignment="0" applyProtection="0"/>
    <xf numFmtId="0" fontId="10" fillId="20" borderId="326" applyNumberFormat="0" applyAlignment="0" applyProtection="0"/>
    <xf numFmtId="0" fontId="4" fillId="24" borderId="327" applyNumberFormat="0" applyFont="0" applyAlignment="0" applyProtection="0"/>
    <xf numFmtId="0" fontId="191" fillId="20" borderId="328" applyNumberFormat="0" applyAlignment="0" applyProtection="0"/>
    <xf numFmtId="0" fontId="4" fillId="24" borderId="381" applyNumberFormat="0" applyFont="0" applyAlignment="0" applyProtection="0">
      <alignment vertical="center"/>
    </xf>
    <xf numFmtId="0" fontId="10" fillId="22" borderId="291" applyNumberFormat="0" applyAlignment="0" applyProtection="0"/>
    <xf numFmtId="0" fontId="175" fillId="24" borderId="351" applyNumberFormat="0" applyFont="0" applyAlignment="0" applyProtection="0"/>
    <xf numFmtId="0" fontId="10" fillId="25" borderId="350" applyNumberFormat="0" applyAlignment="0" applyProtection="0"/>
    <xf numFmtId="0" fontId="47" fillId="20" borderId="328" applyNumberFormat="0" applyAlignment="0" applyProtection="0">
      <alignment vertical="center"/>
    </xf>
    <xf numFmtId="0" fontId="10" fillId="25" borderId="350" applyNumberFormat="0" applyAlignment="0" applyProtection="0"/>
    <xf numFmtId="0" fontId="32" fillId="20" borderId="350" applyNumberFormat="0" applyAlignment="0" applyProtection="0">
      <alignment vertical="center"/>
    </xf>
    <xf numFmtId="0" fontId="10" fillId="25" borderId="326" applyNumberFormat="0" applyAlignment="0" applyProtection="0"/>
    <xf numFmtId="0" fontId="27" fillId="25" borderId="382" applyNumberFormat="0" applyAlignment="0" applyProtection="0"/>
    <xf numFmtId="0" fontId="27" fillId="25" borderId="328" applyNumberFormat="0" applyAlignment="0" applyProtection="0"/>
    <xf numFmtId="0" fontId="175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21" fillId="7" borderId="326" applyNumberFormat="0" applyAlignment="0" applyProtection="0"/>
    <xf numFmtId="0" fontId="40" fillId="0" borderId="353" applyNumberFormat="0" applyFill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21" fillId="7" borderId="380" applyNumberFormat="0" applyAlignment="0" applyProtection="0"/>
    <xf numFmtId="0" fontId="4" fillId="24" borderId="351" applyNumberFormat="0" applyFon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175" fillId="24" borderId="332" applyNumberFormat="0" applyFont="0" applyAlignment="0" applyProtection="0"/>
    <xf numFmtId="0" fontId="27" fillId="20" borderId="293" applyNumberFormat="0" applyAlignment="0" applyProtection="0"/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21" fillId="7" borderId="291" applyNumberFormat="0" applyAlignment="0" applyProtection="0"/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191" fillId="20" borderId="328" applyNumberFormat="0" applyAlignment="0" applyProtection="0"/>
    <xf numFmtId="0" fontId="10" fillId="25" borderId="350" applyNumberFormat="0" applyAlignment="0" applyProtection="0"/>
    <xf numFmtId="0" fontId="175" fillId="24" borderId="351" applyNumberFormat="0" applyFont="0" applyAlignment="0" applyProtection="0"/>
    <xf numFmtId="0" fontId="47" fillId="20" borderId="35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191" fillId="20" borderId="382" applyNumberFormat="0" applyAlignment="0" applyProtection="0"/>
    <xf numFmtId="0" fontId="175" fillId="24" borderId="351" applyNumberFormat="0" applyFont="0" applyAlignment="0" applyProtection="0"/>
    <xf numFmtId="0" fontId="68" fillId="0" borderId="356">
      <alignment horizontal="left" vertical="center"/>
    </xf>
    <xf numFmtId="0" fontId="21" fillId="7" borderId="331" applyNumberFormat="0" applyAlignment="0" applyProtection="0"/>
    <xf numFmtId="0" fontId="40" fillId="0" borderId="329" applyNumberFormat="0" applyFill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92" fillId="0" borderId="329" applyNumberFormat="0" applyFill="0" applyAlignment="0" applyProtection="0"/>
    <xf numFmtId="0" fontId="4" fillId="24" borderId="381" applyNumberFormat="0" applyFont="0" applyAlignment="0" applyProtection="0"/>
    <xf numFmtId="0" fontId="27" fillId="25" borderId="328" applyNumberFormat="0" applyAlignment="0" applyProtection="0"/>
    <xf numFmtId="0" fontId="29" fillId="0" borderId="378" applyNumberFormat="0" applyFill="0" applyAlignment="0" applyProtection="0"/>
    <xf numFmtId="0" fontId="40" fillId="0" borderId="329" applyNumberFormat="0" applyFill="0" applyAlignment="0" applyProtection="0">
      <alignment vertical="center"/>
    </xf>
    <xf numFmtId="0" fontId="4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29" fillId="0" borderId="354" applyNumberFormat="0" applyFill="0" applyAlignment="0" applyProtection="0"/>
    <xf numFmtId="0" fontId="47" fillId="20" borderId="328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27" fillId="25" borderId="328" applyNumberFormat="0" applyAlignment="0" applyProtection="0"/>
    <xf numFmtId="0" fontId="29" fillId="22" borderId="296" applyNumberFormat="0" applyAlignment="0" applyProtection="0"/>
    <xf numFmtId="0" fontId="4" fillId="29" borderId="292" applyNumberFormat="0" applyFont="0" applyAlignment="0" applyProtection="0"/>
    <xf numFmtId="0" fontId="192" fillId="0" borderId="329" applyNumberFormat="0" applyFill="0" applyAlignment="0" applyProtection="0"/>
    <xf numFmtId="0" fontId="21" fillId="7" borderId="380" applyNumberFormat="0" applyAlignment="0" applyProtection="0"/>
    <xf numFmtId="0" fontId="4" fillId="24" borderId="327" applyNumberFormat="0" applyFont="0" applyAlignment="0" applyProtection="0">
      <alignment vertical="center"/>
    </xf>
    <xf numFmtId="0" fontId="29" fillId="0" borderId="325" applyNumberFormat="0" applyFill="0" applyAlignment="0" applyProtection="0"/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21" fillId="7" borderId="326" applyNumberFormat="0" applyAlignment="0" applyProtection="0"/>
    <xf numFmtId="0" fontId="10" fillId="25" borderId="326" applyNumberFormat="0" applyAlignment="0" applyProtection="0"/>
    <xf numFmtId="0" fontId="4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29" fillId="0" borderId="325" applyNumberFormat="0" applyFill="0" applyAlignment="0" applyProtection="0"/>
    <xf numFmtId="0" fontId="27" fillId="25" borderId="328" applyNumberFormat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21" fillId="7" borderId="326" applyNumberFormat="0" applyAlignment="0" applyProtection="0"/>
    <xf numFmtId="0" fontId="10" fillId="25" borderId="326" applyNumberFormat="0" applyAlignment="0" applyProtection="0"/>
    <xf numFmtId="0" fontId="10" fillId="25" borderId="326" applyNumberFormat="0" applyAlignment="0" applyProtection="0"/>
    <xf numFmtId="0" fontId="47" fillId="20" borderId="328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29" fillId="0" borderId="325" applyNumberFormat="0" applyFill="0" applyAlignment="0" applyProtection="0"/>
    <xf numFmtId="0" fontId="21" fillId="7" borderId="326" applyNumberFormat="0" applyAlignment="0" applyProtection="0"/>
    <xf numFmtId="0" fontId="40" fillId="0" borderId="329" applyNumberFormat="0" applyFill="0" applyAlignment="0" applyProtection="0">
      <alignment vertical="center"/>
    </xf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105" fillId="28" borderId="326" applyNumberFormat="0" applyAlignment="0" applyProtection="0"/>
    <xf numFmtId="0" fontId="10" fillId="25" borderId="380" applyNumberFormat="0" applyAlignment="0" applyProtection="0"/>
    <xf numFmtId="0" fontId="21" fillId="7" borderId="326" applyNumberFormat="0" applyAlignment="0" applyProtection="0"/>
    <xf numFmtId="0" fontId="27" fillId="25" borderId="328" applyNumberFormat="0" applyAlignment="0" applyProtection="0"/>
    <xf numFmtId="0" fontId="32" fillId="20" borderId="291" applyNumberFormat="0" applyAlignment="0" applyProtection="0">
      <alignment vertical="center"/>
    </xf>
    <xf numFmtId="0" fontId="41" fillId="7" borderId="291" applyNumberFormat="0" applyAlignment="0" applyProtection="0">
      <alignment vertical="center"/>
    </xf>
    <xf numFmtId="0" fontId="21" fillId="7" borderId="291" applyNumberFormat="0" applyAlignment="0" applyProtection="0"/>
    <xf numFmtId="0" fontId="29" fillId="0" borderId="295" applyNumberFormat="0" applyFill="0" applyAlignment="0" applyProtection="0"/>
    <xf numFmtId="0" fontId="4" fillId="24" borderId="292" applyNumberFormat="0" applyFont="0" applyAlignment="0" applyProtection="0"/>
    <xf numFmtId="0" fontId="29" fillId="0" borderId="295" applyNumberFormat="0" applyFill="0" applyAlignment="0" applyProtection="0"/>
    <xf numFmtId="0" fontId="21" fillId="7" borderId="291" applyNumberFormat="0" applyAlignment="0" applyProtection="0"/>
    <xf numFmtId="0" fontId="29" fillId="0" borderId="295" applyNumberFormat="0" applyFill="0" applyAlignment="0" applyProtection="0"/>
    <xf numFmtId="0" fontId="32" fillId="20" borderId="291" applyNumberFormat="0" applyAlignment="0" applyProtection="0">
      <alignment vertical="center"/>
    </xf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9" fillId="0" borderId="295" applyNumberFormat="0" applyFill="0" applyAlignment="0" applyProtection="0"/>
    <xf numFmtId="0" fontId="4" fillId="24" borderId="292" applyNumberFormat="0" applyFont="0" applyAlignment="0" applyProtection="0"/>
    <xf numFmtId="0" fontId="21" fillId="7" borderId="291" applyNumberFormat="0" applyAlignment="0" applyProtection="0"/>
    <xf numFmtId="0" fontId="21" fillId="7" borderId="291" applyNumberFormat="0" applyAlignment="0" applyProtection="0"/>
    <xf numFmtId="0" fontId="27" fillId="25" borderId="293" applyNumberFormat="0" applyAlignment="0" applyProtection="0"/>
    <xf numFmtId="0" fontId="4" fillId="24" borderId="292" applyNumberFormat="0" applyFont="0" applyAlignment="0" applyProtection="0">
      <alignment vertical="center"/>
    </xf>
    <xf numFmtId="0" fontId="21" fillId="7" borderId="291" applyNumberFormat="0" applyAlignment="0" applyProtection="0"/>
    <xf numFmtId="0" fontId="4" fillId="24" borderId="292" applyNumberFormat="0" applyFont="0" applyAlignment="0" applyProtection="0">
      <alignment vertical="center"/>
    </xf>
    <xf numFmtId="0" fontId="175" fillId="24" borderId="327" applyNumberFormat="0" applyFont="0" applyAlignment="0" applyProtection="0"/>
    <xf numFmtId="0" fontId="266" fillId="20" borderId="331" applyNumberFormat="0" applyAlignment="0" applyProtection="0"/>
    <xf numFmtId="0" fontId="29" fillId="0" borderId="325" applyNumberFormat="0" applyFill="0" applyAlignment="0" applyProtection="0"/>
    <xf numFmtId="0" fontId="32" fillId="20" borderId="380" applyNumberFormat="0" applyAlignment="0" applyProtection="0">
      <alignment vertical="center"/>
    </xf>
    <xf numFmtId="0" fontId="175" fillId="24" borderId="327" applyNumberFormat="0" applyFont="0" applyAlignment="0" applyProtection="0"/>
    <xf numFmtId="0" fontId="4" fillId="24" borderId="351" applyNumberFormat="0" applyFont="0" applyAlignment="0" applyProtection="0">
      <alignment vertical="center"/>
    </xf>
    <xf numFmtId="0" fontId="192" fillId="0" borderId="294" applyNumberFormat="0" applyFill="0" applyAlignment="0" applyProtection="0"/>
    <xf numFmtId="0" fontId="192" fillId="0" borderId="294" applyNumberFormat="0" applyFill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180" fillId="20" borderId="291" applyNumberFormat="0" applyAlignment="0" applyProtection="0"/>
    <xf numFmtId="0" fontId="188" fillId="7" borderId="291" applyNumberFormat="0" applyAlignment="0" applyProtection="0"/>
    <xf numFmtId="0" fontId="40" fillId="0" borderId="329" applyNumberFormat="0" applyFill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175" fillId="24" borderId="327" applyNumberFormat="0" applyFont="0" applyAlignment="0" applyProtection="0"/>
    <xf numFmtId="0" fontId="175" fillId="24" borderId="292" applyNumberFormat="0" applyFont="0" applyAlignment="0" applyProtection="0"/>
    <xf numFmtId="0" fontId="191" fillId="20" borderId="293" applyNumberForma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327" applyNumberFormat="0" applyFont="0" applyAlignment="0" applyProtection="0"/>
    <xf numFmtId="0" fontId="32" fillId="20" borderId="326" applyNumberFormat="0" applyAlignment="0" applyProtection="0">
      <alignment vertical="center"/>
    </xf>
    <xf numFmtId="0" fontId="188" fillId="7" borderId="350" applyNumberFormat="0" applyAlignment="0" applyProtection="0"/>
    <xf numFmtId="0" fontId="21" fillId="7" borderId="326" applyNumberFormat="0" applyAlignment="0" applyProtection="0"/>
    <xf numFmtId="0" fontId="32" fillId="20" borderId="326" applyNumberFormat="0" applyAlignment="0" applyProtection="0">
      <alignment vertical="center"/>
    </xf>
    <xf numFmtId="0" fontId="266" fillId="20" borderId="269" applyNumberFormat="0" applyAlignment="0" applyProtection="0"/>
    <xf numFmtId="0" fontId="266" fillId="20" borderId="269" applyNumberFormat="0" applyAlignment="0" applyProtection="0"/>
    <xf numFmtId="0" fontId="40" fillId="0" borderId="329" applyNumberFormat="0" applyFill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10" fillId="20" borderId="326" applyNumberFormat="0" applyAlignment="0" applyProtection="0"/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21" fillId="7" borderId="326" applyNumberFormat="0" applyAlignment="0" applyProtection="0"/>
    <xf numFmtId="0" fontId="32" fillId="20" borderId="326" applyNumberFormat="0" applyAlignment="0" applyProtection="0">
      <alignment vertical="center"/>
    </xf>
    <xf numFmtId="0" fontId="191" fillId="20" borderId="328" applyNumberFormat="0" applyAlignment="0" applyProtection="0"/>
    <xf numFmtId="0" fontId="40" fillId="0" borderId="329" applyNumberFormat="0" applyFill="0" applyAlignment="0" applyProtection="0">
      <alignment vertical="center"/>
    </xf>
    <xf numFmtId="0" fontId="29" fillId="0" borderId="325" applyNumberFormat="0" applyFill="0" applyAlignment="0" applyProtection="0"/>
    <xf numFmtId="0" fontId="272" fillId="0" borderId="253" applyNumberFormat="0" applyFill="0" applyAlignment="0" applyProtection="0"/>
    <xf numFmtId="0" fontId="272" fillId="0" borderId="253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192" fillId="0" borderId="383" applyNumberFormat="0" applyFill="0" applyAlignment="0" applyProtection="0"/>
    <xf numFmtId="0" fontId="273" fillId="7" borderId="269" applyNumberFormat="0" applyAlignment="0" applyProtection="0"/>
    <xf numFmtId="0" fontId="273" fillId="7" borderId="269" applyNumberFormat="0" applyAlignment="0" applyProtection="0"/>
    <xf numFmtId="0" fontId="41" fillId="7" borderId="350" applyNumberFormat="0" applyAlignment="0" applyProtection="0">
      <alignment vertical="center"/>
    </xf>
    <xf numFmtId="0" fontId="4" fillId="24" borderId="270" applyNumberFormat="0" applyFont="0" applyAlignment="0" applyProtection="0"/>
    <xf numFmtId="0" fontId="4" fillId="24" borderId="270" applyNumberFormat="0" applyFont="0" applyAlignment="0" applyProtection="0"/>
    <xf numFmtId="0" fontId="276" fillId="20" borderId="271" applyNumberFormat="0" applyAlignment="0" applyProtection="0"/>
    <xf numFmtId="0" fontId="276" fillId="20" borderId="271" applyNumberFormat="0" applyAlignment="0" applyProtection="0"/>
    <xf numFmtId="0" fontId="175" fillId="24" borderId="381" applyNumberFormat="0" applyFont="0" applyAlignment="0" applyProtection="0"/>
    <xf numFmtId="0" fontId="4" fillId="24" borderId="327" applyNumberFormat="0" applyFont="0" applyAlignment="0" applyProtection="0"/>
    <xf numFmtId="0" fontId="278" fillId="0" borderId="272" applyNumberFormat="0" applyFill="0" applyAlignment="0" applyProtection="0"/>
    <xf numFmtId="0" fontId="278" fillId="0" borderId="272" applyNumberFormat="0" applyFill="0" applyAlignment="0" applyProtection="0"/>
    <xf numFmtId="0" fontId="175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/>
    <xf numFmtId="0" fontId="180" fillId="20" borderId="291" applyNumberFormat="0" applyAlignment="0" applyProtection="0"/>
    <xf numFmtId="0" fontId="4" fillId="24" borderId="327" applyNumberFormat="0" applyFont="0" applyAlignment="0" applyProtection="0">
      <alignment vertical="center"/>
    </xf>
    <xf numFmtId="0" fontId="266" fillId="20" borderId="269" applyNumberFormat="0" applyAlignment="0" applyProtection="0"/>
    <xf numFmtId="0" fontId="266" fillId="20" borderId="269" applyNumberFormat="0" applyAlignment="0" applyProtection="0"/>
    <xf numFmtId="0" fontId="273" fillId="7" borderId="269" applyNumberFormat="0" applyAlignment="0" applyProtection="0"/>
    <xf numFmtId="0" fontId="273" fillId="7" borderId="269" applyNumberFormat="0" applyAlignment="0" applyProtection="0"/>
    <xf numFmtId="0" fontId="4" fillId="24" borderId="270" applyNumberFormat="0" applyFont="0" applyAlignment="0" applyProtection="0"/>
    <xf numFmtId="0" fontId="4" fillId="24" borderId="270" applyNumberFormat="0" applyFont="0" applyAlignment="0" applyProtection="0"/>
    <xf numFmtId="0" fontId="276" fillId="20" borderId="271" applyNumberFormat="0" applyAlignment="0" applyProtection="0"/>
    <xf numFmtId="0" fontId="276" fillId="20" borderId="271" applyNumberFormat="0" applyAlignment="0" applyProtection="0"/>
    <xf numFmtId="0" fontId="278" fillId="0" borderId="272" applyNumberFormat="0" applyFill="0" applyAlignment="0" applyProtection="0"/>
    <xf numFmtId="0" fontId="278" fillId="0" borderId="272" applyNumberFormat="0" applyFill="0" applyAlignment="0" applyProtection="0"/>
    <xf numFmtId="0" fontId="10" fillId="25" borderId="326" applyNumberFormat="0" applyAlignment="0" applyProtection="0"/>
    <xf numFmtId="0" fontId="191" fillId="20" borderId="328" applyNumberFormat="0" applyAlignment="0" applyProtection="0"/>
    <xf numFmtId="0" fontId="192" fillId="0" borderId="329" applyNumberFormat="0" applyFill="0" applyAlignment="0" applyProtection="0"/>
    <xf numFmtId="0" fontId="27" fillId="25" borderId="328" applyNumberFormat="0" applyAlignment="0" applyProtection="0"/>
    <xf numFmtId="0" fontId="21" fillId="7" borderId="326" applyNumberFormat="0" applyAlignment="0" applyProtection="0"/>
    <xf numFmtId="0" fontId="47" fillId="20" borderId="328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29" fillId="0" borderId="325" applyNumberFormat="0" applyFill="0" applyAlignment="0" applyProtection="0"/>
    <xf numFmtId="0" fontId="10" fillId="25" borderId="380" applyNumberFormat="0" applyAlignment="0" applyProtection="0"/>
    <xf numFmtId="0" fontId="4" fillId="29" borderId="327" applyNumberFormat="0" applyFont="0" applyAlignment="0" applyProtection="0"/>
    <xf numFmtId="0" fontId="32" fillId="20" borderId="326" applyNumberFormat="0" applyAlignment="0" applyProtection="0">
      <alignment vertical="center"/>
    </xf>
    <xf numFmtId="0" fontId="188" fillId="7" borderId="291" applyNumberFormat="0" applyAlignment="0" applyProtection="0"/>
    <xf numFmtId="0" fontId="180" fillId="20" borderId="291" applyNumberFormat="0" applyAlignment="0" applyProtection="0"/>
    <xf numFmtId="0" fontId="188" fillId="7" borderId="326" applyNumberFormat="0" applyAlignment="0" applyProtection="0"/>
    <xf numFmtId="0" fontId="26" fillId="24" borderId="327" applyNumberFormat="0" applyFon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191" fillId="20" borderId="333" applyNumberFormat="0" applyAlignment="0" applyProtection="0"/>
    <xf numFmtId="0" fontId="40" fillId="0" borderId="329" applyNumberFormat="0" applyFill="0" applyAlignment="0" applyProtection="0">
      <alignment vertical="center"/>
    </xf>
    <xf numFmtId="0" fontId="191" fillId="20" borderId="333" applyNumberFormat="0" applyAlignment="0" applyProtection="0"/>
    <xf numFmtId="0" fontId="10" fillId="25" borderId="326" applyNumberFormat="0" applyAlignment="0" applyProtection="0"/>
    <xf numFmtId="0" fontId="27" fillId="25" borderId="328" applyNumberFormat="0" applyAlignment="0" applyProtection="0"/>
    <xf numFmtId="0" fontId="21" fillId="7" borderId="326" applyNumberFormat="0" applyAlignment="0" applyProtection="0"/>
    <xf numFmtId="0" fontId="68" fillId="0" borderId="339">
      <alignment horizontal="left" vertical="center"/>
    </xf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180" fillId="20" borderId="326" applyNumberFormat="0" applyAlignment="0" applyProtection="0"/>
    <xf numFmtId="0" fontId="175" fillId="24" borderId="327" applyNumberFormat="0" applyFont="0" applyAlignment="0" applyProtection="0"/>
    <xf numFmtId="0" fontId="10" fillId="20" borderId="269" applyNumberFormat="0" applyAlignment="0" applyProtection="0"/>
    <xf numFmtId="0" fontId="175" fillId="24" borderId="351" applyNumberFormat="0" applyFont="0" applyAlignment="0" applyProtection="0"/>
    <xf numFmtId="0" fontId="10" fillId="25" borderId="326" applyNumberFormat="0" applyAlignment="0" applyProtection="0"/>
    <xf numFmtId="0" fontId="21" fillId="7" borderId="269" applyNumberFormat="0" applyAlignment="0" applyProtection="0"/>
    <xf numFmtId="0" fontId="175" fillId="24" borderId="327" applyNumberFormat="0" applyFont="0" applyAlignment="0" applyProtection="0"/>
    <xf numFmtId="0" fontId="85" fillId="24" borderId="270" applyNumberFormat="0" applyFont="0" applyAlignment="0" applyProtection="0"/>
    <xf numFmtId="0" fontId="27" fillId="20" borderId="271" applyNumberFormat="0" applyAlignment="0" applyProtection="0"/>
    <xf numFmtId="0" fontId="29" fillId="0" borderId="272" applyNumberFormat="0" applyFill="0" applyAlignment="0" applyProtection="0"/>
    <xf numFmtId="0" fontId="27" fillId="25" borderId="328" applyNumberFormat="0" applyAlignment="0" applyProtection="0"/>
    <xf numFmtId="0" fontId="4" fillId="24" borderId="381" applyNumberFormat="0" applyFont="0" applyAlignment="0" applyProtection="0"/>
    <xf numFmtId="0" fontId="47" fillId="20" borderId="293" applyNumberFormat="0" applyAlignment="0" applyProtection="0">
      <alignment vertical="center"/>
    </xf>
    <xf numFmtId="0" fontId="10" fillId="25" borderId="291" applyNumberFormat="0" applyAlignment="0" applyProtection="0"/>
    <xf numFmtId="0" fontId="4" fillId="24" borderId="292" applyNumberFormat="0" applyFont="0" applyAlignment="0" applyProtection="0"/>
    <xf numFmtId="0" fontId="32" fillId="20" borderId="29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291" applyNumberFormat="0" applyAlignment="0" applyProtection="0">
      <alignment vertical="center"/>
    </xf>
    <xf numFmtId="0" fontId="27" fillId="25" borderId="293" applyNumberFormat="0" applyAlignment="0" applyProtection="0"/>
    <xf numFmtId="0" fontId="4" fillId="24" borderId="292" applyNumberFormat="0" applyFont="0" applyAlignment="0" applyProtection="0"/>
    <xf numFmtId="0" fontId="192" fillId="0" borderId="383" applyNumberFormat="0" applyFill="0" applyAlignment="0" applyProtection="0"/>
    <xf numFmtId="0" fontId="40" fillId="0" borderId="294" applyNumberFormat="0" applyFill="0" applyAlignment="0" applyProtection="0">
      <alignment vertical="center"/>
    </xf>
    <xf numFmtId="0" fontId="4" fillId="24" borderId="292" applyNumberFormat="0" applyFont="0" applyAlignment="0" applyProtection="0"/>
    <xf numFmtId="0" fontId="21" fillId="7" borderId="331" applyNumberFormat="0" applyAlignment="0" applyProtection="0"/>
    <xf numFmtId="0" fontId="191" fillId="20" borderId="333" applyNumberFormat="0" applyAlignment="0" applyProtection="0"/>
    <xf numFmtId="0" fontId="4" fillId="24" borderId="332" applyNumberFormat="0" applyFont="0" applyAlignment="0" applyProtection="0"/>
    <xf numFmtId="0" fontId="47" fillId="20" borderId="328" applyNumberFormat="0" applyAlignment="0" applyProtection="0">
      <alignment vertical="center"/>
    </xf>
    <xf numFmtId="0" fontId="175" fillId="24" borderId="292" applyNumberFormat="0" applyFont="0" applyAlignment="0" applyProtection="0"/>
    <xf numFmtId="0" fontId="188" fillId="7" borderId="291" applyNumberFormat="0" applyAlignment="0" applyProtection="0"/>
    <xf numFmtId="0" fontId="4" fillId="29" borderId="292" applyNumberFormat="0" applyFont="0" applyAlignment="0" applyProtection="0"/>
    <xf numFmtId="0" fontId="27" fillId="20" borderId="293" applyNumberFormat="0" applyAlignment="0" applyProtection="0"/>
    <xf numFmtId="0" fontId="29" fillId="0" borderId="294" applyNumberFormat="0" applyFill="0" applyAlignment="0" applyProtection="0"/>
    <xf numFmtId="0" fontId="68" fillId="0" borderId="290">
      <alignment horizontal="left" vertical="center"/>
    </xf>
    <xf numFmtId="0" fontId="47" fillId="20" borderId="328" applyNumberFormat="0" applyAlignment="0" applyProtection="0">
      <alignment vertical="center"/>
    </xf>
    <xf numFmtId="0" fontId="175" fillId="24" borderId="292" applyNumberFormat="0" applyFont="0" applyAlignment="0" applyProtection="0"/>
    <xf numFmtId="0" fontId="180" fillId="20" borderId="269" applyNumberFormat="0" applyAlignment="0" applyProtection="0"/>
    <xf numFmtId="0" fontId="180" fillId="20" borderId="269" applyNumberFormat="0" applyAlignment="0" applyProtection="0"/>
    <xf numFmtId="0" fontId="180" fillId="20" borderId="269" applyNumberFormat="0" applyAlignment="0" applyProtection="0"/>
    <xf numFmtId="0" fontId="180" fillId="20" borderId="269" applyNumberFormat="0" applyAlignment="0" applyProtection="0"/>
    <xf numFmtId="0" fontId="180" fillId="20" borderId="269" applyNumberFormat="0" applyAlignment="0" applyProtection="0"/>
    <xf numFmtId="0" fontId="180" fillId="20" borderId="269" applyNumberFormat="0" applyAlignment="0" applyProtection="0"/>
    <xf numFmtId="0" fontId="180" fillId="20" borderId="269" applyNumberFormat="0" applyAlignment="0" applyProtection="0"/>
    <xf numFmtId="0" fontId="180" fillId="20" borderId="269" applyNumberFormat="0" applyAlignment="0" applyProtection="0"/>
    <xf numFmtId="0" fontId="180" fillId="20" borderId="269" applyNumberFormat="0" applyAlignment="0" applyProtection="0"/>
    <xf numFmtId="0" fontId="21" fillId="7" borderId="326" applyNumberFormat="0" applyAlignment="0" applyProtection="0"/>
    <xf numFmtId="0" fontId="29" fillId="0" borderId="325" applyNumberFormat="0" applyFill="0" applyAlignment="0" applyProtection="0"/>
    <xf numFmtId="0" fontId="27" fillId="25" borderId="328" applyNumberFormat="0" applyAlignment="0" applyProtection="0"/>
    <xf numFmtId="0" fontId="41" fillId="7" borderId="326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4" fillId="24" borderId="327" applyNumberFormat="0" applyFont="0" applyAlignment="0" applyProtection="0"/>
    <xf numFmtId="0" fontId="192" fillId="0" borderId="329" applyNumberFormat="0" applyFill="0" applyAlignment="0" applyProtection="0"/>
    <xf numFmtId="0" fontId="191" fillId="20" borderId="328" applyNumberFormat="0" applyAlignment="0" applyProtection="0"/>
    <xf numFmtId="0" fontId="175" fillId="24" borderId="327" applyNumberFormat="0" applyFont="0" applyAlignment="0" applyProtection="0"/>
    <xf numFmtId="0" fontId="188" fillId="7" borderId="326" applyNumberFormat="0" applyAlignment="0" applyProtection="0"/>
    <xf numFmtId="0" fontId="68" fillId="0" borderId="297">
      <alignment horizontal="left" vertical="center"/>
    </xf>
    <xf numFmtId="0" fontId="175" fillId="24" borderId="327" applyNumberFormat="0" applyFont="0" applyAlignment="0" applyProtection="0"/>
    <xf numFmtId="0" fontId="188" fillId="7" borderId="326" applyNumberFormat="0" applyAlignment="0" applyProtection="0"/>
    <xf numFmtId="0" fontId="175" fillId="24" borderId="327" applyNumberFormat="0" applyFont="0" applyAlignment="0" applyProtection="0"/>
    <xf numFmtId="0" fontId="29" fillId="0" borderId="325" applyNumberFormat="0" applyFill="0" applyAlignment="0" applyProtection="0"/>
    <xf numFmtId="0" fontId="175" fillId="24" borderId="327" applyNumberFormat="0" applyFont="0" applyAlignment="0" applyProtection="0"/>
    <xf numFmtId="0" fontId="180" fillId="20" borderId="291" applyNumberFormat="0" applyAlignment="0" applyProtection="0"/>
    <xf numFmtId="0" fontId="27" fillId="25" borderId="382" applyNumberFormat="0" applyAlignment="0" applyProtection="0"/>
    <xf numFmtId="0" fontId="180" fillId="20" borderId="291" applyNumberFormat="0" applyAlignment="0" applyProtection="0"/>
    <xf numFmtId="0" fontId="10" fillId="20" borderId="365" applyNumberFormat="0" applyAlignment="0" applyProtection="0"/>
    <xf numFmtId="0" fontId="32" fillId="20" borderId="326" applyNumberFormat="0" applyAlignment="0" applyProtection="0">
      <alignment vertical="center"/>
    </xf>
    <xf numFmtId="0" fontId="21" fillId="7" borderId="350" applyNumberFormat="0" applyAlignment="0" applyProtection="0"/>
    <xf numFmtId="0" fontId="32" fillId="20" borderId="350" applyNumberFormat="0" applyAlignment="0" applyProtection="0">
      <alignment vertical="center"/>
    </xf>
    <xf numFmtId="0" fontId="105" fillId="28" borderId="326" applyNumberFormat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41" fillId="7" borderId="350" applyNumberFormat="0" applyAlignment="0" applyProtection="0">
      <alignment vertical="center"/>
    </xf>
    <xf numFmtId="0" fontId="4" fillId="24" borderId="327" applyNumberFormat="0" applyFont="0" applyAlignment="0" applyProtection="0"/>
    <xf numFmtId="0" fontId="10" fillId="25" borderId="326" applyNumberFormat="0" applyAlignment="0" applyProtection="0"/>
    <xf numFmtId="0" fontId="32" fillId="20" borderId="326" applyNumberFormat="0" applyAlignment="0" applyProtection="0">
      <alignment vertical="center"/>
    </xf>
    <xf numFmtId="0" fontId="27" fillId="20" borderId="328" applyNumberFormat="0" applyAlignment="0" applyProtection="0"/>
    <xf numFmtId="0" fontId="21" fillId="7" borderId="326" applyNumberFormat="0" applyAlignment="0" applyProtection="0"/>
    <xf numFmtId="0" fontId="40" fillId="0" borderId="329" applyNumberFormat="0" applyFill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40" fillId="0" borderId="329" applyNumberFormat="0" applyFill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27" fillId="25" borderId="328" applyNumberFormat="0" applyAlignment="0" applyProtection="0"/>
    <xf numFmtId="0" fontId="29" fillId="0" borderId="325" applyNumberFormat="0" applyFill="0" applyAlignment="0" applyProtection="0"/>
    <xf numFmtId="0" fontId="29" fillId="0" borderId="325" applyNumberFormat="0" applyFill="0" applyAlignment="0" applyProtection="0"/>
    <xf numFmtId="0" fontId="27" fillId="25" borderId="328" applyNumberFormat="0" applyAlignment="0" applyProtection="0"/>
    <xf numFmtId="0" fontId="29" fillId="0" borderId="325" applyNumberFormat="0" applyFill="0" applyAlignment="0" applyProtection="0"/>
    <xf numFmtId="0" fontId="29" fillId="0" borderId="325" applyNumberFormat="0" applyFill="0" applyAlignment="0" applyProtection="0"/>
    <xf numFmtId="0" fontId="10" fillId="25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187" fillId="0" borderId="253" applyNumberFormat="0" applyFill="0" applyAlignment="0" applyProtection="0"/>
    <xf numFmtId="0" fontId="40" fillId="0" borderId="329" applyNumberFormat="0" applyFill="0" applyAlignment="0" applyProtection="0">
      <alignment vertical="center"/>
    </xf>
    <xf numFmtId="0" fontId="10" fillId="25" borderId="326" applyNumberFormat="0" applyAlignment="0" applyProtection="0"/>
    <xf numFmtId="0" fontId="188" fillId="7" borderId="269" applyNumberFormat="0" applyAlignment="0" applyProtection="0"/>
    <xf numFmtId="0" fontId="188" fillId="7" borderId="269" applyNumberFormat="0" applyAlignment="0" applyProtection="0"/>
    <xf numFmtId="0" fontId="188" fillId="7" borderId="269" applyNumberFormat="0" applyAlignment="0" applyProtection="0"/>
    <xf numFmtId="0" fontId="188" fillId="7" borderId="269" applyNumberFormat="0" applyAlignment="0" applyProtection="0"/>
    <xf numFmtId="0" fontId="188" fillId="7" borderId="269" applyNumberFormat="0" applyAlignment="0" applyProtection="0"/>
    <xf numFmtId="0" fontId="188" fillId="7" borderId="269" applyNumberFormat="0" applyAlignment="0" applyProtection="0"/>
    <xf numFmtId="0" fontId="188" fillId="7" borderId="269" applyNumberFormat="0" applyAlignment="0" applyProtection="0"/>
    <xf numFmtId="0" fontId="188" fillId="7" borderId="269" applyNumberFormat="0" applyAlignment="0" applyProtection="0"/>
    <xf numFmtId="0" fontId="188" fillId="7" borderId="269" applyNumberFormat="0" applyAlignment="0" applyProtection="0"/>
    <xf numFmtId="0" fontId="175" fillId="24" borderId="351" applyNumberFormat="0" applyFont="0" applyAlignment="0" applyProtection="0"/>
    <xf numFmtId="0" fontId="40" fillId="0" borderId="329" applyNumberFormat="0" applyFill="0" applyAlignment="0" applyProtection="0">
      <alignment vertical="center"/>
    </xf>
    <xf numFmtId="0" fontId="26" fillId="24" borderId="351" applyNumberFormat="0" applyFont="0" applyAlignment="0" applyProtection="0">
      <alignment vertical="center"/>
    </xf>
    <xf numFmtId="0" fontId="27" fillId="25" borderId="328" applyNumberFormat="0" applyAlignment="0" applyProtection="0"/>
    <xf numFmtId="0" fontId="29" fillId="0" borderId="353" applyNumberFormat="0" applyFill="0" applyAlignment="0" applyProtection="0"/>
    <xf numFmtId="0" fontId="21" fillId="7" borderId="350" applyNumberFormat="0" applyAlignment="0" applyProtection="0"/>
    <xf numFmtId="0" fontId="47" fillId="20" borderId="352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32" fillId="20" borderId="326" applyNumberFormat="0" applyAlignment="0" applyProtection="0">
      <alignment vertical="center"/>
    </xf>
    <xf numFmtId="0" fontId="188" fillId="7" borderId="326" applyNumberFormat="0" applyAlignment="0" applyProtection="0"/>
    <xf numFmtId="0" fontId="40" fillId="0" borderId="329" applyNumberFormat="0" applyFill="0" applyAlignment="0" applyProtection="0">
      <alignment vertical="center"/>
    </xf>
    <xf numFmtId="0" fontId="192" fillId="0" borderId="334" applyNumberFormat="0" applyFill="0" applyAlignment="0" applyProtection="0"/>
    <xf numFmtId="0" fontId="192" fillId="0" borderId="334" applyNumberFormat="0" applyFill="0" applyAlignment="0" applyProtection="0"/>
    <xf numFmtId="0" fontId="10" fillId="25" borderId="380" applyNumberFormat="0" applyAlignment="0" applyProtection="0"/>
    <xf numFmtId="0" fontId="29" fillId="0" borderId="325" applyNumberFormat="0" applyFill="0" applyAlignment="0" applyProtection="0"/>
    <xf numFmtId="0" fontId="40" fillId="0" borderId="383" applyNumberFormat="0" applyFill="0" applyAlignment="0" applyProtection="0">
      <alignment vertical="center"/>
    </xf>
    <xf numFmtId="0" fontId="192" fillId="0" borderId="329" applyNumberFormat="0" applyFill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4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4" fillId="24" borderId="270" applyNumberFormat="0" applyFont="0" applyAlignment="0" applyProtection="0"/>
    <xf numFmtId="0" fontId="4" fillId="24" borderId="270" applyNumberFormat="0" applyFont="0" applyAlignment="0" applyProtection="0"/>
    <xf numFmtId="0" fontId="4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91" fillId="20" borderId="271" applyNumberFormat="0" applyAlignment="0" applyProtection="0"/>
    <xf numFmtId="0" fontId="191" fillId="20" borderId="271" applyNumberFormat="0" applyAlignment="0" applyProtection="0"/>
    <xf numFmtId="0" fontId="191" fillId="20" borderId="271" applyNumberFormat="0" applyAlignment="0" applyProtection="0"/>
    <xf numFmtId="0" fontId="191" fillId="20" borderId="271" applyNumberFormat="0" applyAlignment="0" applyProtection="0"/>
    <xf numFmtId="0" fontId="191" fillId="20" borderId="271" applyNumberFormat="0" applyAlignment="0" applyProtection="0"/>
    <xf numFmtId="0" fontId="191" fillId="20" borderId="271" applyNumberFormat="0" applyAlignment="0" applyProtection="0"/>
    <xf numFmtId="0" fontId="191" fillId="20" borderId="271" applyNumberFormat="0" applyAlignment="0" applyProtection="0"/>
    <xf numFmtId="0" fontId="191" fillId="20" borderId="271" applyNumberFormat="0" applyAlignment="0" applyProtection="0"/>
    <xf numFmtId="0" fontId="191" fillId="20" borderId="271" applyNumberFormat="0" applyAlignment="0" applyProtection="0"/>
    <xf numFmtId="0" fontId="4" fillId="24" borderId="327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188" fillId="7" borderId="326" applyNumberFormat="0" applyAlignment="0" applyProtection="0"/>
    <xf numFmtId="0" fontId="32" fillId="20" borderId="35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188" fillId="7" borderId="326" applyNumberFormat="0" applyAlignment="0" applyProtection="0"/>
    <xf numFmtId="0" fontId="4" fillId="24" borderId="327" applyNumberFormat="0" applyFont="0" applyAlignment="0" applyProtection="0"/>
    <xf numFmtId="0" fontId="191" fillId="20" borderId="382" applyNumberFormat="0" applyAlignment="0" applyProtection="0"/>
    <xf numFmtId="0" fontId="27" fillId="25" borderId="382" applyNumberForma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40" fillId="0" borderId="329" applyNumberFormat="0" applyFill="0" applyAlignment="0" applyProtection="0">
      <alignment vertical="center"/>
    </xf>
    <xf numFmtId="0" fontId="175" fillId="24" borderId="327" applyNumberFormat="0" applyFont="0" applyAlignment="0" applyProtection="0"/>
    <xf numFmtId="0" fontId="188" fillId="7" borderId="326" applyNumberFormat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29" fillId="0" borderId="325" applyNumberFormat="0" applyFill="0" applyAlignment="0" applyProtection="0"/>
    <xf numFmtId="0" fontId="32" fillId="20" borderId="269" applyNumberFormat="0" applyAlignment="0" applyProtection="0">
      <alignment vertical="center"/>
    </xf>
    <xf numFmtId="0" fontId="289" fillId="24" borderId="273" applyNumberFormat="0" applyFont="0" applyAlignment="0" applyProtection="0">
      <alignment vertical="center"/>
    </xf>
    <xf numFmtId="0" fontId="175" fillId="24" borderId="327" applyNumberFormat="0" applyFont="0" applyAlignment="0" applyProtection="0"/>
    <xf numFmtId="0" fontId="40" fillId="0" borderId="274" applyNumberFormat="0" applyFill="0" applyAlignment="0" applyProtection="0">
      <alignment vertical="center"/>
    </xf>
    <xf numFmtId="0" fontId="41" fillId="7" borderId="269" applyNumberFormat="0" applyAlignment="0" applyProtection="0">
      <alignment vertical="center"/>
    </xf>
    <xf numFmtId="0" fontId="192" fillId="0" borderId="329" applyNumberFormat="0" applyFill="0" applyAlignment="0" applyProtection="0"/>
    <xf numFmtId="0" fontId="292" fillId="0" borderId="259" applyNumberFormat="0" applyFill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7" fillId="20" borderId="271" applyNumberFormat="0" applyAlignment="0" applyProtection="0">
      <alignment vertical="center"/>
    </xf>
    <xf numFmtId="0" fontId="4" fillId="29" borderId="381" applyNumberFormat="0" applyFont="0" applyAlignment="0" applyProtection="0"/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47" fillId="20" borderId="328" applyNumberFormat="0" applyAlignment="0" applyProtection="0">
      <alignment vertical="center"/>
    </xf>
    <xf numFmtId="0" fontId="191" fillId="20" borderId="382" applyNumberFormat="0" applyAlignment="0" applyProtection="0"/>
    <xf numFmtId="0" fontId="29" fillId="0" borderId="325" applyNumberFormat="0" applyFill="0" applyAlignment="0" applyProtection="0"/>
    <xf numFmtId="0" fontId="175" fillId="24" borderId="327" applyNumberFormat="0" applyFont="0" applyAlignment="0" applyProtection="0"/>
    <xf numFmtId="0" fontId="289" fillId="24" borderId="273" applyNumberFormat="0" applyFont="0" applyAlignment="0" applyProtection="0">
      <alignment vertical="center"/>
    </xf>
    <xf numFmtId="0" fontId="40" fillId="0" borderId="274" applyNumberFormat="0" applyFill="0" applyAlignment="0" applyProtection="0">
      <alignment vertical="center"/>
    </xf>
    <xf numFmtId="0" fontId="32" fillId="20" borderId="291" applyNumberFormat="0" applyAlignment="0" applyProtection="0">
      <alignment vertical="center"/>
    </xf>
    <xf numFmtId="0" fontId="27" fillId="20" borderId="328" applyNumberFormat="0" applyAlignment="0" applyProtection="0"/>
    <xf numFmtId="0" fontId="47" fillId="20" borderId="333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29" fillId="0" borderId="325" applyNumberFormat="0" applyFill="0" applyAlignment="0" applyProtection="0"/>
    <xf numFmtId="0" fontId="10" fillId="25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21" fillId="7" borderId="350" applyNumberFormat="0" applyAlignment="0" applyProtection="0"/>
    <xf numFmtId="0" fontId="10" fillId="25" borderId="326" applyNumberFormat="0" applyAlignment="0" applyProtection="0"/>
    <xf numFmtId="0" fontId="27" fillId="25" borderId="382" applyNumberFormat="0" applyAlignment="0" applyProtection="0"/>
    <xf numFmtId="0" fontId="180" fillId="20" borderId="291" applyNumberFormat="0" applyAlignment="0" applyProtection="0"/>
    <xf numFmtId="0" fontId="188" fillId="7" borderId="291" applyNumberFormat="0" applyAlignment="0" applyProtection="0"/>
    <xf numFmtId="0" fontId="191" fillId="20" borderId="271" applyNumberFormat="0" applyAlignment="0" applyProtection="0"/>
    <xf numFmtId="0" fontId="191" fillId="20" borderId="271" applyNumberFormat="0" applyAlignment="0" applyProtection="0"/>
    <xf numFmtId="0" fontId="266" fillId="20" borderId="269" applyNumberFormat="0" applyAlignment="0" applyProtection="0"/>
    <xf numFmtId="0" fontId="266" fillId="20" borderId="269" applyNumberFormat="0" applyAlignment="0" applyProtection="0"/>
    <xf numFmtId="0" fontId="10" fillId="25" borderId="326" applyNumberFormat="0" applyAlignment="0" applyProtection="0"/>
    <xf numFmtId="0" fontId="273" fillId="7" borderId="269" applyNumberFormat="0" applyAlignment="0" applyProtection="0"/>
    <xf numFmtId="0" fontId="273" fillId="7" borderId="269" applyNumberFormat="0" applyAlignment="0" applyProtection="0"/>
    <xf numFmtId="0" fontId="4" fillId="24" borderId="270" applyNumberFormat="0" applyFont="0" applyAlignment="0" applyProtection="0"/>
    <xf numFmtId="0" fontId="4" fillId="24" borderId="270" applyNumberFormat="0" applyFont="0" applyAlignment="0" applyProtection="0"/>
    <xf numFmtId="0" fontId="276" fillId="20" borderId="271" applyNumberFormat="0" applyAlignment="0" applyProtection="0"/>
    <xf numFmtId="0" fontId="276" fillId="20" borderId="271" applyNumberFormat="0" applyAlignment="0" applyProtection="0"/>
    <xf numFmtId="0" fontId="278" fillId="0" borderId="272" applyNumberFormat="0" applyFill="0" applyAlignment="0" applyProtection="0"/>
    <xf numFmtId="0" fontId="278" fillId="0" borderId="272" applyNumberFormat="0" applyFill="0" applyAlignment="0" applyProtection="0"/>
    <xf numFmtId="0" fontId="21" fillId="7" borderId="326" applyNumberFormat="0" applyAlignment="0" applyProtection="0"/>
    <xf numFmtId="0" fontId="175" fillId="24" borderId="327" applyNumberFormat="0" applyFont="0" applyAlignment="0" applyProtection="0"/>
    <xf numFmtId="0" fontId="4" fillId="24" borderId="327" applyNumberFormat="0" applyFont="0" applyAlignment="0" applyProtection="0"/>
    <xf numFmtId="0" fontId="188" fillId="7" borderId="326" applyNumberFormat="0" applyAlignment="0" applyProtection="0"/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68" fillId="0" borderId="339">
      <alignment horizontal="left" vertical="center"/>
    </xf>
    <xf numFmtId="0" fontId="191" fillId="20" borderId="271" applyNumberFormat="0" applyAlignment="0" applyProtection="0"/>
    <xf numFmtId="0" fontId="10" fillId="20" borderId="269" applyNumberFormat="0" applyAlignment="0" applyProtection="0"/>
    <xf numFmtId="0" fontId="21" fillId="7" borderId="269" applyNumberFormat="0" applyAlignment="0" applyProtection="0"/>
    <xf numFmtId="0" fontId="85" fillId="24" borderId="270" applyNumberFormat="0" applyFont="0" applyAlignment="0" applyProtection="0"/>
    <xf numFmtId="0" fontId="27" fillId="20" borderId="271" applyNumberFormat="0" applyAlignment="0" applyProtection="0"/>
    <xf numFmtId="0" fontId="29" fillId="0" borderId="272" applyNumberFormat="0" applyFill="0" applyAlignment="0" applyProtection="0"/>
    <xf numFmtId="0" fontId="191" fillId="20" borderId="271" applyNumberFormat="0" applyAlignment="0" applyProtection="0"/>
    <xf numFmtId="0" fontId="191" fillId="20" borderId="271" applyNumberFormat="0" applyAlignment="0" applyProtection="0"/>
    <xf numFmtId="0" fontId="191" fillId="20" borderId="271" applyNumberFormat="0" applyAlignment="0" applyProtection="0"/>
    <xf numFmtId="0" fontId="191" fillId="20" borderId="271" applyNumberFormat="0" applyAlignment="0" applyProtection="0"/>
    <xf numFmtId="0" fontId="191" fillId="20" borderId="271" applyNumberFormat="0" applyAlignment="0" applyProtection="0"/>
    <xf numFmtId="0" fontId="191" fillId="20" borderId="271" applyNumberFormat="0" applyAlignment="0" applyProtection="0"/>
    <xf numFmtId="0" fontId="180" fillId="20" borderId="269" applyNumberFormat="0" applyAlignment="0" applyProtection="0"/>
    <xf numFmtId="0" fontId="180" fillId="20" borderId="269" applyNumberFormat="0" applyAlignment="0" applyProtection="0"/>
    <xf numFmtId="0" fontId="180" fillId="20" borderId="269" applyNumberFormat="0" applyAlignment="0" applyProtection="0"/>
    <xf numFmtId="0" fontId="180" fillId="20" borderId="269" applyNumberFormat="0" applyAlignment="0" applyProtection="0"/>
    <xf numFmtId="0" fontId="180" fillId="20" borderId="269" applyNumberFormat="0" applyAlignment="0" applyProtection="0"/>
    <xf numFmtId="0" fontId="180" fillId="20" borderId="269" applyNumberFormat="0" applyAlignment="0" applyProtection="0"/>
    <xf numFmtId="0" fontId="180" fillId="20" borderId="269" applyNumberFormat="0" applyAlignment="0" applyProtection="0"/>
    <xf numFmtId="0" fontId="180" fillId="20" borderId="269" applyNumberFormat="0" applyAlignment="0" applyProtection="0"/>
    <xf numFmtId="0" fontId="180" fillId="20" borderId="269" applyNumberFormat="0" applyAlignment="0" applyProtection="0"/>
    <xf numFmtId="0" fontId="68" fillId="0" borderId="275">
      <alignment horizontal="left" vertical="center"/>
    </xf>
    <xf numFmtId="10" fontId="16" fillId="22" borderId="276" applyNumberFormat="0" applyBorder="0" applyAlignment="0" applyProtection="0"/>
    <xf numFmtId="0" fontId="188" fillId="7" borderId="269" applyNumberFormat="0" applyAlignment="0" applyProtection="0"/>
    <xf numFmtId="0" fontId="188" fillId="7" borderId="269" applyNumberFormat="0" applyAlignment="0" applyProtection="0"/>
    <xf numFmtId="0" fontId="188" fillId="7" borderId="269" applyNumberFormat="0" applyAlignment="0" applyProtection="0"/>
    <xf numFmtId="0" fontId="188" fillId="7" borderId="269" applyNumberFormat="0" applyAlignment="0" applyProtection="0"/>
    <xf numFmtId="0" fontId="188" fillId="7" borderId="269" applyNumberFormat="0" applyAlignment="0" applyProtection="0"/>
    <xf numFmtId="0" fontId="188" fillId="7" borderId="269" applyNumberFormat="0" applyAlignment="0" applyProtection="0"/>
    <xf numFmtId="0" fontId="188" fillId="7" borderId="269" applyNumberFormat="0" applyAlignment="0" applyProtection="0"/>
    <xf numFmtId="0" fontId="188" fillId="7" borderId="269" applyNumberFormat="0" applyAlignment="0" applyProtection="0"/>
    <xf numFmtId="0" fontId="188" fillId="7" borderId="269" applyNumberFormat="0" applyAlignment="0" applyProtection="0"/>
    <xf numFmtId="0" fontId="180" fillId="20" borderId="326" applyNumberFormat="0" applyAlignment="0" applyProtection="0"/>
    <xf numFmtId="0" fontId="27" fillId="20" borderId="352" applyNumberFormat="0" applyAlignment="0" applyProtection="0"/>
    <xf numFmtId="0" fontId="10" fillId="25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51" applyNumberFormat="0" applyFont="0" applyAlignment="0" applyProtection="0"/>
    <xf numFmtId="0" fontId="27" fillId="20" borderId="352" applyNumberFormat="0" applyAlignment="0" applyProtection="0"/>
    <xf numFmtId="0" fontId="27" fillId="20" borderId="328" applyNumberFormat="0" applyAlignment="0" applyProtection="0"/>
    <xf numFmtId="0" fontId="47" fillId="20" borderId="293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294" applyNumberFormat="0" applyFill="0" applyAlignment="0" applyProtection="0"/>
    <xf numFmtId="0" fontId="40" fillId="0" borderId="329" applyNumberFormat="0" applyFill="0" applyAlignment="0" applyProtection="0">
      <alignment vertical="center"/>
    </xf>
    <xf numFmtId="0" fontId="175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4" fillId="24" borderId="270" applyNumberFormat="0" applyFont="0" applyAlignment="0" applyProtection="0"/>
    <xf numFmtId="0" fontId="4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4" fillId="24" borderId="270" applyNumberFormat="0" applyFont="0" applyAlignment="0" applyProtection="0"/>
    <xf numFmtId="0" fontId="4" fillId="24" borderId="270" applyNumberFormat="0" applyFont="0" applyAlignment="0" applyProtection="0"/>
    <xf numFmtId="0" fontId="4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75" fillId="24" borderId="270" applyNumberFormat="0" applyFont="0" applyAlignment="0" applyProtection="0"/>
    <xf numFmtId="0" fontId="191" fillId="20" borderId="271" applyNumberFormat="0" applyAlignment="0" applyProtection="0"/>
    <xf numFmtId="0" fontId="191" fillId="20" borderId="271" applyNumberFormat="0" applyAlignment="0" applyProtection="0"/>
    <xf numFmtId="0" fontId="191" fillId="20" borderId="271" applyNumberFormat="0" applyAlignment="0" applyProtection="0"/>
    <xf numFmtId="0" fontId="191" fillId="20" borderId="271" applyNumberFormat="0" applyAlignment="0" applyProtection="0"/>
    <xf numFmtId="0" fontId="191" fillId="20" borderId="271" applyNumberFormat="0" applyAlignment="0" applyProtection="0"/>
    <xf numFmtId="0" fontId="191" fillId="20" borderId="271" applyNumberFormat="0" applyAlignment="0" applyProtection="0"/>
    <xf numFmtId="0" fontId="191" fillId="20" borderId="271" applyNumberFormat="0" applyAlignment="0" applyProtection="0"/>
    <xf numFmtId="0" fontId="191" fillId="20" borderId="271" applyNumberFormat="0" applyAlignment="0" applyProtection="0"/>
    <xf numFmtId="0" fontId="191" fillId="20" borderId="271" applyNumberFormat="0" applyAlignment="0" applyProtection="0"/>
    <xf numFmtId="0" fontId="29" fillId="0" borderId="272" applyNumberFormat="0" applyFill="0" applyAlignment="0" applyProtection="0"/>
    <xf numFmtId="0" fontId="27" fillId="20" borderId="271" applyNumberFormat="0" applyAlignment="0" applyProtection="0"/>
    <xf numFmtId="0" fontId="175" fillId="24" borderId="327" applyNumberFormat="0" applyFont="0" applyAlignment="0" applyProtection="0"/>
    <xf numFmtId="0" fontId="278" fillId="0" borderId="272" applyNumberFormat="0" applyFill="0" applyAlignment="0" applyProtection="0"/>
    <xf numFmtId="0" fontId="278" fillId="0" borderId="272" applyNumberFormat="0" applyFill="0" applyAlignment="0" applyProtection="0"/>
    <xf numFmtId="0" fontId="276" fillId="20" borderId="271" applyNumberFormat="0" applyAlignment="0" applyProtection="0"/>
    <xf numFmtId="0" fontId="276" fillId="20" borderId="271" applyNumberFormat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32" fillId="20" borderId="269" applyNumberFormat="0" applyAlignment="0" applyProtection="0">
      <alignment vertical="center"/>
    </xf>
    <xf numFmtId="0" fontId="289" fillId="24" borderId="273" applyNumberFormat="0" applyFont="0" applyAlignment="0" applyProtection="0">
      <alignment vertical="center"/>
    </xf>
    <xf numFmtId="0" fontId="40" fillId="0" borderId="274" applyNumberFormat="0" applyFill="0" applyAlignment="0" applyProtection="0">
      <alignment vertical="center"/>
    </xf>
    <xf numFmtId="0" fontId="41" fillId="7" borderId="269" applyNumberFormat="0" applyAlignment="0" applyProtection="0">
      <alignment vertical="center"/>
    </xf>
    <xf numFmtId="0" fontId="47" fillId="20" borderId="271" applyNumberFormat="0" applyAlignment="0" applyProtection="0">
      <alignment vertical="center"/>
    </xf>
    <xf numFmtId="0" fontId="188" fillId="7" borderId="350" applyNumberFormat="0" applyAlignment="0" applyProtection="0"/>
    <xf numFmtId="0" fontId="27" fillId="25" borderId="382" applyNumberFormat="0" applyAlignment="0" applyProtection="0"/>
    <xf numFmtId="0" fontId="29" fillId="0" borderId="329" applyNumberFormat="0" applyFill="0" applyAlignment="0" applyProtection="0"/>
    <xf numFmtId="0" fontId="4" fillId="24" borderId="381" applyNumberFormat="0" applyFont="0" applyAlignment="0" applyProtection="0">
      <alignment vertical="center"/>
    </xf>
    <xf numFmtId="0" fontId="191" fillId="20" borderId="333" applyNumberFormat="0" applyAlignment="0" applyProtection="0"/>
    <xf numFmtId="0" fontId="21" fillId="7" borderId="380" applyNumberFormat="0" applyAlignment="0" applyProtection="0"/>
    <xf numFmtId="0" fontId="191" fillId="20" borderId="333" applyNumberFormat="0" applyAlignment="0" applyProtection="0"/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289" fillId="24" borderId="273" applyNumberFormat="0" applyFont="0" applyAlignment="0" applyProtection="0">
      <alignment vertical="center"/>
    </xf>
    <xf numFmtId="0" fontId="40" fillId="0" borderId="274" applyNumberFormat="0" applyFill="0" applyAlignment="0" applyProtection="0">
      <alignment vertical="center"/>
    </xf>
    <xf numFmtId="0" fontId="47" fillId="20" borderId="271" applyNumberFormat="0" applyAlignment="0" applyProtection="0">
      <alignment vertical="center"/>
    </xf>
    <xf numFmtId="0" fontId="192" fillId="0" borderId="329" applyNumberFormat="0" applyFill="0" applyAlignment="0" applyProtection="0"/>
    <xf numFmtId="0" fontId="10" fillId="22" borderId="326" applyNumberFormat="0" applyAlignment="0" applyProtection="0"/>
    <xf numFmtId="0" fontId="29" fillId="0" borderId="325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278" fillId="0" borderId="280" applyNumberFormat="0" applyFill="0" applyAlignment="0" applyProtection="0"/>
    <xf numFmtId="0" fontId="29" fillId="0" borderId="325" applyNumberFormat="0" applyFill="0" applyAlignment="0" applyProtection="0"/>
    <xf numFmtId="0" fontId="273" fillId="7" borderId="277" applyNumberFormat="0" applyAlignment="0" applyProtection="0"/>
    <xf numFmtId="0" fontId="278" fillId="0" borderId="280" applyNumberFormat="0" applyFill="0" applyAlignment="0" applyProtection="0"/>
    <xf numFmtId="0" fontId="273" fillId="7" borderId="277" applyNumberFormat="0" applyAlignment="0" applyProtection="0"/>
    <xf numFmtId="0" fontId="188" fillId="7" borderId="269" applyNumberFormat="0" applyAlignment="0" applyProtection="0"/>
    <xf numFmtId="0" fontId="10" fillId="20" borderId="326" applyNumberFormat="0" applyAlignment="0" applyProtection="0"/>
    <xf numFmtId="0" fontId="180" fillId="20" borderId="269" applyNumberFormat="0" applyAlignment="0" applyProtection="0"/>
    <xf numFmtId="0" fontId="180" fillId="20" borderId="269" applyNumberFormat="0" applyAlignment="0" applyProtection="0"/>
    <xf numFmtId="0" fontId="188" fillId="7" borderId="269" applyNumberFormat="0" applyAlignment="0" applyProtection="0"/>
    <xf numFmtId="0" fontId="276" fillId="20" borderId="271" applyNumberFormat="0" applyAlignment="0" applyProtection="0"/>
    <xf numFmtId="0" fontId="278" fillId="0" borderId="280" applyNumberFormat="0" applyFill="0" applyAlignment="0" applyProtection="0"/>
    <xf numFmtId="0" fontId="278" fillId="0" borderId="280" applyNumberFormat="0" applyFill="0" applyAlignment="0" applyProtection="0"/>
    <xf numFmtId="0" fontId="276" fillId="20" borderId="279" applyNumberFormat="0" applyAlignment="0" applyProtection="0"/>
    <xf numFmtId="0" fontId="276" fillId="20" borderId="279" applyNumberFormat="0" applyAlignment="0" applyProtection="0"/>
    <xf numFmtId="0" fontId="4" fillId="24" borderId="278" applyNumberFormat="0" applyFont="0" applyAlignment="0" applyProtection="0"/>
    <xf numFmtId="0" fontId="4" fillId="24" borderId="278" applyNumberFormat="0" applyFont="0" applyAlignment="0" applyProtection="0"/>
    <xf numFmtId="0" fontId="273" fillId="7" borderId="277" applyNumberFormat="0" applyAlignment="0" applyProtection="0"/>
    <xf numFmtId="0" fontId="266" fillId="20" borderId="277" applyNumberFormat="0" applyAlignment="0" applyProtection="0"/>
    <xf numFmtId="0" fontId="266" fillId="20" borderId="277" applyNumberFormat="0" applyAlignment="0" applyProtection="0"/>
    <xf numFmtId="0" fontId="276" fillId="20" borderId="279" applyNumberFormat="0" applyAlignment="0" applyProtection="0"/>
    <xf numFmtId="0" fontId="276" fillId="20" borderId="279" applyNumberFormat="0" applyAlignment="0" applyProtection="0"/>
    <xf numFmtId="0" fontId="4" fillId="24" borderId="278" applyNumberFormat="0" applyFont="0" applyAlignment="0" applyProtection="0"/>
    <xf numFmtId="0" fontId="4" fillId="24" borderId="278" applyNumberFormat="0" applyFont="0" applyAlignment="0" applyProtection="0"/>
    <xf numFmtId="0" fontId="273" fillId="7" borderId="277" applyNumberFormat="0" applyAlignment="0" applyProtection="0"/>
    <xf numFmtId="0" fontId="266" fillId="20" borderId="277" applyNumberFormat="0" applyAlignment="0" applyProtection="0"/>
    <xf numFmtId="0" fontId="266" fillId="20" borderId="277" applyNumberFormat="0" applyAlignment="0" applyProtection="0"/>
    <xf numFmtId="0" fontId="29" fillId="0" borderId="280" applyNumberFormat="0" applyFill="0" applyAlignment="0" applyProtection="0"/>
    <xf numFmtId="0" fontId="27" fillId="20" borderId="279" applyNumberFormat="0" applyAlignment="0" applyProtection="0"/>
    <xf numFmtId="0" fontId="85" fillId="24" borderId="278" applyNumberFormat="0" applyFont="0" applyAlignment="0" applyProtection="0"/>
    <xf numFmtId="0" fontId="21" fillId="7" borderId="277" applyNumberFormat="0" applyAlignment="0" applyProtection="0"/>
    <xf numFmtId="0" fontId="10" fillId="20" borderId="277" applyNumberFormat="0" applyAlignment="0" applyProtection="0"/>
    <xf numFmtId="0" fontId="278" fillId="0" borderId="272" applyNumberFormat="0" applyFill="0" applyAlignment="0" applyProtection="0"/>
    <xf numFmtId="0" fontId="180" fillId="20" borderId="277" applyNumberFormat="0" applyAlignment="0" applyProtection="0"/>
    <xf numFmtId="0" fontId="180" fillId="20" borderId="277" applyNumberFormat="0" applyAlignment="0" applyProtection="0"/>
    <xf numFmtId="0" fontId="180" fillId="20" borderId="277" applyNumberFormat="0" applyAlignment="0" applyProtection="0"/>
    <xf numFmtId="0" fontId="180" fillId="20" borderId="277" applyNumberFormat="0" applyAlignment="0" applyProtection="0"/>
    <xf numFmtId="0" fontId="180" fillId="20" borderId="277" applyNumberFormat="0" applyAlignment="0" applyProtection="0"/>
    <xf numFmtId="0" fontId="180" fillId="20" borderId="277" applyNumberFormat="0" applyAlignment="0" applyProtection="0"/>
    <xf numFmtId="0" fontId="180" fillId="20" borderId="277" applyNumberFormat="0" applyAlignment="0" applyProtection="0"/>
    <xf numFmtId="0" fontId="180" fillId="20" borderId="277" applyNumberFormat="0" applyAlignment="0" applyProtection="0"/>
    <xf numFmtId="0" fontId="180" fillId="20" borderId="277" applyNumberFormat="0" applyAlignment="0" applyProtection="0"/>
    <xf numFmtId="0" fontId="68" fillId="0" borderId="268">
      <alignment horizontal="left" vertical="center"/>
    </xf>
    <xf numFmtId="10" fontId="16" fillId="22" borderId="281" applyNumberFormat="0" applyBorder="0" applyAlignment="0" applyProtection="0"/>
    <xf numFmtId="0" fontId="188" fillId="7" borderId="277" applyNumberFormat="0" applyAlignment="0" applyProtection="0"/>
    <xf numFmtId="0" fontId="188" fillId="7" borderId="277" applyNumberFormat="0" applyAlignment="0" applyProtection="0"/>
    <xf numFmtId="0" fontId="188" fillId="7" borderId="277" applyNumberFormat="0" applyAlignment="0" applyProtection="0"/>
    <xf numFmtId="0" fontId="188" fillId="7" borderId="277" applyNumberFormat="0" applyAlignment="0" applyProtection="0"/>
    <xf numFmtId="0" fontId="188" fillId="7" borderId="277" applyNumberFormat="0" applyAlignment="0" applyProtection="0"/>
    <xf numFmtId="0" fontId="188" fillId="7" borderId="277" applyNumberFormat="0" applyAlignment="0" applyProtection="0"/>
    <xf numFmtId="0" fontId="188" fillId="7" borderId="277" applyNumberFormat="0" applyAlignment="0" applyProtection="0"/>
    <xf numFmtId="0" fontId="188" fillId="7" borderId="277" applyNumberFormat="0" applyAlignment="0" applyProtection="0"/>
    <xf numFmtId="0" fontId="188" fillId="7" borderId="277" applyNumberFormat="0" applyAlignment="0" applyProtection="0"/>
    <xf numFmtId="0" fontId="40" fillId="0" borderId="353" applyNumberFormat="0" applyFill="0" applyAlignment="0" applyProtection="0">
      <alignment vertical="center"/>
    </xf>
    <xf numFmtId="0" fontId="27" fillId="25" borderId="328" applyNumberFormat="0" applyAlignment="0" applyProtection="0"/>
    <xf numFmtId="0" fontId="4" fillId="24" borderId="270" applyNumberFormat="0" applyFont="0" applyAlignment="0" applyProtection="0"/>
    <xf numFmtId="0" fontId="278" fillId="0" borderId="272" applyNumberFormat="0" applyFill="0" applyAlignment="0" applyProtection="0"/>
    <xf numFmtId="0" fontId="276" fillId="20" borderId="271" applyNumberFormat="0" applyAlignment="0" applyProtection="0"/>
    <xf numFmtId="0" fontId="266" fillId="20" borderId="269" applyNumberFormat="0" applyAlignment="0" applyProtection="0"/>
    <xf numFmtId="0" fontId="29" fillId="0" borderId="354" applyNumberFormat="0" applyFill="0" applyAlignment="0" applyProtection="0"/>
    <xf numFmtId="0" fontId="4" fillId="24" borderId="327" applyNumberFormat="0" applyFont="0" applyAlignment="0" applyProtection="0"/>
    <xf numFmtId="0" fontId="175" fillId="24" borderId="278" applyNumberFormat="0" applyFont="0" applyAlignment="0" applyProtection="0"/>
    <xf numFmtId="0" fontId="175" fillId="24" borderId="278" applyNumberFormat="0" applyFont="0" applyAlignment="0" applyProtection="0"/>
    <xf numFmtId="0" fontId="175" fillId="24" borderId="278" applyNumberFormat="0" applyFont="0" applyAlignment="0" applyProtection="0"/>
    <xf numFmtId="0" fontId="175" fillId="24" borderId="278" applyNumberFormat="0" applyFont="0" applyAlignment="0" applyProtection="0"/>
    <xf numFmtId="0" fontId="175" fillId="24" borderId="278" applyNumberFormat="0" applyFont="0" applyAlignment="0" applyProtection="0"/>
    <xf numFmtId="0" fontId="175" fillId="24" borderId="278" applyNumberFormat="0" applyFont="0" applyAlignment="0" applyProtection="0"/>
    <xf numFmtId="0" fontId="175" fillId="24" borderId="278" applyNumberFormat="0" applyFont="0" applyAlignment="0" applyProtection="0"/>
    <xf numFmtId="0" fontId="175" fillId="24" borderId="278" applyNumberFormat="0" applyFont="0" applyAlignment="0" applyProtection="0"/>
    <xf numFmtId="0" fontId="175" fillId="24" borderId="278" applyNumberFormat="0" applyFont="0" applyAlignment="0" applyProtection="0"/>
    <xf numFmtId="0" fontId="175" fillId="24" borderId="278" applyNumberFormat="0" applyFont="0" applyAlignment="0" applyProtection="0"/>
    <xf numFmtId="0" fontId="4" fillId="24" borderId="278" applyNumberFormat="0" applyFont="0" applyAlignment="0" applyProtection="0"/>
    <xf numFmtId="0" fontId="175" fillId="24" borderId="278" applyNumberFormat="0" applyFont="0" applyAlignment="0" applyProtection="0"/>
    <xf numFmtId="0" fontId="175" fillId="24" borderId="278" applyNumberFormat="0" applyFont="0" applyAlignment="0" applyProtection="0"/>
    <xf numFmtId="0" fontId="175" fillId="24" borderId="278" applyNumberFormat="0" applyFont="0" applyAlignment="0" applyProtection="0"/>
    <xf numFmtId="0" fontId="175" fillId="24" borderId="278" applyNumberFormat="0" applyFont="0" applyAlignment="0" applyProtection="0"/>
    <xf numFmtId="0" fontId="175" fillId="24" borderId="278" applyNumberFormat="0" applyFont="0" applyAlignment="0" applyProtection="0"/>
    <xf numFmtId="0" fontId="175" fillId="24" borderId="278" applyNumberFormat="0" applyFont="0" applyAlignment="0" applyProtection="0"/>
    <xf numFmtId="0" fontId="175" fillId="24" borderId="278" applyNumberFormat="0" applyFont="0" applyAlignment="0" applyProtection="0"/>
    <xf numFmtId="0" fontId="175" fillId="24" borderId="278" applyNumberFormat="0" applyFont="0" applyAlignment="0" applyProtection="0"/>
    <xf numFmtId="0" fontId="175" fillId="24" borderId="278" applyNumberFormat="0" applyFont="0" applyAlignment="0" applyProtection="0"/>
    <xf numFmtId="0" fontId="175" fillId="24" borderId="278" applyNumberFormat="0" applyFont="0" applyAlignment="0" applyProtection="0"/>
    <xf numFmtId="0" fontId="4" fillId="24" borderId="278" applyNumberFormat="0" applyFont="0" applyAlignment="0" applyProtection="0"/>
    <xf numFmtId="0" fontId="4" fillId="24" borderId="278" applyNumberFormat="0" applyFont="0" applyAlignment="0" applyProtection="0"/>
    <xf numFmtId="0" fontId="4" fillId="24" borderId="278" applyNumberFormat="0" applyFont="0" applyAlignment="0" applyProtection="0"/>
    <xf numFmtId="0" fontId="175" fillId="24" borderId="278" applyNumberFormat="0" applyFont="0" applyAlignment="0" applyProtection="0"/>
    <xf numFmtId="0" fontId="175" fillId="24" borderId="278" applyNumberFormat="0" applyFont="0" applyAlignment="0" applyProtection="0"/>
    <xf numFmtId="0" fontId="175" fillId="24" borderId="278" applyNumberFormat="0" applyFont="0" applyAlignment="0" applyProtection="0"/>
    <xf numFmtId="0" fontId="175" fillId="24" borderId="278" applyNumberFormat="0" applyFont="0" applyAlignment="0" applyProtection="0"/>
    <xf numFmtId="0" fontId="175" fillId="24" borderId="278" applyNumberFormat="0" applyFont="0" applyAlignment="0" applyProtection="0"/>
    <xf numFmtId="0" fontId="175" fillId="24" borderId="278" applyNumberFormat="0" applyFont="0" applyAlignment="0" applyProtection="0"/>
    <xf numFmtId="0" fontId="191" fillId="20" borderId="279" applyNumberFormat="0" applyAlignment="0" applyProtection="0"/>
    <xf numFmtId="0" fontId="191" fillId="20" borderId="279" applyNumberFormat="0" applyAlignment="0" applyProtection="0"/>
    <xf numFmtId="0" fontId="191" fillId="20" borderId="279" applyNumberFormat="0" applyAlignment="0" applyProtection="0"/>
    <xf numFmtId="0" fontId="191" fillId="20" borderId="279" applyNumberFormat="0" applyAlignment="0" applyProtection="0"/>
    <xf numFmtId="0" fontId="191" fillId="20" borderId="279" applyNumberFormat="0" applyAlignment="0" applyProtection="0"/>
    <xf numFmtId="0" fontId="191" fillId="20" borderId="279" applyNumberFormat="0" applyAlignment="0" applyProtection="0"/>
    <xf numFmtId="0" fontId="191" fillId="20" borderId="279" applyNumberFormat="0" applyAlignment="0" applyProtection="0"/>
    <xf numFmtId="0" fontId="191" fillId="20" borderId="279" applyNumberFormat="0" applyAlignment="0" applyProtection="0"/>
    <xf numFmtId="0" fontId="191" fillId="20" borderId="279" applyNumberFormat="0" applyAlignment="0" applyProtection="0"/>
    <xf numFmtId="0" fontId="192" fillId="0" borderId="280" applyNumberFormat="0" applyFill="0" applyAlignment="0" applyProtection="0"/>
    <xf numFmtId="0" fontId="192" fillId="0" borderId="280" applyNumberFormat="0" applyFill="0" applyAlignment="0" applyProtection="0"/>
    <xf numFmtId="0" fontId="192" fillId="0" borderId="280" applyNumberFormat="0" applyFill="0" applyAlignment="0" applyProtection="0"/>
    <xf numFmtId="0" fontId="192" fillId="0" borderId="280" applyNumberFormat="0" applyFill="0" applyAlignment="0" applyProtection="0"/>
    <xf numFmtId="0" fontId="192" fillId="0" borderId="280" applyNumberFormat="0" applyFill="0" applyAlignment="0" applyProtection="0"/>
    <xf numFmtId="0" fontId="192" fillId="0" borderId="280" applyNumberFormat="0" applyFill="0" applyAlignment="0" applyProtection="0"/>
    <xf numFmtId="0" fontId="192" fillId="0" borderId="280" applyNumberFormat="0" applyFill="0" applyAlignment="0" applyProtection="0"/>
    <xf numFmtId="0" fontId="192" fillId="0" borderId="280" applyNumberFormat="0" applyFill="0" applyAlignment="0" applyProtection="0"/>
    <xf numFmtId="0" fontId="192" fillId="0" borderId="280" applyNumberFormat="0" applyFill="0" applyAlignment="0" applyProtection="0"/>
    <xf numFmtId="0" fontId="32" fillId="20" borderId="277" applyNumberFormat="0" applyAlignment="0" applyProtection="0">
      <alignment vertical="center"/>
    </xf>
    <xf numFmtId="0" fontId="41" fillId="7" borderId="277" applyNumberFormat="0" applyAlignment="0" applyProtection="0">
      <alignment vertical="center"/>
    </xf>
    <xf numFmtId="0" fontId="47" fillId="20" borderId="279" applyNumberFormat="0" applyAlignment="0" applyProtection="0">
      <alignment vertical="center"/>
    </xf>
    <xf numFmtId="0" fontId="273" fillId="7" borderId="269" applyNumberFormat="0" applyAlignment="0" applyProtection="0"/>
    <xf numFmtId="0" fontId="273" fillId="7" borderId="269" applyNumberFormat="0" applyAlignment="0" applyProtection="0"/>
    <xf numFmtId="0" fontId="68" fillId="0" borderId="268">
      <alignment horizontal="left" vertical="center"/>
    </xf>
    <xf numFmtId="10" fontId="16" fillId="22" borderId="281" applyNumberFormat="0" applyBorder="0" applyAlignment="0" applyProtection="0"/>
    <xf numFmtId="0" fontId="266" fillId="20" borderId="269" applyNumberFormat="0" applyAlignment="0" applyProtection="0"/>
    <xf numFmtId="0" fontId="191" fillId="20" borderId="271" applyNumberFormat="0" applyAlignment="0" applyProtection="0"/>
    <xf numFmtId="0" fontId="191" fillId="20" borderId="271" applyNumberFormat="0" applyAlignment="0" applyProtection="0"/>
    <xf numFmtId="0" fontId="192" fillId="0" borderId="272" applyNumberFormat="0" applyFill="0" applyAlignment="0" applyProtection="0"/>
    <xf numFmtId="0" fontId="192" fillId="0" borderId="272" applyNumberFormat="0" applyFill="0" applyAlignment="0" applyProtection="0"/>
    <xf numFmtId="0" fontId="289" fillId="24" borderId="282" applyNumberFormat="0" applyFont="0" applyAlignment="0" applyProtection="0">
      <alignment vertical="center"/>
    </xf>
    <xf numFmtId="0" fontId="40" fillId="0" borderId="283" applyNumberFormat="0" applyFill="0" applyAlignment="0" applyProtection="0">
      <alignment vertical="center"/>
    </xf>
    <xf numFmtId="0" fontId="289" fillId="24" borderId="282" applyNumberFormat="0" applyFont="0" applyAlignment="0" applyProtection="0">
      <alignment vertical="center"/>
    </xf>
    <xf numFmtId="0" fontId="40" fillId="0" borderId="283" applyNumberFormat="0" applyFill="0" applyAlignment="0" applyProtection="0">
      <alignment vertical="center"/>
    </xf>
    <xf numFmtId="0" fontId="191" fillId="20" borderId="286" applyNumberFormat="0" applyAlignment="0" applyProtection="0"/>
    <xf numFmtId="0" fontId="191" fillId="20" borderId="286" applyNumberFormat="0" applyAlignment="0" applyProtection="0"/>
    <xf numFmtId="0" fontId="266" fillId="20" borderId="284" applyNumberFormat="0" applyAlignment="0" applyProtection="0"/>
    <xf numFmtId="0" fontId="266" fillId="20" borderId="284" applyNumberFormat="0" applyAlignment="0" applyProtection="0"/>
    <xf numFmtId="0" fontId="273" fillId="7" borderId="284" applyNumberFormat="0" applyAlignment="0" applyProtection="0"/>
    <xf numFmtId="0" fontId="273" fillId="7" borderId="284" applyNumberFormat="0" applyAlignment="0" applyProtection="0"/>
    <xf numFmtId="0" fontId="4" fillId="24" borderId="285" applyNumberFormat="0" applyFont="0" applyAlignment="0" applyProtection="0"/>
    <xf numFmtId="0" fontId="4" fillId="24" borderId="285" applyNumberFormat="0" applyFont="0" applyAlignment="0" applyProtection="0"/>
    <xf numFmtId="0" fontId="276" fillId="20" borderId="286" applyNumberFormat="0" applyAlignment="0" applyProtection="0"/>
    <xf numFmtId="0" fontId="276" fillId="20" borderId="286" applyNumberFormat="0" applyAlignment="0" applyProtection="0"/>
    <xf numFmtId="0" fontId="278" fillId="0" borderId="287" applyNumberFormat="0" applyFill="0" applyAlignment="0" applyProtection="0"/>
    <xf numFmtId="0" fontId="278" fillId="0" borderId="287" applyNumberFormat="0" applyFill="0" applyAlignment="0" applyProtection="0"/>
    <xf numFmtId="0" fontId="191" fillId="20" borderId="286" applyNumberFormat="0" applyAlignment="0" applyProtection="0"/>
    <xf numFmtId="0" fontId="10" fillId="20" borderId="284" applyNumberFormat="0" applyAlignment="0" applyProtection="0"/>
    <xf numFmtId="0" fontId="21" fillId="7" borderId="284" applyNumberFormat="0" applyAlignment="0" applyProtection="0"/>
    <xf numFmtId="0" fontId="85" fillId="24" borderId="285" applyNumberFormat="0" applyFont="0" applyAlignment="0" applyProtection="0"/>
    <xf numFmtId="0" fontId="27" fillId="20" borderId="286" applyNumberFormat="0" applyAlignment="0" applyProtection="0"/>
    <xf numFmtId="0" fontId="29" fillId="0" borderId="287" applyNumberFormat="0" applyFill="0" applyAlignment="0" applyProtection="0"/>
    <xf numFmtId="0" fontId="191" fillId="20" borderId="286" applyNumberFormat="0" applyAlignment="0" applyProtection="0"/>
    <xf numFmtId="0" fontId="191" fillId="20" borderId="286" applyNumberFormat="0" applyAlignment="0" applyProtection="0"/>
    <xf numFmtId="0" fontId="191" fillId="20" borderId="286" applyNumberFormat="0" applyAlignment="0" applyProtection="0"/>
    <xf numFmtId="0" fontId="191" fillId="20" borderId="286" applyNumberFormat="0" applyAlignment="0" applyProtection="0"/>
    <xf numFmtId="0" fontId="191" fillId="20" borderId="286" applyNumberFormat="0" applyAlignment="0" applyProtection="0"/>
    <xf numFmtId="0" fontId="191" fillId="20" borderId="286" applyNumberFormat="0" applyAlignment="0" applyProtection="0"/>
    <xf numFmtId="0" fontId="180" fillId="20" borderId="284" applyNumberFormat="0" applyAlignment="0" applyProtection="0"/>
    <xf numFmtId="0" fontId="180" fillId="20" borderId="284" applyNumberFormat="0" applyAlignment="0" applyProtection="0"/>
    <xf numFmtId="0" fontId="180" fillId="20" borderId="284" applyNumberFormat="0" applyAlignment="0" applyProtection="0"/>
    <xf numFmtId="0" fontId="180" fillId="20" borderId="284" applyNumberFormat="0" applyAlignment="0" applyProtection="0"/>
    <xf numFmtId="0" fontId="180" fillId="20" borderId="284" applyNumberFormat="0" applyAlignment="0" applyProtection="0"/>
    <xf numFmtId="0" fontId="180" fillId="20" borderId="284" applyNumberFormat="0" applyAlignment="0" applyProtection="0"/>
    <xf numFmtId="0" fontId="180" fillId="20" borderId="284" applyNumberFormat="0" applyAlignment="0" applyProtection="0"/>
    <xf numFmtId="0" fontId="180" fillId="20" borderId="284" applyNumberFormat="0" applyAlignment="0" applyProtection="0"/>
    <xf numFmtId="0" fontId="180" fillId="20" borderId="284" applyNumberFormat="0" applyAlignment="0" applyProtection="0"/>
    <xf numFmtId="0" fontId="188" fillId="7" borderId="284" applyNumberFormat="0" applyAlignment="0" applyProtection="0"/>
    <xf numFmtId="0" fontId="188" fillId="7" borderId="284" applyNumberFormat="0" applyAlignment="0" applyProtection="0"/>
    <xf numFmtId="0" fontId="188" fillId="7" borderId="284" applyNumberFormat="0" applyAlignment="0" applyProtection="0"/>
    <xf numFmtId="0" fontId="188" fillId="7" borderId="284" applyNumberFormat="0" applyAlignment="0" applyProtection="0"/>
    <xf numFmtId="0" fontId="188" fillId="7" borderId="284" applyNumberFormat="0" applyAlignment="0" applyProtection="0"/>
    <xf numFmtId="0" fontId="188" fillId="7" borderId="284" applyNumberFormat="0" applyAlignment="0" applyProtection="0"/>
    <xf numFmtId="0" fontId="188" fillId="7" borderId="284" applyNumberFormat="0" applyAlignment="0" applyProtection="0"/>
    <xf numFmtId="0" fontId="188" fillId="7" borderId="284" applyNumberFormat="0" applyAlignment="0" applyProtection="0"/>
    <xf numFmtId="0" fontId="188" fillId="7" borderId="284" applyNumberFormat="0" applyAlignment="0" applyProtection="0"/>
    <xf numFmtId="0" fontId="175" fillId="24" borderId="285" applyNumberFormat="0" applyFont="0" applyAlignment="0" applyProtection="0"/>
    <xf numFmtId="0" fontId="175" fillId="24" borderId="285" applyNumberFormat="0" applyFont="0" applyAlignment="0" applyProtection="0"/>
    <xf numFmtId="0" fontId="175" fillId="24" borderId="285" applyNumberFormat="0" applyFont="0" applyAlignment="0" applyProtection="0"/>
    <xf numFmtId="0" fontId="175" fillId="24" borderId="285" applyNumberFormat="0" applyFont="0" applyAlignment="0" applyProtection="0"/>
    <xf numFmtId="0" fontId="175" fillId="24" borderId="285" applyNumberFormat="0" applyFont="0" applyAlignment="0" applyProtection="0"/>
    <xf numFmtId="0" fontId="175" fillId="24" borderId="285" applyNumberFormat="0" applyFont="0" applyAlignment="0" applyProtection="0"/>
    <xf numFmtId="0" fontId="175" fillId="24" borderId="285" applyNumberFormat="0" applyFont="0" applyAlignment="0" applyProtection="0"/>
    <xf numFmtId="0" fontId="175" fillId="24" borderId="285" applyNumberFormat="0" applyFont="0" applyAlignment="0" applyProtection="0"/>
    <xf numFmtId="0" fontId="175" fillId="24" borderId="285" applyNumberFormat="0" applyFont="0" applyAlignment="0" applyProtection="0"/>
    <xf numFmtId="0" fontId="175" fillId="24" borderId="285" applyNumberFormat="0" applyFont="0" applyAlignment="0" applyProtection="0"/>
    <xf numFmtId="0" fontId="4" fillId="24" borderId="285" applyNumberFormat="0" applyFont="0" applyAlignment="0" applyProtection="0"/>
    <xf numFmtId="0" fontId="4" fillId="24" borderId="285" applyNumberFormat="0" applyFont="0" applyAlignment="0" applyProtection="0"/>
    <xf numFmtId="0" fontId="175" fillId="24" borderId="285" applyNumberFormat="0" applyFont="0" applyAlignment="0" applyProtection="0"/>
    <xf numFmtId="0" fontId="175" fillId="24" borderId="285" applyNumberFormat="0" applyFont="0" applyAlignment="0" applyProtection="0"/>
    <xf numFmtId="0" fontId="175" fillId="24" borderId="285" applyNumberFormat="0" applyFont="0" applyAlignment="0" applyProtection="0"/>
    <xf numFmtId="0" fontId="175" fillId="24" borderId="285" applyNumberFormat="0" applyFont="0" applyAlignment="0" applyProtection="0"/>
    <xf numFmtId="0" fontId="175" fillId="24" borderId="285" applyNumberFormat="0" applyFont="0" applyAlignment="0" applyProtection="0"/>
    <xf numFmtId="0" fontId="175" fillId="24" borderId="285" applyNumberFormat="0" applyFont="0" applyAlignment="0" applyProtection="0"/>
    <xf numFmtId="0" fontId="175" fillId="24" borderId="285" applyNumberFormat="0" applyFont="0" applyAlignment="0" applyProtection="0"/>
    <xf numFmtId="0" fontId="175" fillId="24" borderId="285" applyNumberFormat="0" applyFont="0" applyAlignment="0" applyProtection="0"/>
    <xf numFmtId="0" fontId="175" fillId="24" borderId="285" applyNumberFormat="0" applyFont="0" applyAlignment="0" applyProtection="0"/>
    <xf numFmtId="0" fontId="175" fillId="24" borderId="285" applyNumberFormat="0" applyFont="0" applyAlignment="0" applyProtection="0"/>
    <xf numFmtId="0" fontId="4" fillId="24" borderId="285" applyNumberFormat="0" applyFont="0" applyAlignment="0" applyProtection="0"/>
    <xf numFmtId="0" fontId="4" fillId="24" borderId="285" applyNumberFormat="0" applyFont="0" applyAlignment="0" applyProtection="0"/>
    <xf numFmtId="0" fontId="4" fillId="24" borderId="285" applyNumberFormat="0" applyFont="0" applyAlignment="0" applyProtection="0"/>
    <xf numFmtId="0" fontId="175" fillId="24" borderId="285" applyNumberFormat="0" applyFont="0" applyAlignment="0" applyProtection="0"/>
    <xf numFmtId="0" fontId="175" fillId="24" borderId="285" applyNumberFormat="0" applyFont="0" applyAlignment="0" applyProtection="0"/>
    <xf numFmtId="0" fontId="175" fillId="24" borderId="285" applyNumberFormat="0" applyFont="0" applyAlignment="0" applyProtection="0"/>
    <xf numFmtId="0" fontId="175" fillId="24" borderId="285" applyNumberFormat="0" applyFont="0" applyAlignment="0" applyProtection="0"/>
    <xf numFmtId="0" fontId="175" fillId="24" borderId="285" applyNumberFormat="0" applyFont="0" applyAlignment="0" applyProtection="0"/>
    <xf numFmtId="0" fontId="175" fillId="24" borderId="285" applyNumberFormat="0" applyFont="0" applyAlignment="0" applyProtection="0"/>
    <xf numFmtId="0" fontId="191" fillId="20" borderId="286" applyNumberFormat="0" applyAlignment="0" applyProtection="0"/>
    <xf numFmtId="0" fontId="191" fillId="20" borderId="286" applyNumberFormat="0" applyAlignment="0" applyProtection="0"/>
    <xf numFmtId="0" fontId="191" fillId="20" borderId="286" applyNumberFormat="0" applyAlignment="0" applyProtection="0"/>
    <xf numFmtId="0" fontId="191" fillId="20" borderId="286" applyNumberFormat="0" applyAlignment="0" applyProtection="0"/>
    <xf numFmtId="0" fontId="191" fillId="20" borderId="286" applyNumberFormat="0" applyAlignment="0" applyProtection="0"/>
    <xf numFmtId="0" fontId="191" fillId="20" borderId="286" applyNumberFormat="0" applyAlignment="0" applyProtection="0"/>
    <xf numFmtId="0" fontId="191" fillId="20" borderId="286" applyNumberFormat="0" applyAlignment="0" applyProtection="0"/>
    <xf numFmtId="0" fontId="191" fillId="20" borderId="286" applyNumberFormat="0" applyAlignment="0" applyProtection="0"/>
    <xf numFmtId="0" fontId="191" fillId="20" borderId="286" applyNumberFormat="0" applyAlignment="0" applyProtection="0"/>
    <xf numFmtId="0" fontId="29" fillId="0" borderId="287" applyNumberFormat="0" applyFill="0" applyAlignment="0" applyProtection="0"/>
    <xf numFmtId="0" fontId="27" fillId="20" borderId="286" applyNumberFormat="0" applyAlignment="0" applyProtection="0"/>
    <xf numFmtId="0" fontId="278" fillId="0" borderId="287" applyNumberFormat="0" applyFill="0" applyAlignment="0" applyProtection="0"/>
    <xf numFmtId="0" fontId="278" fillId="0" borderId="287" applyNumberFormat="0" applyFill="0" applyAlignment="0" applyProtection="0"/>
    <xf numFmtId="0" fontId="276" fillId="20" borderId="286" applyNumberFormat="0" applyAlignment="0" applyProtection="0"/>
    <xf numFmtId="0" fontId="276" fillId="20" borderId="286" applyNumberFormat="0" applyAlignment="0" applyProtection="0"/>
    <xf numFmtId="0" fontId="192" fillId="0" borderId="287" applyNumberFormat="0" applyFill="0" applyAlignment="0" applyProtection="0"/>
    <xf numFmtId="0" fontId="192" fillId="0" borderId="287" applyNumberFormat="0" applyFill="0" applyAlignment="0" applyProtection="0"/>
    <xf numFmtId="0" fontId="192" fillId="0" borderId="287" applyNumberFormat="0" applyFill="0" applyAlignment="0" applyProtection="0"/>
    <xf numFmtId="0" fontId="192" fillId="0" borderId="287" applyNumberFormat="0" applyFill="0" applyAlignment="0" applyProtection="0"/>
    <xf numFmtId="0" fontId="192" fillId="0" borderId="287" applyNumberFormat="0" applyFill="0" applyAlignment="0" applyProtection="0"/>
    <xf numFmtId="0" fontId="192" fillId="0" borderId="287" applyNumberFormat="0" applyFill="0" applyAlignment="0" applyProtection="0"/>
    <xf numFmtId="0" fontId="192" fillId="0" borderId="287" applyNumberFormat="0" applyFill="0" applyAlignment="0" applyProtection="0"/>
    <xf numFmtId="0" fontId="192" fillId="0" borderId="287" applyNumberFormat="0" applyFill="0" applyAlignment="0" applyProtection="0"/>
    <xf numFmtId="0" fontId="192" fillId="0" borderId="287" applyNumberFormat="0" applyFill="0" applyAlignment="0" applyProtection="0"/>
    <xf numFmtId="0" fontId="32" fillId="20" borderId="284" applyNumberFormat="0" applyAlignment="0" applyProtection="0">
      <alignment vertical="center"/>
    </xf>
    <xf numFmtId="0" fontId="289" fillId="24" borderId="282" applyNumberFormat="0" applyFont="0" applyAlignment="0" applyProtection="0">
      <alignment vertical="center"/>
    </xf>
    <xf numFmtId="0" fontId="40" fillId="0" borderId="283" applyNumberFormat="0" applyFill="0" applyAlignment="0" applyProtection="0">
      <alignment vertical="center"/>
    </xf>
    <xf numFmtId="0" fontId="41" fillId="7" borderId="284" applyNumberFormat="0" applyAlignment="0" applyProtection="0">
      <alignment vertical="center"/>
    </xf>
    <xf numFmtId="0" fontId="47" fillId="20" borderId="286" applyNumberFormat="0" applyAlignment="0" applyProtection="0">
      <alignment vertical="center"/>
    </xf>
    <xf numFmtId="0" fontId="192" fillId="0" borderId="287" applyNumberFormat="0" applyFill="0" applyAlignment="0" applyProtection="0"/>
    <xf numFmtId="0" fontId="192" fillId="0" borderId="287" applyNumberFormat="0" applyFill="0" applyAlignment="0" applyProtection="0"/>
    <xf numFmtId="0" fontId="192" fillId="0" borderId="287" applyNumberFormat="0" applyFill="0" applyAlignment="0" applyProtection="0"/>
    <xf numFmtId="0" fontId="192" fillId="0" borderId="287" applyNumberFormat="0" applyFill="0" applyAlignment="0" applyProtection="0"/>
    <xf numFmtId="0" fontId="192" fillId="0" borderId="287" applyNumberFormat="0" applyFill="0" applyAlignment="0" applyProtection="0"/>
    <xf numFmtId="0" fontId="192" fillId="0" borderId="287" applyNumberFormat="0" applyFill="0" applyAlignment="0" applyProtection="0"/>
    <xf numFmtId="0" fontId="192" fillId="0" borderId="287" applyNumberFormat="0" applyFill="0" applyAlignment="0" applyProtection="0"/>
    <xf numFmtId="0" fontId="192" fillId="0" borderId="287" applyNumberFormat="0" applyFill="0" applyAlignment="0" applyProtection="0"/>
    <xf numFmtId="0" fontId="192" fillId="0" borderId="287" applyNumberFormat="0" applyFill="0" applyAlignment="0" applyProtection="0"/>
    <xf numFmtId="0" fontId="289" fillId="24" borderId="282" applyNumberFormat="0" applyFont="0" applyAlignment="0" applyProtection="0">
      <alignment vertical="center"/>
    </xf>
    <xf numFmtId="0" fontId="40" fillId="0" borderId="283" applyNumberFormat="0" applyFill="0" applyAlignment="0" applyProtection="0">
      <alignment vertical="center"/>
    </xf>
    <xf numFmtId="0" fontId="47" fillId="20" borderId="286" applyNumberFormat="0" applyAlignment="0" applyProtection="0">
      <alignment vertical="center"/>
    </xf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10" fillId="25" borderId="326" applyNumberFormat="0" applyAlignment="0" applyProtection="0"/>
    <xf numFmtId="0" fontId="47" fillId="20" borderId="328" applyNumberFormat="0" applyAlignment="0" applyProtection="0">
      <alignment vertical="center"/>
    </xf>
    <xf numFmtId="0" fontId="4" fillId="24" borderId="327" applyNumberFormat="0" applyFont="0" applyAlignment="0" applyProtection="0"/>
    <xf numFmtId="0" fontId="192" fillId="0" borderId="329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/>
    <xf numFmtId="0" fontId="188" fillId="7" borderId="380" applyNumberFormat="0" applyAlignment="0" applyProtection="0"/>
    <xf numFmtId="0" fontId="21" fillId="7" borderId="326" applyNumberFormat="0" applyAlignment="0" applyProtection="0"/>
    <xf numFmtId="0" fontId="175" fillId="24" borderId="351" applyNumberFormat="0" applyFont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27" fillId="25" borderId="352" applyNumberFormat="0" applyAlignment="0" applyProtection="0"/>
    <xf numFmtId="0" fontId="10" fillId="25" borderId="326" applyNumberFormat="0" applyAlignment="0" applyProtection="0"/>
    <xf numFmtId="0" fontId="192" fillId="0" borderId="383" applyNumberFormat="0" applyFill="0" applyAlignment="0" applyProtection="0"/>
    <xf numFmtId="0" fontId="10" fillId="20" borderId="291" applyNumberFormat="0" applyAlignment="0" applyProtection="0"/>
    <xf numFmtId="0" fontId="10" fillId="25" borderId="326" applyNumberFormat="0" applyAlignment="0" applyProtection="0"/>
    <xf numFmtId="0" fontId="10" fillId="20" borderId="291" applyNumberFormat="0" applyAlignment="0" applyProtection="0"/>
    <xf numFmtId="0" fontId="47" fillId="20" borderId="328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/>
    <xf numFmtId="0" fontId="26" fillId="24" borderId="381" applyNumberFormat="0" applyFont="0" applyAlignment="0" applyProtection="0">
      <alignment vertical="center"/>
    </xf>
    <xf numFmtId="0" fontId="4" fillId="29" borderId="327" applyNumberFormat="0" applyFont="0" applyAlignment="0" applyProtection="0"/>
    <xf numFmtId="0" fontId="27" fillId="25" borderId="328" applyNumberFormat="0" applyAlignment="0" applyProtection="0"/>
    <xf numFmtId="0" fontId="27" fillId="20" borderId="328" applyNumberFormat="0" applyAlignment="0" applyProtection="0"/>
    <xf numFmtId="0" fontId="4" fillId="24" borderId="327" applyNumberFormat="0" applyFont="0" applyAlignment="0" applyProtection="0"/>
    <xf numFmtId="0" fontId="27" fillId="20" borderId="352" applyNumberFormat="0" applyAlignment="0" applyProtection="0"/>
    <xf numFmtId="0" fontId="21" fillId="7" borderId="326" applyNumberFormat="0" applyAlignment="0" applyProtection="0"/>
    <xf numFmtId="0" fontId="40" fillId="0" borderId="353" applyNumberFormat="0" applyFill="0" applyAlignment="0" applyProtection="0">
      <alignment vertical="center"/>
    </xf>
    <xf numFmtId="10" fontId="16" fillId="22" borderId="376" applyNumberFormat="0" applyBorder="0" applyAlignment="0" applyProtection="0"/>
    <xf numFmtId="0" fontId="175" fillId="24" borderId="327" applyNumberFormat="0" applyFont="0" applyAlignment="0" applyProtection="0"/>
    <xf numFmtId="0" fontId="26" fillId="24" borderId="327" applyNumberFormat="0" applyFont="0" applyAlignment="0" applyProtection="0">
      <alignment vertical="center"/>
    </xf>
    <xf numFmtId="0" fontId="191" fillId="20" borderId="382" applyNumberFormat="0" applyAlignment="0" applyProtection="0"/>
    <xf numFmtId="0" fontId="32" fillId="20" borderId="326" applyNumberFormat="0" applyAlignment="0" applyProtection="0">
      <alignment vertical="center"/>
    </xf>
    <xf numFmtId="0" fontId="29" fillId="0" borderId="329" applyNumberFormat="0" applyFill="0" applyAlignment="0" applyProtection="0"/>
    <xf numFmtId="0" fontId="29" fillId="0" borderId="329" applyNumberFormat="0" applyFill="0" applyAlignment="0" applyProtection="0"/>
    <xf numFmtId="0" fontId="27" fillId="20" borderId="328" applyNumberFormat="0" applyAlignment="0" applyProtection="0"/>
    <xf numFmtId="0" fontId="21" fillId="7" borderId="350" applyNumberFormat="0" applyAlignment="0" applyProtection="0"/>
    <xf numFmtId="0" fontId="27" fillId="25" borderId="328" applyNumberFormat="0" applyAlignment="0" applyProtection="0"/>
    <xf numFmtId="0" fontId="188" fillId="7" borderId="350" applyNumberFormat="0" applyAlignment="0" applyProtection="0"/>
    <xf numFmtId="0" fontId="4" fillId="24" borderId="327" applyNumberFormat="0" applyFon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10" fillId="20" borderId="301" applyNumberFormat="0" applyAlignment="0" applyProtection="0"/>
    <xf numFmtId="0" fontId="68" fillId="0" borderId="302">
      <alignment horizontal="left" vertical="center"/>
    </xf>
    <xf numFmtId="0" fontId="32" fillId="20" borderId="326" applyNumberFormat="0" applyAlignment="0" applyProtection="0">
      <alignment vertical="center"/>
    </xf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0" borderId="298" applyNumberFormat="0" applyAlignment="0" applyProtection="0"/>
    <xf numFmtId="0" fontId="29" fillId="0" borderId="300" applyNumberFormat="0" applyFill="0" applyAlignment="0" applyProtection="0"/>
    <xf numFmtId="0" fontId="29" fillId="0" borderId="325" applyNumberFormat="0" applyFill="0" applyAlignment="0" applyProtection="0"/>
    <xf numFmtId="0" fontId="10" fillId="20" borderId="301" applyNumberFormat="0" applyAlignment="0" applyProtection="0"/>
    <xf numFmtId="0" fontId="27" fillId="25" borderId="328" applyNumberFormat="0" applyAlignment="0" applyProtection="0"/>
    <xf numFmtId="0" fontId="27" fillId="20" borderId="298" applyNumberFormat="0" applyAlignment="0" applyProtection="0"/>
    <xf numFmtId="0" fontId="29" fillId="0" borderId="300" applyNumberFormat="0" applyFill="0" applyAlignment="0" applyProtection="0"/>
    <xf numFmtId="0" fontId="29" fillId="0" borderId="325" applyNumberFormat="0" applyFill="0" applyAlignment="0" applyProtection="0"/>
    <xf numFmtId="0" fontId="105" fillId="28" borderId="301" applyNumberFormat="0" applyAlignment="0" applyProtection="0"/>
    <xf numFmtId="0" fontId="105" fillId="28" borderId="301" applyNumberFormat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9" borderId="292" applyNumberFormat="0" applyFont="0" applyAlignment="0" applyProtection="0"/>
    <xf numFmtId="0" fontId="10" fillId="20" borderId="301" applyNumberFormat="0" applyAlignment="0" applyProtection="0"/>
    <xf numFmtId="0" fontId="10" fillId="20" borderId="301" applyNumberFormat="0" applyAlignment="0" applyProtection="0"/>
    <xf numFmtId="0" fontId="175" fillId="24" borderId="292" applyNumberFormat="0" applyFont="0" applyAlignment="0" applyProtection="0"/>
    <xf numFmtId="0" fontId="188" fillId="7" borderId="326" applyNumberFormat="0" applyAlignment="0" applyProtection="0"/>
    <xf numFmtId="0" fontId="41" fillId="7" borderId="326" applyNumberFormat="0" applyAlignment="0" applyProtection="0">
      <alignment vertical="center"/>
    </xf>
    <xf numFmtId="0" fontId="29" fillId="0" borderId="325" applyNumberFormat="0" applyFill="0" applyAlignment="0" applyProtection="0"/>
    <xf numFmtId="0" fontId="26" fillId="24" borderId="351" applyNumberFormat="0" applyFont="0" applyAlignment="0" applyProtection="0"/>
    <xf numFmtId="0" fontId="175" fillId="24" borderId="292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10" fillId="25" borderId="326" applyNumberFormat="0" applyAlignment="0" applyProtection="0"/>
    <xf numFmtId="0" fontId="180" fillId="20" borderId="326" applyNumberForma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27" fillId="25" borderId="328" applyNumberFormat="0" applyAlignment="0" applyProtection="0"/>
    <xf numFmtId="0" fontId="47" fillId="20" borderId="328" applyNumberFormat="0" applyAlignment="0" applyProtection="0">
      <alignment vertical="center"/>
    </xf>
    <xf numFmtId="0" fontId="192" fillId="0" borderId="300" applyNumberFormat="0" applyFill="0" applyAlignment="0" applyProtection="0"/>
    <xf numFmtId="0" fontId="21" fillId="7" borderId="301" applyNumberFormat="0" applyAlignment="0" applyProtection="0"/>
    <xf numFmtId="10" fontId="16" fillId="22" borderId="289" applyNumberFormat="0" applyBorder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327" applyNumberFormat="0" applyFont="0" applyAlignment="0" applyProtection="0"/>
    <xf numFmtId="0" fontId="26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0" borderId="298" applyNumberFormat="0" applyAlignment="0" applyProtection="0"/>
    <xf numFmtId="0" fontId="27" fillId="20" borderId="298" applyNumberFormat="0" applyAlignment="0" applyProtection="0"/>
    <xf numFmtId="0" fontId="29" fillId="0" borderId="300" applyNumberFormat="0" applyFill="0" applyAlignment="0" applyProtection="0"/>
    <xf numFmtId="0" fontId="29" fillId="0" borderId="300" applyNumberFormat="0" applyFill="0" applyAlignment="0" applyProtection="0"/>
    <xf numFmtId="0" fontId="32" fillId="20" borderId="301" applyNumberFormat="0" applyAlignment="0" applyProtection="0">
      <alignment vertical="center"/>
    </xf>
    <xf numFmtId="0" fontId="26" fillId="24" borderId="292" applyNumberFormat="0" applyFont="0" applyAlignment="0" applyProtection="0">
      <alignment vertical="center"/>
    </xf>
    <xf numFmtId="0" fontId="192" fillId="0" borderId="334" applyNumberFormat="0" applyFill="0" applyAlignment="0" applyProtection="0"/>
    <xf numFmtId="0" fontId="32" fillId="20" borderId="331" applyNumberFormat="0" applyAlignment="0" applyProtection="0">
      <alignment vertical="center"/>
    </xf>
    <xf numFmtId="0" fontId="175" fillId="24" borderId="381" applyNumberFormat="0" applyFont="0" applyAlignment="0" applyProtection="0"/>
    <xf numFmtId="0" fontId="4" fillId="24" borderId="381" applyNumberFormat="0" applyFont="0" applyAlignment="0" applyProtection="0"/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29" fillId="22" borderId="296" applyNumberFormat="0" applyAlignment="0" applyProtection="0"/>
    <xf numFmtId="0" fontId="10" fillId="25" borderId="301" applyNumberFormat="0" applyAlignment="0" applyProtection="0"/>
    <xf numFmtId="0" fontId="21" fillId="7" borderId="326" applyNumberFormat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29" fillId="0" borderId="329" applyNumberFormat="0" applyFill="0" applyAlignment="0" applyProtection="0"/>
    <xf numFmtId="0" fontId="180" fillId="20" borderId="326" applyNumberFormat="0" applyAlignment="0" applyProtection="0"/>
    <xf numFmtId="0" fontId="27" fillId="25" borderId="32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10" fontId="16" fillId="22" borderId="289" applyNumberFormat="0" applyBorder="0" applyAlignment="0" applyProtection="0"/>
    <xf numFmtId="0" fontId="21" fillId="7" borderId="301" applyNumberForma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10" fillId="20" borderId="301" applyNumberFormat="0" applyAlignment="0" applyProtection="0"/>
    <xf numFmtId="0" fontId="175" fillId="24" borderId="292" applyNumberFormat="0" applyFont="0" applyAlignment="0" applyProtection="0"/>
    <xf numFmtId="0" fontId="10" fillId="20" borderId="326" applyNumberFormat="0" applyAlignment="0" applyProtection="0"/>
    <xf numFmtId="0" fontId="40" fillId="0" borderId="329" applyNumberFormat="0" applyFill="0" applyAlignment="0" applyProtection="0">
      <alignment vertical="center"/>
    </xf>
    <xf numFmtId="0" fontId="21" fillId="7" borderId="326" applyNumberFormat="0" applyAlignment="0" applyProtection="0"/>
    <xf numFmtId="0" fontId="21" fillId="7" borderId="326" applyNumberFormat="0" applyAlignment="0" applyProtection="0"/>
    <xf numFmtId="0" fontId="29" fillId="0" borderId="325" applyNumberFormat="0" applyFill="0" applyAlignment="0" applyProtection="0"/>
    <xf numFmtId="0" fontId="27" fillId="25" borderId="328" applyNumberFormat="0" applyAlignment="0" applyProtection="0"/>
    <xf numFmtId="0" fontId="175" fillId="24" borderId="292" applyNumberFormat="0" applyFont="0" applyAlignment="0" applyProtection="0"/>
    <xf numFmtId="0" fontId="10" fillId="25" borderId="326" applyNumberFormat="0" applyAlignment="0" applyProtection="0"/>
    <xf numFmtId="0" fontId="175" fillId="24" borderId="292" applyNumberFormat="0" applyFont="0" applyAlignment="0" applyProtection="0"/>
    <xf numFmtId="0" fontId="10" fillId="25" borderId="326" applyNumberFormat="0" applyAlignment="0" applyProtection="0"/>
    <xf numFmtId="0" fontId="175" fillId="24" borderId="292" applyNumberFormat="0" applyFont="0" applyAlignment="0" applyProtection="0"/>
    <xf numFmtId="0" fontId="27" fillId="20" borderId="328" applyNumberFormat="0" applyAlignment="0" applyProtection="0"/>
    <xf numFmtId="0" fontId="180" fillId="20" borderId="326" applyNumberFormat="0" applyAlignment="0" applyProtection="0"/>
    <xf numFmtId="0" fontId="4" fillId="24" borderId="292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0" borderId="298" applyNumberFormat="0" applyAlignment="0" applyProtection="0"/>
    <xf numFmtId="0" fontId="29" fillId="0" borderId="300" applyNumberFormat="0" applyFill="0" applyAlignment="0" applyProtection="0"/>
    <xf numFmtId="0" fontId="32" fillId="20" borderId="380" applyNumberFormat="0" applyAlignment="0" applyProtection="0">
      <alignment vertical="center"/>
    </xf>
    <xf numFmtId="0" fontId="4" fillId="29" borderId="327" applyNumberFormat="0" applyFont="0" applyAlignment="0" applyProtection="0"/>
    <xf numFmtId="0" fontId="175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175" fillId="24" borderId="327" applyNumberFormat="0" applyFont="0" applyAlignment="0" applyProtection="0"/>
    <xf numFmtId="0" fontId="175" fillId="24" borderId="292" applyNumberFormat="0" applyFont="0" applyAlignment="0" applyProtection="0"/>
    <xf numFmtId="0" fontId="191" fillId="20" borderId="298" applyNumberFormat="0" applyAlignment="0" applyProtection="0"/>
    <xf numFmtId="0" fontId="27" fillId="25" borderId="382" applyNumberFormat="0" applyAlignment="0" applyProtection="0"/>
    <xf numFmtId="0" fontId="175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191" fillId="20" borderId="298" applyNumberForma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0" fillId="20" borderId="301" applyNumberFormat="0" applyAlignment="0" applyProtection="0"/>
    <xf numFmtId="0" fontId="175" fillId="24" borderId="292" applyNumberFormat="0" applyFont="0" applyAlignment="0" applyProtection="0"/>
    <xf numFmtId="0" fontId="191" fillId="20" borderId="298" applyNumberFormat="0" applyAlignment="0" applyProtection="0"/>
    <xf numFmtId="0" fontId="4" fillId="24" borderId="327" applyNumberFormat="0" applyFont="0" applyAlignment="0" applyProtection="0">
      <alignment vertical="center"/>
    </xf>
    <xf numFmtId="0" fontId="21" fillId="7" borderId="301" applyNumberFormat="0" applyAlignment="0" applyProtection="0"/>
    <xf numFmtId="0" fontId="27" fillId="20" borderId="298" applyNumberFormat="0" applyAlignment="0" applyProtection="0"/>
    <xf numFmtId="0" fontId="29" fillId="0" borderId="300" applyNumberFormat="0" applyFill="0" applyAlignment="0" applyProtection="0"/>
    <xf numFmtId="0" fontId="175" fillId="24" borderId="292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10" fillId="22" borderId="301" applyNumberFormat="0" applyAlignment="0" applyProtection="0"/>
    <xf numFmtId="0" fontId="192" fillId="0" borderId="300" applyNumberFormat="0" applyFill="0" applyAlignment="0" applyProtection="0"/>
    <xf numFmtId="0" fontId="191" fillId="20" borderId="298" applyNumberForma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0" fillId="22" borderId="301" applyNumberFormat="0" applyAlignment="0" applyProtection="0"/>
    <xf numFmtId="0" fontId="4" fillId="24" borderId="292" applyNumberFormat="0" applyFont="0" applyAlignment="0" applyProtection="0"/>
    <xf numFmtId="0" fontId="41" fillId="7" borderId="380" applyNumberFormat="0" applyAlignment="0" applyProtection="0">
      <alignment vertical="center"/>
    </xf>
    <xf numFmtId="0" fontId="175" fillId="24" borderId="292" applyNumberFormat="0" applyFont="0" applyAlignment="0" applyProtection="0"/>
    <xf numFmtId="0" fontId="105" fillId="28" borderId="326" applyNumberFormat="0" applyAlignment="0" applyProtection="0"/>
    <xf numFmtId="0" fontId="29" fillId="0" borderId="325" applyNumberFormat="0" applyFill="0" applyAlignment="0" applyProtection="0"/>
    <xf numFmtId="0" fontId="21" fillId="7" borderId="326" applyNumberFormat="0" applyAlignment="0" applyProtection="0"/>
    <xf numFmtId="0" fontId="175" fillId="24" borderId="327" applyNumberFormat="0" applyFont="0" applyAlignment="0" applyProtection="0"/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191" fillId="20" borderId="328" applyNumberFormat="0" applyAlignment="0" applyProtection="0"/>
    <xf numFmtId="0" fontId="175" fillId="24" borderId="292" applyNumberFormat="0" applyFont="0" applyAlignment="0" applyProtection="0"/>
    <xf numFmtId="0" fontId="21" fillId="7" borderId="326" applyNumberFormat="0" applyAlignment="0" applyProtection="0"/>
    <xf numFmtId="0" fontId="40" fillId="0" borderId="329" applyNumberFormat="0" applyFill="0" applyAlignment="0" applyProtection="0">
      <alignment vertical="center"/>
    </xf>
    <xf numFmtId="0" fontId="105" fillId="28" borderId="301" applyNumberFormat="0" applyAlignment="0" applyProtection="0"/>
    <xf numFmtId="0" fontId="105" fillId="28" borderId="301" applyNumberFormat="0" applyAlignment="0" applyProtection="0"/>
    <xf numFmtId="0" fontId="29" fillId="0" borderId="299" applyNumberFormat="0" applyFill="0" applyAlignment="0" applyProtection="0"/>
    <xf numFmtId="0" fontId="4" fillId="29" borderId="292" applyNumberFormat="0" applyFont="0" applyAlignment="0" applyProtection="0"/>
    <xf numFmtId="0" fontId="4" fillId="29" borderId="292" applyNumberFormat="0" applyFont="0" applyAlignment="0" applyProtection="0"/>
    <xf numFmtId="0" fontId="29" fillId="22" borderId="296" applyNumberFormat="0" applyAlignment="0" applyProtection="0"/>
    <xf numFmtId="0" fontId="29" fillId="0" borderId="299" applyNumberFormat="0" applyFill="0" applyAlignment="0" applyProtection="0"/>
    <xf numFmtId="0" fontId="175" fillId="24" borderId="327" applyNumberFormat="0" applyFont="0" applyAlignment="0" applyProtection="0"/>
    <xf numFmtId="0" fontId="10" fillId="25" borderId="326" applyNumberFormat="0" applyAlignment="0" applyProtection="0"/>
    <xf numFmtId="0" fontId="29" fillId="0" borderId="325" applyNumberFormat="0" applyFill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27" fillId="20" borderId="298" applyNumberFormat="0" applyAlignment="0" applyProtection="0"/>
    <xf numFmtId="0" fontId="26" fillId="24" borderId="292" applyNumberFormat="0" applyFont="0" applyAlignment="0" applyProtection="0"/>
    <xf numFmtId="0" fontId="4" fillId="24" borderId="292" applyNumberFormat="0" applyFont="0" applyAlignment="0" applyProtection="0"/>
    <xf numFmtId="0" fontId="32" fillId="20" borderId="326" applyNumberFormat="0" applyAlignment="0" applyProtection="0">
      <alignment vertical="center"/>
    </xf>
    <xf numFmtId="0" fontId="21" fillId="7" borderId="301" applyNumberFormat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75" fillId="24" borderId="292" applyNumberFormat="0" applyFont="0" applyAlignment="0" applyProtection="0"/>
    <xf numFmtId="0" fontId="191" fillId="20" borderId="298" applyNumberForma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0" fillId="20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21" fillId="7" borderId="326" applyNumberFormat="0" applyAlignment="0" applyProtection="0"/>
    <xf numFmtId="0" fontId="41" fillId="7" borderId="326" applyNumberFormat="0" applyAlignment="0" applyProtection="0">
      <alignment vertical="center"/>
    </xf>
    <xf numFmtId="0" fontId="21" fillId="7" borderId="326" applyNumberFormat="0" applyAlignment="0" applyProtection="0"/>
    <xf numFmtId="0" fontId="32" fillId="20" borderId="326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21" fillId="7" borderId="326" applyNumberFormat="0" applyAlignment="0" applyProtection="0"/>
    <xf numFmtId="0" fontId="68" fillId="0" borderId="297">
      <alignment horizontal="left" vertical="center"/>
    </xf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4" fillId="24" borderId="327" applyNumberFormat="0" applyFont="0" applyAlignment="0" applyProtection="0"/>
    <xf numFmtId="0" fontId="41" fillId="7" borderId="380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10" fillId="25" borderId="326" applyNumberFormat="0" applyAlignment="0" applyProtection="0"/>
    <xf numFmtId="0" fontId="10" fillId="25" borderId="326" applyNumberFormat="0" applyAlignment="0" applyProtection="0"/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29" fillId="0" borderId="325" applyNumberFormat="0" applyFill="0" applyAlignment="0" applyProtection="0"/>
    <xf numFmtId="0" fontId="41" fillId="7" borderId="326" applyNumberFormat="0" applyAlignment="0" applyProtection="0">
      <alignment vertical="center"/>
    </xf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10" fillId="25" borderId="326" applyNumberFormat="0" applyAlignment="0" applyProtection="0"/>
    <xf numFmtId="0" fontId="68" fillId="0" borderId="339">
      <alignment horizontal="left" vertical="center"/>
    </xf>
    <xf numFmtId="0" fontId="4" fillId="24" borderId="327" applyNumberFormat="0" applyFont="0" applyAlignment="0" applyProtection="0"/>
    <xf numFmtId="0" fontId="175" fillId="24" borderId="327" applyNumberFormat="0" applyFon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68" fillId="0" borderId="297">
      <alignment horizontal="left" vertical="center"/>
    </xf>
    <xf numFmtId="0" fontId="10" fillId="25" borderId="326" applyNumberFormat="0" applyAlignment="0" applyProtection="0"/>
    <xf numFmtId="0" fontId="40" fillId="0" borderId="329" applyNumberFormat="0" applyFill="0" applyAlignment="0" applyProtection="0">
      <alignment vertical="center"/>
    </xf>
    <xf numFmtId="0" fontId="10" fillId="25" borderId="326" applyNumberFormat="0" applyAlignment="0" applyProtection="0"/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41" fillId="7" borderId="326" applyNumberFormat="0" applyAlignment="0" applyProtection="0">
      <alignment vertical="center"/>
    </xf>
    <xf numFmtId="0" fontId="10" fillId="25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21" fillId="7" borderId="326" applyNumberFormat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29" fillId="0" borderId="299" applyNumberFormat="0" applyFill="0" applyAlignment="0" applyProtection="0"/>
    <xf numFmtId="0" fontId="29" fillId="22" borderId="296" applyNumberForma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32" fillId="20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175" fillId="24" borderId="292" applyNumberFormat="0" applyFont="0" applyAlignment="0" applyProtection="0"/>
    <xf numFmtId="0" fontId="175" fillId="24" borderId="327" applyNumberFormat="0" applyFont="0" applyAlignment="0" applyProtection="0"/>
    <xf numFmtId="0" fontId="27" fillId="20" borderId="298" applyNumberFormat="0" applyAlignment="0" applyProtection="0"/>
    <xf numFmtId="0" fontId="26" fillId="24" borderId="292" applyNumberFormat="0" applyFont="0" applyAlignment="0" applyProtection="0"/>
    <xf numFmtId="0" fontId="21" fillId="7" borderId="326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327" applyNumberFormat="0" applyFont="0" applyAlignment="0" applyProtection="0">
      <alignment vertical="center"/>
    </xf>
    <xf numFmtId="0" fontId="27" fillId="25" borderId="32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0" fillId="20" borderId="301" applyNumberFormat="0" applyAlignment="0" applyProtection="0"/>
    <xf numFmtId="0" fontId="10" fillId="20" borderId="301" applyNumberFormat="0" applyAlignment="0" applyProtection="0"/>
    <xf numFmtId="0" fontId="105" fillId="28" borderId="301" applyNumberFormat="0" applyAlignment="0" applyProtection="0"/>
    <xf numFmtId="0" fontId="105" fillId="28" borderId="301" applyNumberFormat="0" applyAlignment="0" applyProtection="0"/>
    <xf numFmtId="0" fontId="32" fillId="20" borderId="326" applyNumberFormat="0" applyAlignment="0" applyProtection="0">
      <alignment vertical="center"/>
    </xf>
    <xf numFmtId="0" fontId="10" fillId="22" borderId="301" applyNumberFormat="0" applyAlignment="0" applyProtection="0"/>
    <xf numFmtId="10" fontId="16" fillId="22" borderId="289" applyNumberFormat="0" applyBorder="0" applyAlignment="0" applyProtection="0"/>
    <xf numFmtId="0" fontId="29" fillId="0" borderId="300" applyNumberFormat="0" applyFill="0" applyAlignment="0" applyProtection="0"/>
    <xf numFmtId="0" fontId="27" fillId="20" borderId="298" applyNumberFormat="0" applyAlignment="0" applyProtection="0"/>
    <xf numFmtId="0" fontId="21" fillId="7" borderId="301" applyNumberFormat="0" applyAlignment="0" applyProtection="0"/>
    <xf numFmtId="0" fontId="4" fillId="24" borderId="327" applyNumberFormat="0" applyFont="0" applyAlignment="0" applyProtection="0">
      <alignment vertical="center"/>
    </xf>
    <xf numFmtId="0" fontId="191" fillId="20" borderId="298" applyNumberFormat="0" applyAlignment="0" applyProtection="0"/>
    <xf numFmtId="0" fontId="10" fillId="20" borderId="301" applyNumberFormat="0" applyAlignment="0" applyProtection="0"/>
    <xf numFmtId="0" fontId="192" fillId="0" borderId="300" applyNumberFormat="0" applyFill="0" applyAlignment="0" applyProtection="0"/>
    <xf numFmtId="0" fontId="10" fillId="20" borderId="301" applyNumberFormat="0" applyAlignment="0" applyProtection="0"/>
    <xf numFmtId="0" fontId="29" fillId="22" borderId="338" applyNumberFormat="0" applyAlignment="0" applyProtection="0"/>
    <xf numFmtId="0" fontId="29" fillId="0" borderId="300" applyNumberFormat="0" applyFill="0" applyAlignment="0" applyProtection="0"/>
    <xf numFmtId="0" fontId="27" fillId="20" borderId="298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4" fillId="24" borderId="327" applyNumberFormat="0" applyFont="0" applyAlignment="0" applyProtection="0">
      <alignment vertical="center"/>
    </xf>
    <xf numFmtId="0" fontId="191" fillId="20" borderId="298" applyNumberFormat="0" applyAlignment="0" applyProtection="0"/>
    <xf numFmtId="0" fontId="10" fillId="20" borderId="301" applyNumberFormat="0" applyAlignment="0" applyProtection="0"/>
    <xf numFmtId="0" fontId="32" fillId="20" borderId="326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10" fillId="20" borderId="301" applyNumberFormat="0" applyAlignment="0" applyProtection="0"/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29" fillId="0" borderId="325" applyNumberFormat="0" applyFill="0" applyAlignment="0" applyProtection="0"/>
    <xf numFmtId="0" fontId="10" fillId="25" borderId="301" applyNumberFormat="0" applyAlignment="0" applyProtection="0"/>
    <xf numFmtId="0" fontId="29" fillId="0" borderId="325" applyNumberFormat="0" applyFill="0" applyAlignment="0" applyProtection="0"/>
    <xf numFmtId="0" fontId="27" fillId="25" borderId="328" applyNumberFormat="0" applyAlignment="0" applyProtection="0"/>
    <xf numFmtId="0" fontId="192" fillId="0" borderId="300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91" fillId="20" borderId="333" applyNumberFormat="0" applyAlignment="0" applyProtection="0"/>
    <xf numFmtId="0" fontId="40" fillId="0" borderId="329" applyNumberFormat="0" applyFill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10" fillId="25" borderId="326" applyNumberFormat="0" applyAlignment="0" applyProtection="0"/>
    <xf numFmtId="0" fontId="21" fillId="7" borderId="326" applyNumberFormat="0" applyAlignment="0" applyProtection="0"/>
    <xf numFmtId="0" fontId="29" fillId="0" borderId="325" applyNumberFormat="0" applyFill="0" applyAlignment="0" applyProtection="0"/>
    <xf numFmtId="0" fontId="21" fillId="7" borderId="326" applyNumberFormat="0" applyAlignment="0" applyProtection="0"/>
    <xf numFmtId="0" fontId="21" fillId="7" borderId="326" applyNumberFormat="0" applyAlignment="0" applyProtection="0"/>
    <xf numFmtId="0" fontId="27" fillId="25" borderId="328" applyNumberFormat="0" applyAlignment="0" applyProtection="0"/>
    <xf numFmtId="0" fontId="27" fillId="25" borderId="328" applyNumberFormat="0" applyAlignment="0" applyProtection="0"/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40" fillId="0" borderId="329" applyNumberFormat="0" applyFill="0" applyAlignment="0" applyProtection="0">
      <alignment vertical="center"/>
    </xf>
    <xf numFmtId="0" fontId="4" fillId="24" borderId="327" applyNumberFormat="0" applyFont="0" applyAlignment="0" applyProtection="0"/>
    <xf numFmtId="0" fontId="32" fillId="20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21" fillId="7" borderId="326" applyNumberFormat="0" applyAlignment="0" applyProtection="0"/>
    <xf numFmtId="0" fontId="29" fillId="0" borderId="329" applyNumberFormat="0" applyFill="0" applyAlignment="0" applyProtection="0"/>
    <xf numFmtId="0" fontId="21" fillId="7" borderId="326" applyNumberFormat="0" applyAlignment="0" applyProtection="0"/>
    <xf numFmtId="0" fontId="26" fillId="24" borderId="292" applyNumberFormat="0" applyFont="0" applyAlignment="0" applyProtection="0">
      <alignment vertical="center"/>
    </xf>
    <xf numFmtId="0" fontId="29" fillId="0" borderId="329" applyNumberFormat="0" applyFill="0" applyAlignment="0" applyProtection="0"/>
    <xf numFmtId="0" fontId="32" fillId="20" borderId="301" applyNumberFormat="0" applyAlignment="0" applyProtection="0">
      <alignment vertical="center"/>
    </xf>
    <xf numFmtId="0" fontId="29" fillId="0" borderId="300" applyNumberFormat="0" applyFill="0" applyAlignment="0" applyProtection="0"/>
    <xf numFmtId="0" fontId="29" fillId="0" borderId="300" applyNumberFormat="0" applyFill="0" applyAlignment="0" applyProtection="0"/>
    <xf numFmtId="0" fontId="27" fillId="20" borderId="298" applyNumberFormat="0" applyAlignment="0" applyProtection="0"/>
    <xf numFmtId="0" fontId="4" fillId="24" borderId="292" applyNumberFormat="0" applyFont="0" applyAlignment="0" applyProtection="0"/>
    <xf numFmtId="0" fontId="10" fillId="20" borderId="301" applyNumberFormat="0" applyAlignment="0" applyProtection="0"/>
    <xf numFmtId="0" fontId="10" fillId="20" borderId="301" applyNumberFormat="0" applyAlignment="0" applyProtection="0"/>
    <xf numFmtId="0" fontId="21" fillId="7" borderId="301" applyNumberFormat="0" applyAlignment="0" applyProtection="0"/>
    <xf numFmtId="10" fontId="16" fillId="22" borderId="289" applyNumberFormat="0" applyBorder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26" fillId="24" borderId="292" applyNumberFormat="0" applyFont="0" applyAlignment="0" applyProtection="0"/>
    <xf numFmtId="0" fontId="27" fillId="20" borderId="298" applyNumberFormat="0" applyAlignment="0" applyProtection="0"/>
    <xf numFmtId="0" fontId="27" fillId="20" borderId="298" applyNumberFormat="0" applyAlignment="0" applyProtection="0"/>
    <xf numFmtId="0" fontId="29" fillId="0" borderId="300" applyNumberFormat="0" applyFill="0" applyAlignment="0" applyProtection="0"/>
    <xf numFmtId="0" fontId="29" fillId="0" borderId="300" applyNumberFormat="0" applyFill="0" applyAlignment="0" applyProtection="0"/>
    <xf numFmtId="0" fontId="32" fillId="20" borderId="301" applyNumberFormat="0" applyAlignment="0" applyProtection="0">
      <alignment vertical="center"/>
    </xf>
    <xf numFmtId="0" fontId="26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10" fillId="20" borderId="301" applyNumberFormat="0" applyAlignment="0" applyProtection="0"/>
    <xf numFmtId="0" fontId="21" fillId="7" borderId="301" applyNumberFormat="0" applyAlignment="0" applyProtection="0"/>
    <xf numFmtId="0" fontId="27" fillId="20" borderId="298" applyNumberFormat="0" applyAlignment="0" applyProtection="0"/>
    <xf numFmtId="0" fontId="29" fillId="0" borderId="300" applyNumberFormat="0" applyFill="0" applyAlignment="0" applyProtection="0"/>
    <xf numFmtId="0" fontId="10" fillId="20" borderId="301" applyNumberFormat="0" applyAlignment="0" applyProtection="0"/>
    <xf numFmtId="0" fontId="21" fillId="7" borderId="301" applyNumberFormat="0" applyAlignment="0" applyProtection="0"/>
    <xf numFmtId="0" fontId="27" fillId="20" borderId="298" applyNumberFormat="0" applyAlignment="0" applyProtection="0"/>
    <xf numFmtId="0" fontId="29" fillId="0" borderId="300" applyNumberFormat="0" applyFill="0" applyAlignment="0" applyProtection="0"/>
    <xf numFmtId="0" fontId="10" fillId="22" borderId="301" applyNumberFormat="0" applyAlignment="0" applyProtection="0"/>
    <xf numFmtId="0" fontId="105" fillId="28" borderId="301" applyNumberFormat="0" applyAlignment="0" applyProtection="0"/>
    <xf numFmtId="0" fontId="105" fillId="28" borderId="301" applyNumberFormat="0" applyAlignment="0" applyProtection="0"/>
    <xf numFmtId="0" fontId="4" fillId="29" borderId="292" applyNumberFormat="0" applyFont="0" applyAlignment="0" applyProtection="0"/>
    <xf numFmtId="0" fontId="29" fillId="22" borderId="296" applyNumberFormat="0" applyAlignment="0" applyProtection="0"/>
    <xf numFmtId="0" fontId="29" fillId="0" borderId="299" applyNumberFormat="0" applyFill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0" fillId="20" borderId="301" applyNumberFormat="0" applyAlignment="0" applyProtection="0"/>
    <xf numFmtId="0" fontId="10" fillId="20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26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0" borderId="298" applyNumberFormat="0" applyAlignment="0" applyProtection="0"/>
    <xf numFmtId="0" fontId="27" fillId="20" borderId="298" applyNumberFormat="0" applyAlignment="0" applyProtection="0"/>
    <xf numFmtId="0" fontId="29" fillId="0" borderId="300" applyNumberFormat="0" applyFill="0" applyAlignment="0" applyProtection="0"/>
    <xf numFmtId="0" fontId="29" fillId="0" borderId="300" applyNumberFormat="0" applyFill="0" applyAlignment="0" applyProtection="0"/>
    <xf numFmtId="0" fontId="32" fillId="20" borderId="301" applyNumberFormat="0" applyAlignment="0" applyProtection="0">
      <alignment vertical="center"/>
    </xf>
    <xf numFmtId="0" fontId="26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10" fillId="20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0" borderId="298" applyNumberFormat="0" applyAlignment="0" applyProtection="0"/>
    <xf numFmtId="0" fontId="29" fillId="0" borderId="300" applyNumberFormat="0" applyFill="0" applyAlignment="0" applyProtection="0"/>
    <xf numFmtId="0" fontId="10" fillId="20" borderId="301" applyNumberFormat="0" applyAlignment="0" applyProtection="0"/>
    <xf numFmtId="0" fontId="21" fillId="7" borderId="301" applyNumberFormat="0" applyAlignment="0" applyProtection="0"/>
    <xf numFmtId="0" fontId="27" fillId="20" borderId="298" applyNumberFormat="0" applyAlignment="0" applyProtection="0"/>
    <xf numFmtId="0" fontId="29" fillId="0" borderId="300" applyNumberFormat="0" applyFill="0" applyAlignment="0" applyProtection="0"/>
    <xf numFmtId="0" fontId="10" fillId="22" borderId="301" applyNumberFormat="0" applyAlignment="0" applyProtection="0"/>
    <xf numFmtId="0" fontId="105" fillId="28" borderId="301" applyNumberFormat="0" applyAlignment="0" applyProtection="0"/>
    <xf numFmtId="0" fontId="105" fillId="28" borderId="301" applyNumberFormat="0" applyAlignment="0" applyProtection="0"/>
    <xf numFmtId="0" fontId="4" fillId="29" borderId="292" applyNumberFormat="0" applyFont="0" applyAlignment="0" applyProtection="0"/>
    <xf numFmtId="0" fontId="29" fillId="22" borderId="296" applyNumberFormat="0" applyAlignment="0" applyProtection="0"/>
    <xf numFmtId="0" fontId="29" fillId="0" borderId="299" applyNumberFormat="0" applyFill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0" fillId="25" borderId="326" applyNumberFormat="0" applyAlignment="0" applyProtection="0"/>
    <xf numFmtId="0" fontId="27" fillId="20" borderId="298" applyNumberFormat="0" applyAlignment="0" applyProtection="0"/>
    <xf numFmtId="0" fontId="192" fillId="0" borderId="300" applyNumberFormat="0" applyFill="0" applyAlignment="0" applyProtection="0"/>
    <xf numFmtId="0" fontId="191" fillId="20" borderId="298" applyNumberFormat="0" applyAlignment="0" applyProtection="0"/>
    <xf numFmtId="0" fontId="175" fillId="24" borderId="292" applyNumberFormat="0" applyFont="0" applyAlignment="0" applyProtection="0"/>
    <xf numFmtId="0" fontId="10" fillId="25" borderId="301" applyNumberForma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188" fillId="7" borderId="326" applyNumberFormat="0" applyAlignment="0" applyProtection="0"/>
    <xf numFmtId="0" fontId="47" fillId="20" borderId="328" applyNumberFormat="0" applyAlignment="0" applyProtection="0">
      <alignment vertical="center"/>
    </xf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21" fillId="7" borderId="301" applyNumberFormat="0" applyAlignment="0" applyProtection="0"/>
    <xf numFmtId="0" fontId="47" fillId="20" borderId="298" applyNumberFormat="0" applyAlignment="0" applyProtection="0">
      <alignment vertical="center"/>
    </xf>
    <xf numFmtId="0" fontId="188" fillId="7" borderId="350" applyNumberFormat="0" applyAlignment="0" applyProtection="0"/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10" fillId="22" borderId="326" applyNumberFormat="0" applyAlignment="0" applyProtection="0"/>
    <xf numFmtId="0" fontId="192" fillId="0" borderId="329" applyNumberFormat="0" applyFill="0" applyAlignment="0" applyProtection="0"/>
    <xf numFmtId="0" fontId="29" fillId="0" borderId="325" applyNumberFormat="0" applyFill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0" fillId="20" borderId="326" applyNumberFormat="0" applyAlignment="0" applyProtection="0"/>
    <xf numFmtId="0" fontId="4" fillId="24" borderId="292" applyNumberFormat="0" applyFont="0" applyAlignment="0" applyProtection="0">
      <alignment vertical="center"/>
    </xf>
    <xf numFmtId="0" fontId="21" fillId="7" borderId="326" applyNumberFormat="0" applyAlignment="0" applyProtection="0"/>
    <xf numFmtId="0" fontId="10" fillId="25" borderId="326" applyNumberForma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10" fillId="25" borderId="301" applyNumberFormat="0" applyAlignment="0" applyProtection="0"/>
    <xf numFmtId="0" fontId="27" fillId="25" borderId="328" applyNumberFormat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1" fillId="7" borderId="301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9" fillId="0" borderId="299" applyNumberFormat="0" applyFill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21" fillId="7" borderId="326" applyNumberFormat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29" fillId="0" borderId="299" applyNumberFormat="0" applyFill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9" fillId="0" borderId="299" applyNumberFormat="0" applyFill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29" fillId="0" borderId="299" applyNumberFormat="0" applyFill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29" fillId="0" borderId="325" applyNumberFormat="0" applyFill="0" applyAlignment="0" applyProtection="0"/>
    <xf numFmtId="0" fontId="29" fillId="22" borderId="379" applyNumberFormat="0" applyAlignment="0" applyProtection="0"/>
    <xf numFmtId="0" fontId="4" fillId="24" borderId="327" applyNumberFormat="0" applyFont="0" applyAlignment="0" applyProtection="0"/>
    <xf numFmtId="0" fontId="4" fillId="24" borderId="351" applyNumberFormat="0" applyFont="0" applyAlignment="0" applyProtection="0"/>
    <xf numFmtId="0" fontId="191" fillId="20" borderId="328" applyNumberFormat="0" applyAlignment="0" applyProtection="0"/>
    <xf numFmtId="0" fontId="26" fillId="24" borderId="327" applyNumberFormat="0" applyFont="0" applyAlignment="0" applyProtection="0"/>
    <xf numFmtId="0" fontId="175" fillId="24" borderId="327" applyNumberFormat="0" applyFont="0" applyAlignment="0" applyProtection="0"/>
    <xf numFmtId="0" fontId="21" fillId="7" borderId="326" applyNumberFormat="0" applyAlignment="0" applyProtection="0"/>
    <xf numFmtId="0" fontId="32" fillId="20" borderId="326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26" fillId="24" borderId="327" applyNumberFormat="0" applyFont="0" applyAlignment="0" applyProtection="0">
      <alignment vertical="center"/>
    </xf>
    <xf numFmtId="0" fontId="180" fillId="20" borderId="326" applyNumberFormat="0" applyAlignment="0" applyProtection="0"/>
    <xf numFmtId="0" fontId="4" fillId="24" borderId="327" applyNumberFormat="0" applyFont="0" applyAlignment="0" applyProtection="0"/>
    <xf numFmtId="0" fontId="191" fillId="20" borderId="328" applyNumberFormat="0" applyAlignment="0" applyProtection="0"/>
    <xf numFmtId="0" fontId="26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10" fillId="25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10" fillId="25" borderId="301" applyNumberFormat="0" applyAlignment="0" applyProtection="0"/>
    <xf numFmtId="0" fontId="10" fillId="25" borderId="301" applyNumberFormat="0" applyAlignment="0" applyProtection="0"/>
    <xf numFmtId="0" fontId="47" fillId="20" borderId="328" applyNumberFormat="0" applyAlignment="0" applyProtection="0">
      <alignment vertical="center"/>
    </xf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21" fillId="7" borderId="380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29" fillId="0" borderId="299" applyNumberFormat="0" applyFill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29" fillId="0" borderId="299" applyNumberFormat="0" applyFill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29" fillId="0" borderId="299" applyNumberFormat="0" applyFill="0" applyAlignment="0" applyProtection="0"/>
    <xf numFmtId="0" fontId="105" fillId="28" borderId="326" applyNumberFormat="0" applyAlignment="0" applyProtection="0"/>
    <xf numFmtId="0" fontId="32" fillId="20" borderId="326" applyNumberFormat="0" applyAlignment="0" applyProtection="0">
      <alignment vertical="center"/>
    </xf>
    <xf numFmtId="0" fontId="175" fillId="24" borderId="327" applyNumberFormat="0" applyFont="0" applyAlignment="0" applyProtection="0"/>
    <xf numFmtId="0" fontId="29" fillId="0" borderId="378" applyNumberFormat="0" applyFill="0" applyAlignment="0" applyProtection="0"/>
    <xf numFmtId="0" fontId="10" fillId="25" borderId="326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191" fillId="20" borderId="333" applyNumberFormat="0" applyAlignment="0" applyProtection="0"/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26" fillId="24" borderId="292" applyNumberFormat="0" applyFon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9" fillId="0" borderId="300" applyNumberFormat="0" applyFill="0" applyAlignment="0" applyProtection="0"/>
    <xf numFmtId="0" fontId="29" fillId="0" borderId="300" applyNumberFormat="0" applyFill="0" applyAlignment="0" applyProtection="0"/>
    <xf numFmtId="0" fontId="10" fillId="20" borderId="301" applyNumberFormat="0" applyAlignment="0" applyProtection="0"/>
    <xf numFmtId="0" fontId="10" fillId="20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26" fillId="24" borderId="292" applyNumberFormat="0" applyFont="0" applyAlignment="0" applyProtection="0"/>
    <xf numFmtId="0" fontId="27" fillId="20" borderId="298" applyNumberFormat="0" applyAlignment="0" applyProtection="0"/>
    <xf numFmtId="0" fontId="27" fillId="20" borderId="298" applyNumberFormat="0" applyAlignment="0" applyProtection="0"/>
    <xf numFmtId="0" fontId="29" fillId="0" borderId="300" applyNumberFormat="0" applyFill="0" applyAlignment="0" applyProtection="0"/>
    <xf numFmtId="0" fontId="29" fillId="0" borderId="300" applyNumberFormat="0" applyFill="0" applyAlignment="0" applyProtection="0"/>
    <xf numFmtId="0" fontId="32" fillId="20" borderId="301" applyNumberFormat="0" applyAlignment="0" applyProtection="0">
      <alignment vertical="center"/>
    </xf>
    <xf numFmtId="0" fontId="26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10" fillId="20" borderId="301" applyNumberFormat="0" applyAlignment="0" applyProtection="0"/>
    <xf numFmtId="0" fontId="21" fillId="7" borderId="301" applyNumberFormat="0" applyAlignment="0" applyProtection="0"/>
    <xf numFmtId="0" fontId="27" fillId="20" borderId="298" applyNumberFormat="0" applyAlignment="0" applyProtection="0"/>
    <xf numFmtId="0" fontId="29" fillId="0" borderId="300" applyNumberFormat="0" applyFill="0" applyAlignment="0" applyProtection="0"/>
    <xf numFmtId="0" fontId="10" fillId="20" borderId="301" applyNumberFormat="0" applyAlignment="0" applyProtection="0"/>
    <xf numFmtId="0" fontId="21" fillId="7" borderId="301" applyNumberFormat="0" applyAlignment="0" applyProtection="0"/>
    <xf numFmtId="0" fontId="27" fillId="20" borderId="298" applyNumberFormat="0" applyAlignment="0" applyProtection="0"/>
    <xf numFmtId="0" fontId="29" fillId="0" borderId="300" applyNumberFormat="0" applyFill="0" applyAlignment="0" applyProtection="0"/>
    <xf numFmtId="0" fontId="10" fillId="22" borderId="301" applyNumberFormat="0" applyAlignment="0" applyProtection="0"/>
    <xf numFmtId="0" fontId="105" fillId="28" borderId="301" applyNumberFormat="0" applyAlignment="0" applyProtection="0"/>
    <xf numFmtId="0" fontId="105" fillId="28" borderId="301" applyNumberFormat="0" applyAlignment="0" applyProtection="0"/>
    <xf numFmtId="0" fontId="4" fillId="29" borderId="292" applyNumberFormat="0" applyFont="0" applyAlignment="0" applyProtection="0"/>
    <xf numFmtId="0" fontId="29" fillId="22" borderId="296" applyNumberFormat="0" applyAlignment="0" applyProtection="0"/>
    <xf numFmtId="0" fontId="29" fillId="0" borderId="299" applyNumberFormat="0" applyFill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0" fillId="20" borderId="301" applyNumberFormat="0" applyAlignment="0" applyProtection="0"/>
    <xf numFmtId="0" fontId="10" fillId="20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26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0" borderId="298" applyNumberFormat="0" applyAlignment="0" applyProtection="0"/>
    <xf numFmtId="0" fontId="27" fillId="20" borderId="298" applyNumberFormat="0" applyAlignment="0" applyProtection="0"/>
    <xf numFmtId="0" fontId="29" fillId="0" borderId="300" applyNumberFormat="0" applyFill="0" applyAlignment="0" applyProtection="0"/>
    <xf numFmtId="0" fontId="29" fillId="0" borderId="300" applyNumberFormat="0" applyFill="0" applyAlignment="0" applyProtection="0"/>
    <xf numFmtId="0" fontId="32" fillId="20" borderId="301" applyNumberFormat="0" applyAlignment="0" applyProtection="0">
      <alignment vertical="center"/>
    </xf>
    <xf numFmtId="0" fontId="26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10" fillId="20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0" borderId="298" applyNumberFormat="0" applyAlignment="0" applyProtection="0"/>
    <xf numFmtId="0" fontId="29" fillId="0" borderId="300" applyNumberFormat="0" applyFill="0" applyAlignment="0" applyProtection="0"/>
    <xf numFmtId="0" fontId="10" fillId="20" borderId="301" applyNumberFormat="0" applyAlignment="0" applyProtection="0"/>
    <xf numFmtId="0" fontId="21" fillId="7" borderId="301" applyNumberFormat="0" applyAlignment="0" applyProtection="0"/>
    <xf numFmtId="0" fontId="27" fillId="20" borderId="298" applyNumberFormat="0" applyAlignment="0" applyProtection="0"/>
    <xf numFmtId="0" fontId="29" fillId="0" borderId="300" applyNumberFormat="0" applyFill="0" applyAlignment="0" applyProtection="0"/>
    <xf numFmtId="0" fontId="10" fillId="22" borderId="301" applyNumberFormat="0" applyAlignment="0" applyProtection="0"/>
    <xf numFmtId="0" fontId="105" fillId="28" borderId="301" applyNumberFormat="0" applyAlignment="0" applyProtection="0"/>
    <xf numFmtId="0" fontId="105" fillId="28" borderId="301" applyNumberFormat="0" applyAlignment="0" applyProtection="0"/>
    <xf numFmtId="0" fontId="4" fillId="29" borderId="292" applyNumberFormat="0" applyFont="0" applyAlignment="0" applyProtection="0"/>
    <xf numFmtId="0" fontId="29" fillId="22" borderId="296" applyNumberFormat="0" applyAlignment="0" applyProtection="0"/>
    <xf numFmtId="0" fontId="29" fillId="0" borderId="299" applyNumberFormat="0" applyFill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0" fillId="25" borderId="301" applyNumberFormat="0" applyAlignment="0" applyProtection="0"/>
    <xf numFmtId="0" fontId="41" fillId="7" borderId="326" applyNumberFormat="0" applyAlignment="0" applyProtection="0">
      <alignment vertical="center"/>
    </xf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10" fillId="25" borderId="301" applyNumberFormat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1" fillId="7" borderId="301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9" fillId="0" borderId="299" applyNumberFormat="0" applyFill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10" fillId="20" borderId="301" applyNumberFormat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29" fillId="0" borderId="299" applyNumberFormat="0" applyFill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9" fillId="0" borderId="299" applyNumberFormat="0" applyFill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29" fillId="0" borderId="299" applyNumberFormat="0" applyFill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40" fillId="0" borderId="329" applyNumberFormat="0" applyFill="0" applyAlignment="0" applyProtection="0">
      <alignment vertical="center"/>
    </xf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10" fillId="25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10" fillId="25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" fillId="24" borderId="292" applyNumberFormat="0" applyFont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29" fillId="0" borderId="299" applyNumberFormat="0" applyFill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29" fillId="0" borderId="299" applyNumberFormat="0" applyFill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29" fillId="0" borderId="299" applyNumberFormat="0" applyFill="0" applyAlignment="0" applyProtection="0"/>
    <xf numFmtId="0" fontId="188" fillId="7" borderId="326" applyNumberFormat="0" applyAlignment="0" applyProtection="0"/>
    <xf numFmtId="10" fontId="16" fillId="22" borderId="289" applyNumberFormat="0" applyBorder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26" fillId="24" borderId="292" applyNumberFormat="0" applyFont="0" applyAlignment="0" applyProtection="0"/>
    <xf numFmtId="0" fontId="27" fillId="20" borderId="298" applyNumberFormat="0" applyAlignment="0" applyProtection="0"/>
    <xf numFmtId="0" fontId="27" fillId="20" borderId="298" applyNumberFormat="0" applyAlignment="0" applyProtection="0"/>
    <xf numFmtId="0" fontId="29" fillId="0" borderId="300" applyNumberFormat="0" applyFill="0" applyAlignment="0" applyProtection="0"/>
    <xf numFmtId="0" fontId="29" fillId="0" borderId="300" applyNumberFormat="0" applyFill="0" applyAlignment="0" applyProtection="0"/>
    <xf numFmtId="0" fontId="32" fillId="20" borderId="301" applyNumberFormat="0" applyAlignment="0" applyProtection="0">
      <alignment vertical="center"/>
    </xf>
    <xf numFmtId="0" fontId="26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10" fillId="20" borderId="301" applyNumberFormat="0" applyAlignment="0" applyProtection="0"/>
    <xf numFmtId="0" fontId="21" fillId="7" borderId="301" applyNumberFormat="0" applyAlignment="0" applyProtection="0"/>
    <xf numFmtId="0" fontId="27" fillId="20" borderId="298" applyNumberFormat="0" applyAlignment="0" applyProtection="0"/>
    <xf numFmtId="0" fontId="29" fillId="0" borderId="300" applyNumberFormat="0" applyFill="0" applyAlignment="0" applyProtection="0"/>
    <xf numFmtId="0" fontId="10" fillId="20" borderId="301" applyNumberFormat="0" applyAlignment="0" applyProtection="0"/>
    <xf numFmtId="0" fontId="21" fillId="7" borderId="301" applyNumberFormat="0" applyAlignment="0" applyProtection="0"/>
    <xf numFmtId="0" fontId="27" fillId="20" borderId="298" applyNumberFormat="0" applyAlignment="0" applyProtection="0"/>
    <xf numFmtId="0" fontId="29" fillId="0" borderId="300" applyNumberFormat="0" applyFill="0" applyAlignment="0" applyProtection="0"/>
    <xf numFmtId="0" fontId="10" fillId="22" borderId="301" applyNumberFormat="0" applyAlignment="0" applyProtection="0"/>
    <xf numFmtId="0" fontId="105" fillId="28" borderId="301" applyNumberFormat="0" applyAlignment="0" applyProtection="0"/>
    <xf numFmtId="0" fontId="105" fillId="28" borderId="301" applyNumberFormat="0" applyAlignment="0" applyProtection="0"/>
    <xf numFmtId="0" fontId="4" fillId="29" borderId="292" applyNumberFormat="0" applyFont="0" applyAlignment="0" applyProtection="0"/>
    <xf numFmtId="0" fontId="29" fillId="22" borderId="296" applyNumberFormat="0" applyAlignment="0" applyProtection="0"/>
    <xf numFmtId="0" fontId="29" fillId="0" borderId="299" applyNumberFormat="0" applyFill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0" fillId="20" borderId="301" applyNumberFormat="0" applyAlignment="0" applyProtection="0"/>
    <xf numFmtId="0" fontId="10" fillId="20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26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0" borderId="298" applyNumberFormat="0" applyAlignment="0" applyProtection="0"/>
    <xf numFmtId="0" fontId="27" fillId="20" borderId="298" applyNumberFormat="0" applyAlignment="0" applyProtection="0"/>
    <xf numFmtId="0" fontId="29" fillId="0" borderId="300" applyNumberFormat="0" applyFill="0" applyAlignment="0" applyProtection="0"/>
    <xf numFmtId="0" fontId="29" fillId="0" borderId="300" applyNumberFormat="0" applyFill="0" applyAlignment="0" applyProtection="0"/>
    <xf numFmtId="0" fontId="32" fillId="20" borderId="301" applyNumberFormat="0" applyAlignment="0" applyProtection="0">
      <alignment vertical="center"/>
    </xf>
    <xf numFmtId="0" fontId="26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10" fillId="20" borderId="301" applyNumberFormat="0" applyAlignment="0" applyProtection="0"/>
    <xf numFmtId="0" fontId="68" fillId="0" borderId="302">
      <alignment horizontal="left" vertical="center"/>
    </xf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0" borderId="298" applyNumberFormat="0" applyAlignment="0" applyProtection="0"/>
    <xf numFmtId="0" fontId="29" fillId="0" borderId="300" applyNumberFormat="0" applyFill="0" applyAlignment="0" applyProtection="0"/>
    <xf numFmtId="0" fontId="10" fillId="20" borderId="301" applyNumberFormat="0" applyAlignment="0" applyProtection="0"/>
    <xf numFmtId="0" fontId="21" fillId="7" borderId="301" applyNumberFormat="0" applyAlignment="0" applyProtection="0"/>
    <xf numFmtId="0" fontId="27" fillId="20" borderId="298" applyNumberFormat="0" applyAlignment="0" applyProtection="0"/>
    <xf numFmtId="0" fontId="29" fillId="0" borderId="300" applyNumberFormat="0" applyFill="0" applyAlignment="0" applyProtection="0"/>
    <xf numFmtId="0" fontId="10" fillId="22" borderId="301" applyNumberFormat="0" applyAlignment="0" applyProtection="0"/>
    <xf numFmtId="0" fontId="105" fillId="28" borderId="301" applyNumberFormat="0" applyAlignment="0" applyProtection="0"/>
    <xf numFmtId="0" fontId="105" fillId="28" borderId="301" applyNumberFormat="0" applyAlignment="0" applyProtection="0"/>
    <xf numFmtId="0" fontId="4" fillId="29" borderId="292" applyNumberFormat="0" applyFont="0" applyAlignment="0" applyProtection="0"/>
    <xf numFmtId="0" fontId="29" fillId="22" borderId="296" applyNumberFormat="0" applyAlignment="0" applyProtection="0"/>
    <xf numFmtId="0" fontId="29" fillId="0" borderId="299" applyNumberFormat="0" applyFill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180" fillId="20" borderId="301" applyNumberFormat="0" applyAlignment="0" applyProtection="0"/>
    <xf numFmtId="0" fontId="68" fillId="0" borderId="302">
      <alignment horizontal="left" vertical="center"/>
    </xf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88" fillId="7" borderId="301" applyNumberForma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75" fillId="24" borderId="292" applyNumberFormat="0" applyFon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92" fillId="0" borderId="300" applyNumberFormat="0" applyFill="0" applyAlignment="0" applyProtection="0"/>
    <xf numFmtId="0" fontId="10" fillId="25" borderId="301" applyNumberFormat="0" applyAlignment="0" applyProtection="0"/>
    <xf numFmtId="0" fontId="40" fillId="0" borderId="329" applyNumberFormat="0" applyFill="0" applyAlignment="0" applyProtection="0">
      <alignment vertical="center"/>
    </xf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10" fillId="25" borderId="380" applyNumberFormat="0" applyAlignment="0" applyProtection="0"/>
    <xf numFmtId="0" fontId="47" fillId="20" borderId="298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10" fillId="25" borderId="301" applyNumberFormat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1" fillId="7" borderId="301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9" fillId="0" borderId="299" applyNumberFormat="0" applyFill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29" fillId="0" borderId="299" applyNumberFormat="0" applyFill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9" fillId="0" borderId="299" applyNumberFormat="0" applyFill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29" fillId="0" borderId="299" applyNumberFormat="0" applyFill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40" fillId="0" borderId="329" applyNumberFormat="0" applyFill="0" applyAlignment="0" applyProtection="0">
      <alignment vertical="center"/>
    </xf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10" fillId="25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10" fillId="25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" fillId="24" borderId="292" applyNumberFormat="0" applyFont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29" fillId="0" borderId="299" applyNumberFormat="0" applyFill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29" fillId="0" borderId="299" applyNumberFormat="0" applyFill="0" applyAlignment="0" applyProtection="0"/>
    <xf numFmtId="0" fontId="10" fillId="25" borderId="301" applyNumberFormat="0" applyAlignment="0" applyProtection="0"/>
    <xf numFmtId="0" fontId="10" fillId="25" borderId="301" applyNumberFormat="0" applyAlignment="0" applyProtection="0"/>
    <xf numFmtId="0" fontId="21" fillId="7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29" fillId="0" borderId="299" applyNumberFormat="0" applyFill="0" applyAlignment="0" applyProtection="0"/>
    <xf numFmtId="0" fontId="32" fillId="20" borderId="301" applyNumberForma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10" fillId="25" borderId="301" applyNumberFormat="0" applyAlignment="0" applyProtection="0"/>
    <xf numFmtId="0" fontId="21" fillId="7" borderId="301" applyNumberFormat="0" applyAlignment="0" applyProtection="0"/>
    <xf numFmtId="0" fontId="4" fillId="24" borderId="292" applyNumberFormat="0" applyFont="0" applyAlignment="0" applyProtection="0"/>
    <xf numFmtId="0" fontId="4" fillId="24" borderId="292" applyNumberFormat="0" applyFont="0" applyAlignment="0" applyProtection="0"/>
    <xf numFmtId="0" fontId="27" fillId="25" borderId="298" applyNumberFormat="0" applyAlignment="0" applyProtection="0"/>
    <xf numFmtId="0" fontId="29" fillId="0" borderId="299" applyNumberFormat="0" applyFill="0" applyAlignment="0" applyProtection="0"/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4" fillId="24" borderId="292" applyNumberFormat="0" applyFont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4" fillId="24" borderId="292" applyNumberFormat="0" applyFont="0" applyAlignment="0" applyProtection="0"/>
    <xf numFmtId="0" fontId="41" fillId="7" borderId="301" applyNumberFormat="0" applyAlignment="0" applyProtection="0">
      <alignment vertical="center"/>
    </xf>
    <xf numFmtId="0" fontId="40" fillId="0" borderId="300" applyNumberFormat="0" applyFill="0" applyAlignment="0" applyProtection="0">
      <alignment vertical="center"/>
    </xf>
    <xf numFmtId="0" fontId="32" fillId="20" borderId="301" applyNumberFormat="0" applyAlignment="0" applyProtection="0">
      <alignment vertical="center"/>
    </xf>
    <xf numFmtId="0" fontId="29" fillId="0" borderId="299" applyNumberFormat="0" applyFill="0" applyAlignment="0" applyProtection="0"/>
    <xf numFmtId="0" fontId="27" fillId="25" borderId="298" applyNumberFormat="0" applyAlignment="0" applyProtection="0"/>
    <xf numFmtId="0" fontId="4" fillId="24" borderId="292" applyNumberFormat="0" applyFont="0" applyAlignment="0" applyProtection="0"/>
    <xf numFmtId="0" fontId="21" fillId="7" borderId="301" applyNumberFormat="0" applyAlignment="0" applyProtection="0"/>
    <xf numFmtId="0" fontId="10" fillId="25" borderId="301" applyNumberFormat="0" applyAlignment="0" applyProtection="0"/>
    <xf numFmtId="0" fontId="29" fillId="0" borderId="299" applyNumberFormat="0" applyFill="0" applyAlignment="0" applyProtection="0"/>
    <xf numFmtId="10" fontId="16" fillId="22" borderId="289" applyNumberFormat="0" applyBorder="0" applyAlignment="0" applyProtection="0"/>
    <xf numFmtId="0" fontId="27" fillId="20" borderId="298" applyNumberFormat="0" applyAlignment="0" applyProtection="0"/>
    <xf numFmtId="0" fontId="27" fillId="20" borderId="298" applyNumberFormat="0" applyAlignment="0" applyProtection="0"/>
    <xf numFmtId="0" fontId="47" fillId="20" borderId="298" applyNumberFormat="0" applyAlignment="0" applyProtection="0">
      <alignment vertical="center"/>
    </xf>
    <xf numFmtId="0" fontId="27" fillId="25" borderId="298" applyNumberFormat="0" applyAlignment="0" applyProtection="0"/>
    <xf numFmtId="0" fontId="27" fillId="20" borderId="298" applyNumberFormat="0" applyAlignment="0" applyProtection="0"/>
    <xf numFmtId="0" fontId="27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27" fillId="20" borderId="298" applyNumberFormat="0" applyAlignment="0" applyProtection="0"/>
    <xf numFmtId="0" fontId="27" fillId="20" borderId="298" applyNumberFormat="0" applyAlignment="0" applyProtection="0"/>
    <xf numFmtId="0" fontId="47" fillId="20" borderId="298" applyNumberFormat="0" applyAlignment="0" applyProtection="0">
      <alignment vertical="center"/>
    </xf>
    <xf numFmtId="0" fontId="27" fillId="25" borderId="298" applyNumberFormat="0" applyAlignment="0" applyProtection="0"/>
    <xf numFmtId="0" fontId="68" fillId="0" borderId="302">
      <alignment horizontal="left" vertical="center"/>
    </xf>
    <xf numFmtId="0" fontId="27" fillId="20" borderId="298" applyNumberFormat="0" applyAlignment="0" applyProtection="0"/>
    <xf numFmtId="0" fontId="27" fillId="20" borderId="298" applyNumberFormat="0" applyAlignment="0" applyProtection="0"/>
    <xf numFmtId="0" fontId="68" fillId="0" borderId="302">
      <alignment horizontal="left" vertical="center"/>
    </xf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191" fillId="20" borderId="298" applyNumberFormat="0" applyAlignment="0" applyProtection="0"/>
    <xf numFmtId="0" fontId="27" fillId="25" borderId="298" applyNumberFormat="0" applyAlignment="0" applyProtection="0"/>
    <xf numFmtId="0" fontId="47" fillId="20" borderId="298" applyNumberFormat="0" applyAlignment="0" applyProtection="0">
      <alignment vertical="center"/>
    </xf>
    <xf numFmtId="0" fontId="27" fillId="25" borderId="298" applyNumberFormat="0" applyAlignment="0" applyProtection="0"/>
    <xf numFmtId="0" fontId="47" fillId="20" borderId="298" applyNumberFormat="0" applyAlignment="0" applyProtection="0">
      <alignment vertical="center"/>
    </xf>
    <xf numFmtId="0" fontId="27" fillId="25" borderId="298" applyNumberForma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27" fillId="25" borderId="298" applyNumberFormat="0" applyAlignment="0" applyProtection="0"/>
    <xf numFmtId="0" fontId="27" fillId="25" borderId="298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27" fillId="25" borderId="298" applyNumberForma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27" fillId="25" borderId="298" applyNumberFormat="0" applyAlignment="0" applyProtection="0"/>
    <xf numFmtId="0" fontId="27" fillId="25" borderId="298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27" fillId="25" borderId="298" applyNumberForma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27" fillId="25" borderId="298" applyNumberFormat="0" applyAlignment="0" applyProtection="0"/>
    <xf numFmtId="0" fontId="27" fillId="25" borderId="298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27" fillId="25" borderId="298" applyNumberForma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27" fillId="25" borderId="298" applyNumberFormat="0" applyAlignment="0" applyProtection="0"/>
    <xf numFmtId="0" fontId="27" fillId="25" borderId="298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27" fillId="25" borderId="298" applyNumberForma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27" fillId="25" borderId="298" applyNumberFormat="0" applyAlignment="0" applyProtection="0"/>
    <xf numFmtId="0" fontId="27" fillId="25" borderId="298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27" fillId="25" borderId="298" applyNumberFormat="0" applyAlignment="0" applyProtection="0"/>
    <xf numFmtId="0" fontId="27" fillId="25" borderId="298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27" fillId="25" borderId="298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27" fillId="25" borderId="298" applyNumberForma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27" fillId="25" borderId="298" applyNumberFormat="0" applyAlignment="0" applyProtection="0"/>
    <xf numFmtId="0" fontId="27" fillId="25" borderId="298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27" fillId="25" borderId="298" applyNumberForma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27" fillId="25" borderId="298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27" fillId="25" borderId="298" applyNumberFormat="0" applyAlignment="0" applyProtection="0"/>
    <xf numFmtId="0" fontId="27" fillId="25" borderId="298" applyNumberFormat="0" applyAlignment="0" applyProtection="0"/>
    <xf numFmtId="0" fontId="47" fillId="20" borderId="298" applyNumberFormat="0" applyAlignment="0" applyProtection="0">
      <alignment vertical="center"/>
    </xf>
    <xf numFmtId="0" fontId="47" fillId="20" borderId="298" applyNumberFormat="0" applyAlignment="0" applyProtection="0">
      <alignment vertical="center"/>
    </xf>
    <xf numFmtId="0" fontId="27" fillId="25" borderId="298" applyNumberFormat="0" applyAlignment="0" applyProtection="0"/>
    <xf numFmtId="0" fontId="27" fillId="25" borderId="298" applyNumberFormat="0" applyAlignment="0" applyProtection="0"/>
    <xf numFmtId="0" fontId="29" fillId="0" borderId="325" applyNumberFormat="0" applyFill="0" applyAlignment="0" applyProtection="0"/>
    <xf numFmtId="0" fontId="188" fillId="7" borderId="326" applyNumberFormat="0" applyAlignment="0" applyProtection="0"/>
    <xf numFmtId="0" fontId="10" fillId="25" borderId="326" applyNumberFormat="0" applyAlignment="0" applyProtection="0"/>
    <xf numFmtId="0" fontId="4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80" fillId="20" borderId="380" applyNumberFormat="0" applyAlignment="0" applyProtection="0"/>
    <xf numFmtId="0" fontId="191" fillId="20" borderId="328" applyNumberFormat="0" applyAlignment="0" applyProtection="0"/>
    <xf numFmtId="0" fontId="4" fillId="24" borderId="327" applyNumberFormat="0" applyFont="0" applyAlignment="0" applyProtection="0"/>
    <xf numFmtId="0" fontId="175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10" fillId="20" borderId="326" applyNumberFormat="0" applyAlignment="0" applyProtection="0"/>
    <xf numFmtId="0" fontId="175" fillId="24" borderId="327" applyNumberFormat="0" applyFont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27" fillId="25" borderId="328" applyNumberFormat="0" applyAlignment="0" applyProtection="0"/>
    <xf numFmtId="0" fontId="27" fillId="25" borderId="328" applyNumberFormat="0" applyAlignment="0" applyProtection="0"/>
    <xf numFmtId="0" fontId="175" fillId="24" borderId="381" applyNumberFormat="0" applyFont="0" applyAlignment="0" applyProtection="0"/>
    <xf numFmtId="0" fontId="27" fillId="25" borderId="382" applyNumberFormat="0" applyAlignment="0" applyProtection="0"/>
    <xf numFmtId="0" fontId="4" fillId="24" borderId="332" applyNumberFormat="0" applyFont="0" applyAlignment="0" applyProtection="0"/>
    <xf numFmtId="0" fontId="191" fillId="20" borderId="352" applyNumberFormat="0" applyAlignment="0" applyProtection="0"/>
    <xf numFmtId="0" fontId="4" fillId="24" borderId="327" applyNumberFormat="0" applyFont="0" applyAlignment="0" applyProtection="0"/>
    <xf numFmtId="0" fontId="27" fillId="20" borderId="328" applyNumberFormat="0" applyAlignment="0" applyProtection="0"/>
    <xf numFmtId="0" fontId="10" fillId="20" borderId="326" applyNumberFormat="0" applyAlignment="0" applyProtection="0"/>
    <xf numFmtId="0" fontId="27" fillId="20" borderId="328" applyNumberFormat="0" applyAlignment="0" applyProtection="0"/>
    <xf numFmtId="0" fontId="29" fillId="0" borderId="329" applyNumberFormat="0" applyFill="0" applyAlignment="0" applyProtection="0"/>
    <xf numFmtId="0" fontId="105" fillId="28" borderId="326" applyNumberFormat="0" applyAlignment="0" applyProtection="0"/>
    <xf numFmtId="0" fontId="105" fillId="28" borderId="326" applyNumberFormat="0" applyAlignment="0" applyProtection="0"/>
    <xf numFmtId="0" fontId="192" fillId="0" borderId="329" applyNumberFormat="0" applyFill="0" applyAlignment="0" applyProtection="0"/>
    <xf numFmtId="0" fontId="192" fillId="0" borderId="329" applyNumberFormat="0" applyFill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26" fillId="24" borderId="327" applyNumberFormat="0" applyFont="0" applyAlignment="0" applyProtection="0">
      <alignment vertical="center"/>
    </xf>
    <xf numFmtId="0" fontId="175" fillId="24" borderId="381" applyNumberFormat="0" applyFont="0" applyAlignment="0" applyProtection="0"/>
    <xf numFmtId="0" fontId="29" fillId="22" borderId="338" applyNumberFormat="0" applyAlignment="0" applyProtection="0"/>
    <xf numFmtId="0" fontId="10" fillId="25" borderId="326" applyNumberFormat="0" applyAlignment="0" applyProtection="0"/>
    <xf numFmtId="10" fontId="16" fillId="22" borderId="323" applyNumberFormat="0" applyBorder="0" applyAlignment="0" applyProtection="0"/>
    <xf numFmtId="0" fontId="21" fillId="7" borderId="326" applyNumberFormat="0" applyAlignment="0" applyProtection="0"/>
    <xf numFmtId="0" fontId="175" fillId="24" borderId="351" applyNumberFormat="0" applyFont="0" applyAlignment="0" applyProtection="0"/>
    <xf numFmtId="0" fontId="175" fillId="24" borderId="327" applyNumberFormat="0" applyFont="0" applyAlignment="0" applyProtection="0"/>
    <xf numFmtId="0" fontId="4" fillId="24" borderId="327" applyNumberFormat="0" applyFont="0" applyAlignment="0" applyProtection="0"/>
    <xf numFmtId="0" fontId="175" fillId="24" borderId="381" applyNumberFormat="0" applyFont="0" applyAlignment="0" applyProtection="0"/>
    <xf numFmtId="0" fontId="191" fillId="20" borderId="328" applyNumberForma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80" fillId="20" borderId="326" applyNumberFormat="0" applyAlignment="0" applyProtection="0"/>
    <xf numFmtId="0" fontId="26" fillId="24" borderId="327" applyNumberFormat="0" applyFon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10" fillId="25" borderId="326" applyNumberFormat="0" applyAlignment="0" applyProtection="0"/>
    <xf numFmtId="0" fontId="180" fillId="20" borderId="326" applyNumberFormat="0" applyAlignment="0" applyProtection="0"/>
    <xf numFmtId="0" fontId="191" fillId="20" borderId="328" applyNumberFormat="0" applyAlignment="0" applyProtection="0"/>
    <xf numFmtId="0" fontId="10" fillId="25" borderId="326" applyNumberFormat="0" applyAlignment="0" applyProtection="0"/>
    <xf numFmtId="0" fontId="41" fillId="7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29" fillId="0" borderId="325" applyNumberFormat="0" applyFill="0" applyAlignment="0" applyProtection="0"/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4" fillId="24" borderId="327" applyNumberFormat="0" applyFon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4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175" fillId="24" borderId="327" applyNumberFormat="0" applyFont="0" applyAlignment="0" applyProtection="0"/>
    <xf numFmtId="0" fontId="4" fillId="24" borderId="327" applyNumberFormat="0" applyFont="0" applyAlignment="0" applyProtection="0"/>
    <xf numFmtId="0" fontId="175" fillId="24" borderId="327" applyNumberFormat="0" applyFont="0" applyAlignment="0" applyProtection="0"/>
    <xf numFmtId="0" fontId="10" fillId="25" borderId="326" applyNumberForma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32" fillId="20" borderId="326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10" fillId="25" borderId="380" applyNumberFormat="0" applyAlignment="0" applyProtection="0"/>
    <xf numFmtId="0" fontId="21" fillId="7" borderId="380" applyNumberFormat="0" applyAlignment="0" applyProtection="0"/>
    <xf numFmtId="0" fontId="41" fillId="7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175" fillId="24" borderId="381" applyNumberFormat="0" applyFont="0" applyAlignment="0" applyProtection="0"/>
    <xf numFmtId="0" fontId="4" fillId="24" borderId="332" applyNumberFormat="0" applyFont="0" applyAlignment="0" applyProtection="0"/>
    <xf numFmtId="0" fontId="4" fillId="24" borderId="332" applyNumberFormat="0" applyFont="0" applyAlignment="0" applyProtection="0"/>
    <xf numFmtId="0" fontId="41" fillId="7" borderId="380" applyNumberFormat="0" applyAlignment="0" applyProtection="0">
      <alignment vertical="center"/>
    </xf>
    <xf numFmtId="0" fontId="27" fillId="25" borderId="352" applyNumberFormat="0" applyAlignment="0" applyProtection="0"/>
    <xf numFmtId="0" fontId="273" fillId="7" borderId="331" applyNumberFormat="0" applyAlignment="0" applyProtection="0"/>
    <xf numFmtId="0" fontId="4" fillId="24" borderId="332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278" fillId="0" borderId="334" applyNumberFormat="0" applyFill="0" applyAlignment="0" applyProtection="0"/>
    <xf numFmtId="0" fontId="276" fillId="20" borderId="333" applyNumberFormat="0" applyAlignment="0" applyProtection="0"/>
    <xf numFmtId="0" fontId="273" fillId="7" borderId="331" applyNumberFormat="0" applyAlignment="0" applyProtection="0"/>
    <xf numFmtId="0" fontId="276" fillId="20" borderId="333" applyNumberFormat="0" applyAlignment="0" applyProtection="0"/>
    <xf numFmtId="0" fontId="278" fillId="0" borderId="334" applyNumberFormat="0" applyFill="0" applyAlignment="0" applyProtection="0"/>
    <xf numFmtId="0" fontId="278" fillId="0" borderId="334" applyNumberFormat="0" applyFill="0" applyAlignment="0" applyProtection="0"/>
    <xf numFmtId="0" fontId="276" fillId="20" borderId="333" applyNumberFormat="0" applyAlignment="0" applyProtection="0"/>
    <xf numFmtId="0" fontId="41" fillId="7" borderId="380" applyNumberFormat="0" applyAlignment="0" applyProtection="0">
      <alignment vertical="center"/>
    </xf>
    <xf numFmtId="0" fontId="27" fillId="25" borderId="382" applyNumberFormat="0" applyAlignment="0" applyProtection="0"/>
    <xf numFmtId="0" fontId="27" fillId="25" borderId="382" applyNumberFormat="0" applyAlignment="0" applyProtection="0"/>
    <xf numFmtId="0" fontId="180" fillId="20" borderId="350" applyNumberFormat="0" applyAlignment="0" applyProtection="0"/>
    <xf numFmtId="0" fontId="10" fillId="25" borderId="380" applyNumberFormat="0" applyAlignment="0" applyProtection="0"/>
    <xf numFmtId="0" fontId="273" fillId="7" borderId="331" applyNumberFormat="0" applyAlignment="0" applyProtection="0"/>
    <xf numFmtId="0" fontId="273" fillId="7" borderId="331" applyNumberFormat="0" applyAlignment="0" applyProtection="0"/>
    <xf numFmtId="0" fontId="276" fillId="20" borderId="333" applyNumberFormat="0" applyAlignment="0" applyProtection="0"/>
    <xf numFmtId="0" fontId="29" fillId="0" borderId="325" applyNumberFormat="0" applyFill="0" applyAlignment="0" applyProtection="0"/>
    <xf numFmtId="0" fontId="175" fillId="24" borderId="327" applyNumberFormat="0" applyFont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4" fillId="29" borderId="327" applyNumberFormat="0" applyFont="0" applyAlignment="0" applyProtection="0"/>
    <xf numFmtId="0" fontId="21" fillId="7" borderId="350" applyNumberFormat="0" applyAlignment="0" applyProtection="0"/>
    <xf numFmtId="0" fontId="29" fillId="0" borderId="354" applyNumberFormat="0" applyFill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175" fillId="24" borderId="351" applyNumberFormat="0" applyFont="0" applyAlignment="0" applyProtection="0"/>
    <xf numFmtId="0" fontId="188" fillId="7" borderId="350" applyNumberFormat="0" applyAlignment="0" applyProtection="0"/>
    <xf numFmtId="0" fontId="29" fillId="22" borderId="355" applyNumberFormat="0" applyAlignment="0" applyProtection="0"/>
    <xf numFmtId="0" fontId="21" fillId="7" borderId="350" applyNumberFormat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10" fillId="25" borderId="326" applyNumberFormat="0" applyAlignment="0" applyProtection="0"/>
    <xf numFmtId="0" fontId="41" fillId="7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27" fillId="25" borderId="328" applyNumberFormat="0" applyAlignment="0" applyProtection="0"/>
    <xf numFmtId="0" fontId="27" fillId="25" borderId="328" applyNumberFormat="0" applyAlignment="0" applyProtection="0"/>
    <xf numFmtId="0" fontId="10" fillId="20" borderId="326" applyNumberFormat="0" applyAlignment="0" applyProtection="0"/>
    <xf numFmtId="0" fontId="4" fillId="24" borderId="327" applyNumberFormat="0" applyFont="0" applyAlignment="0" applyProtection="0"/>
    <xf numFmtId="0" fontId="4" fillId="29" borderId="327" applyNumberFormat="0" applyFont="0" applyAlignment="0" applyProtection="0"/>
    <xf numFmtId="0" fontId="21" fillId="7" borderId="326" applyNumberFormat="0" applyAlignment="0" applyProtection="0"/>
    <xf numFmtId="0" fontId="175" fillId="24" borderId="327" applyNumberFormat="0" applyFont="0" applyAlignment="0" applyProtection="0"/>
    <xf numFmtId="0" fontId="21" fillId="7" borderId="326" applyNumberFormat="0" applyAlignment="0" applyProtection="0"/>
    <xf numFmtId="0" fontId="29" fillId="0" borderId="325" applyNumberFormat="0" applyFill="0" applyAlignment="0" applyProtection="0"/>
    <xf numFmtId="0" fontId="27" fillId="20" borderId="333" applyNumberFormat="0" applyAlignment="0" applyProtection="0"/>
    <xf numFmtId="0" fontId="175" fillId="24" borderId="351" applyNumberFormat="0" applyFont="0" applyAlignment="0" applyProtection="0"/>
    <xf numFmtId="0" fontId="27" fillId="25" borderId="328" applyNumberFormat="0" applyAlignment="0" applyProtection="0"/>
    <xf numFmtId="0" fontId="4" fillId="29" borderId="381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47" fillId="20" borderId="352" applyNumberFormat="0" applyAlignment="0" applyProtection="0">
      <alignment vertical="center"/>
    </xf>
    <xf numFmtId="0" fontId="29" fillId="0" borderId="325" applyNumberFormat="0" applyFill="0" applyAlignment="0" applyProtection="0"/>
    <xf numFmtId="0" fontId="4" fillId="24" borderId="381" applyNumberFormat="0" applyFont="0" applyAlignment="0" applyProtection="0"/>
    <xf numFmtId="0" fontId="27" fillId="25" borderId="328" applyNumberFormat="0" applyAlignment="0" applyProtection="0"/>
    <xf numFmtId="10" fontId="16" fillId="22" borderId="377" applyNumberFormat="0" applyBorder="0" applyAlignment="0" applyProtection="0"/>
    <xf numFmtId="0" fontId="47" fillId="20" borderId="352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175" fillId="24" borderId="351" applyNumberFormat="0" applyFont="0" applyAlignment="0" applyProtection="0"/>
    <xf numFmtId="0" fontId="175" fillId="24" borderId="327" applyNumberFormat="0" applyFont="0" applyAlignment="0" applyProtection="0"/>
    <xf numFmtId="0" fontId="21" fillId="7" borderId="326" applyNumberFormat="0" applyAlignment="0" applyProtection="0"/>
    <xf numFmtId="0" fontId="10" fillId="25" borderId="350" applyNumberFormat="0" applyAlignment="0" applyProtection="0"/>
    <xf numFmtId="0" fontId="175" fillId="24" borderId="351" applyNumberFormat="0" applyFont="0" applyAlignment="0" applyProtection="0"/>
    <xf numFmtId="0" fontId="21" fillId="7" borderId="326" applyNumberFormat="0" applyAlignment="0" applyProtection="0"/>
    <xf numFmtId="0" fontId="180" fillId="20" borderId="350" applyNumberFormat="0" applyAlignment="0" applyProtection="0"/>
    <xf numFmtId="0" fontId="21" fillId="7" borderId="326" applyNumberFormat="0" applyAlignment="0" applyProtection="0"/>
    <xf numFmtId="0" fontId="29" fillId="0" borderId="354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10" fillId="25" borderId="326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266" fillId="20" borderId="303" applyNumberFormat="0" applyAlignment="0" applyProtection="0"/>
    <xf numFmtId="0" fontId="266" fillId="20" borderId="303" applyNumberFormat="0" applyAlignment="0" applyProtection="0"/>
    <xf numFmtId="0" fontId="21" fillId="7" borderId="326" applyNumberFormat="0" applyAlignment="0" applyProtection="0"/>
    <xf numFmtId="0" fontId="180" fillId="20" borderId="326" applyNumberFormat="0" applyAlignment="0" applyProtection="0"/>
    <xf numFmtId="0" fontId="4" fillId="29" borderId="327" applyNumberFormat="0" applyFont="0" applyAlignment="0" applyProtection="0"/>
    <xf numFmtId="0" fontId="175" fillId="24" borderId="327" applyNumberFormat="0" applyFont="0" applyAlignment="0" applyProtection="0"/>
    <xf numFmtId="0" fontId="188" fillId="7" borderId="326" applyNumberForma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29" fillId="0" borderId="325" applyNumberFormat="0" applyFill="0" applyAlignment="0" applyProtection="0"/>
    <xf numFmtId="0" fontId="29" fillId="0" borderId="325" applyNumberFormat="0" applyFill="0" applyAlignment="0" applyProtection="0"/>
    <xf numFmtId="0" fontId="29" fillId="0" borderId="325" applyNumberFormat="0" applyFill="0" applyAlignment="0" applyProtection="0"/>
    <xf numFmtId="0" fontId="21" fillId="7" borderId="326" applyNumberFormat="0" applyAlignment="0" applyProtection="0"/>
    <xf numFmtId="0" fontId="273" fillId="7" borderId="303" applyNumberFormat="0" applyAlignment="0" applyProtection="0"/>
    <xf numFmtId="0" fontId="273" fillId="7" borderId="303" applyNumberFormat="0" applyAlignment="0" applyProtection="0"/>
    <xf numFmtId="0" fontId="4" fillId="24" borderId="327" applyNumberFormat="0" applyFont="0" applyAlignment="0" applyProtection="0"/>
    <xf numFmtId="0" fontId="40" fillId="0" borderId="329" applyNumberFormat="0" applyFill="0" applyAlignment="0" applyProtection="0">
      <alignment vertical="center"/>
    </xf>
    <xf numFmtId="0" fontId="29" fillId="0" borderId="325" applyNumberFormat="0" applyFill="0" applyAlignment="0" applyProtection="0"/>
    <xf numFmtId="0" fontId="21" fillId="7" borderId="326" applyNumberFormat="0" applyAlignment="0" applyProtection="0"/>
    <xf numFmtId="0" fontId="4" fillId="24" borderId="304" applyNumberFormat="0" applyFont="0" applyAlignment="0" applyProtection="0"/>
    <xf numFmtId="0" fontId="4" fillId="24" borderId="304" applyNumberFormat="0" applyFont="0" applyAlignment="0" applyProtection="0"/>
    <xf numFmtId="0" fontId="276" fillId="20" borderId="305" applyNumberFormat="0" applyAlignment="0" applyProtection="0"/>
    <xf numFmtId="0" fontId="276" fillId="20" borderId="305" applyNumberFormat="0" applyAlignment="0" applyProtection="0"/>
    <xf numFmtId="0" fontId="278" fillId="0" borderId="306" applyNumberFormat="0" applyFill="0" applyAlignment="0" applyProtection="0"/>
    <xf numFmtId="0" fontId="278" fillId="0" borderId="306" applyNumberFormat="0" applyFill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27" fillId="25" borderId="328" applyNumberFormat="0" applyAlignment="0" applyProtection="0"/>
    <xf numFmtId="0" fontId="40" fillId="0" borderId="329" applyNumberFormat="0" applyFill="0" applyAlignment="0" applyProtection="0">
      <alignment vertical="center"/>
    </xf>
    <xf numFmtId="0" fontId="191" fillId="20" borderId="328" applyNumberFormat="0" applyAlignment="0" applyProtection="0"/>
    <xf numFmtId="0" fontId="47" fillId="20" borderId="382" applyNumberFormat="0" applyAlignment="0" applyProtection="0">
      <alignment vertical="center"/>
    </xf>
    <xf numFmtId="0" fontId="27" fillId="20" borderId="328" applyNumberFormat="0" applyAlignment="0" applyProtection="0"/>
    <xf numFmtId="0" fontId="29" fillId="0" borderId="325" applyNumberFormat="0" applyFill="0" applyAlignment="0" applyProtection="0"/>
    <xf numFmtId="0" fontId="266" fillId="20" borderId="303" applyNumberFormat="0" applyAlignment="0" applyProtection="0"/>
    <xf numFmtId="0" fontId="266" fillId="20" borderId="303" applyNumberFormat="0" applyAlignment="0" applyProtection="0"/>
    <xf numFmtId="0" fontId="273" fillId="7" borderId="303" applyNumberFormat="0" applyAlignment="0" applyProtection="0"/>
    <xf numFmtId="0" fontId="273" fillId="7" borderId="303" applyNumberFormat="0" applyAlignment="0" applyProtection="0"/>
    <xf numFmtId="0" fontId="4" fillId="24" borderId="304" applyNumberFormat="0" applyFont="0" applyAlignment="0" applyProtection="0"/>
    <xf numFmtId="0" fontId="4" fillId="24" borderId="304" applyNumberFormat="0" applyFont="0" applyAlignment="0" applyProtection="0"/>
    <xf numFmtId="0" fontId="276" fillId="20" borderId="305" applyNumberFormat="0" applyAlignment="0" applyProtection="0"/>
    <xf numFmtId="0" fontId="276" fillId="20" borderId="305" applyNumberFormat="0" applyAlignment="0" applyProtection="0"/>
    <xf numFmtId="0" fontId="278" fillId="0" borderId="306" applyNumberFormat="0" applyFill="0" applyAlignment="0" applyProtection="0"/>
    <xf numFmtId="0" fontId="278" fillId="0" borderId="306" applyNumberFormat="0" applyFill="0" applyAlignment="0" applyProtection="0"/>
    <xf numFmtId="0" fontId="10" fillId="25" borderId="326" applyNumberFormat="0" applyAlignment="0" applyProtection="0"/>
    <xf numFmtId="0" fontId="40" fillId="0" borderId="329" applyNumberFormat="0" applyFill="0" applyAlignment="0" applyProtection="0">
      <alignment vertical="center"/>
    </xf>
    <xf numFmtId="0" fontId="27" fillId="25" borderId="328" applyNumberFormat="0" applyAlignment="0" applyProtection="0"/>
    <xf numFmtId="0" fontId="29" fillId="0" borderId="325" applyNumberFormat="0" applyFill="0" applyAlignment="0" applyProtection="0"/>
    <xf numFmtId="0" fontId="21" fillId="7" borderId="326" applyNumberFormat="0" applyAlignment="0" applyProtection="0"/>
    <xf numFmtId="0" fontId="47" fillId="20" borderId="328" applyNumberFormat="0" applyAlignment="0" applyProtection="0">
      <alignment vertical="center"/>
    </xf>
    <xf numFmtId="0" fontId="27" fillId="20" borderId="328" applyNumberFormat="0" applyAlignment="0" applyProtection="0"/>
    <xf numFmtId="0" fontId="188" fillId="7" borderId="326" applyNumberFormat="0" applyAlignment="0" applyProtection="0"/>
    <xf numFmtId="0" fontId="47" fillId="20" borderId="328" applyNumberFormat="0" applyAlignment="0" applyProtection="0">
      <alignment vertical="center"/>
    </xf>
    <xf numFmtId="0" fontId="188" fillId="7" borderId="326" applyNumberFormat="0" applyAlignment="0" applyProtection="0"/>
    <xf numFmtId="0" fontId="40" fillId="0" borderId="329" applyNumberFormat="0" applyFill="0" applyAlignment="0" applyProtection="0">
      <alignment vertical="center"/>
    </xf>
    <xf numFmtId="0" fontId="175" fillId="24" borderId="381" applyNumberFormat="0" applyFont="0" applyAlignment="0" applyProtection="0"/>
    <xf numFmtId="0" fontId="41" fillId="7" borderId="350" applyNumberFormat="0" applyAlignment="0" applyProtection="0">
      <alignment vertical="center"/>
    </xf>
    <xf numFmtId="0" fontId="21" fillId="7" borderId="326" applyNumberFormat="0" applyAlignment="0" applyProtection="0"/>
    <xf numFmtId="0" fontId="32" fillId="20" borderId="326" applyNumberFormat="0" applyAlignment="0" applyProtection="0">
      <alignment vertical="center"/>
    </xf>
    <xf numFmtId="0" fontId="4" fillId="24" borderId="351" applyNumberFormat="0" applyFont="0" applyAlignment="0" applyProtection="0"/>
    <xf numFmtId="0" fontId="68" fillId="0" borderId="339">
      <alignment horizontal="left" vertical="center"/>
    </xf>
    <xf numFmtId="0" fontId="191" fillId="20" borderId="328" applyNumberFormat="0" applyAlignment="0" applyProtection="0"/>
    <xf numFmtId="0" fontId="29" fillId="0" borderId="325" applyNumberFormat="0" applyFill="0" applyAlignment="0" applyProtection="0"/>
    <xf numFmtId="0" fontId="4" fillId="24" borderId="327" applyNumberFormat="0" applyFont="0" applyAlignment="0" applyProtection="0"/>
    <xf numFmtId="0" fontId="191" fillId="20" borderId="328" applyNumberFormat="0" applyAlignment="0" applyProtection="0"/>
    <xf numFmtId="0" fontId="29" fillId="0" borderId="325" applyNumberFormat="0" applyFill="0" applyAlignment="0" applyProtection="0"/>
    <xf numFmtId="0" fontId="175" fillId="24" borderId="327" applyNumberFormat="0" applyFont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29" fillId="0" borderId="325" applyNumberFormat="0" applyFill="0" applyAlignment="0" applyProtection="0"/>
    <xf numFmtId="0" fontId="10" fillId="25" borderId="326" applyNumberFormat="0" applyAlignment="0" applyProtection="0"/>
    <xf numFmtId="0" fontId="10" fillId="20" borderId="303" applyNumberFormat="0" applyAlignment="0" applyProtection="0"/>
    <xf numFmtId="0" fontId="191" fillId="20" borderId="328" applyNumberFormat="0" applyAlignment="0" applyProtection="0"/>
    <xf numFmtId="0" fontId="21" fillId="7" borderId="303" applyNumberFormat="0" applyAlignment="0" applyProtection="0"/>
    <xf numFmtId="0" fontId="175" fillId="24" borderId="381" applyNumberFormat="0" applyFont="0" applyAlignment="0" applyProtection="0"/>
    <xf numFmtId="0" fontId="85" fillId="24" borderId="304" applyNumberFormat="0" applyFont="0" applyAlignment="0" applyProtection="0"/>
    <xf numFmtId="0" fontId="27" fillId="20" borderId="305" applyNumberFormat="0" applyAlignment="0" applyProtection="0"/>
    <xf numFmtId="0" fontId="29" fillId="0" borderId="306" applyNumberFormat="0" applyFill="0" applyAlignment="0" applyProtection="0"/>
    <xf numFmtId="0" fontId="175" fillId="24" borderId="351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191" fillId="20" borderId="328" applyNumberFormat="0" applyAlignment="0" applyProtection="0"/>
    <xf numFmtId="0" fontId="175" fillId="24" borderId="381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27" fillId="20" borderId="328" applyNumberFormat="0" applyAlignment="0" applyProtection="0"/>
    <xf numFmtId="0" fontId="10" fillId="25" borderId="350" applyNumberFormat="0" applyAlignment="0" applyProtection="0"/>
    <xf numFmtId="0" fontId="180" fillId="20" borderId="350" applyNumberFormat="0" applyAlignment="0" applyProtection="0"/>
    <xf numFmtId="0" fontId="27" fillId="20" borderId="328" applyNumberFormat="0" applyAlignment="0" applyProtection="0"/>
    <xf numFmtId="0" fontId="27" fillId="25" borderId="328" applyNumberFormat="0" applyAlignment="0" applyProtection="0"/>
    <xf numFmtId="0" fontId="26" fillId="24" borderId="351" applyNumberFormat="0" applyFont="0" applyAlignment="0" applyProtection="0"/>
    <xf numFmtId="0" fontId="4" fillId="24" borderId="327" applyNumberFormat="0" applyFont="0" applyAlignment="0" applyProtection="0"/>
    <xf numFmtId="0" fontId="188" fillId="7" borderId="326" applyNumberFormat="0" applyAlignment="0" applyProtection="0"/>
    <xf numFmtId="0" fontId="47" fillId="20" borderId="328" applyNumberFormat="0" applyAlignment="0" applyProtection="0">
      <alignment vertical="center"/>
    </xf>
    <xf numFmtId="0" fontId="27" fillId="25" borderId="382" applyNumberFormat="0" applyAlignment="0" applyProtection="0"/>
    <xf numFmtId="0" fontId="10" fillId="25" borderId="380" applyNumberFormat="0" applyAlignment="0" applyProtection="0"/>
    <xf numFmtId="0" fontId="29" fillId="0" borderId="329" applyNumberFormat="0" applyFill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29" fillId="0" borderId="325" applyNumberFormat="0" applyFill="0" applyAlignment="0" applyProtection="0"/>
    <xf numFmtId="0" fontId="188" fillId="7" borderId="326" applyNumberFormat="0" applyAlignment="0" applyProtection="0"/>
    <xf numFmtId="0" fontId="29" fillId="0" borderId="378" applyNumberFormat="0" applyFill="0" applyAlignment="0" applyProtection="0"/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192" fillId="0" borderId="329" applyNumberFormat="0" applyFill="0" applyAlignment="0" applyProtection="0"/>
    <xf numFmtId="0" fontId="47" fillId="20" borderId="328" applyNumberFormat="0" applyAlignment="0" applyProtection="0">
      <alignment vertical="center"/>
    </xf>
    <xf numFmtId="0" fontId="191" fillId="20" borderId="352" applyNumberFormat="0" applyAlignment="0" applyProtection="0"/>
    <xf numFmtId="0" fontId="191" fillId="20" borderId="328" applyNumberFormat="0" applyAlignment="0" applyProtection="0"/>
    <xf numFmtId="0" fontId="191" fillId="20" borderId="352" applyNumberFormat="0" applyAlignment="0" applyProtection="0"/>
    <xf numFmtId="0" fontId="192" fillId="0" borderId="329" applyNumberFormat="0" applyFill="0" applyAlignment="0" applyProtection="0"/>
    <xf numFmtId="0" fontId="192" fillId="0" borderId="329" applyNumberFormat="0" applyFill="0" applyAlignment="0" applyProtection="0"/>
    <xf numFmtId="0" fontId="10" fillId="20" borderId="326" applyNumberFormat="0" applyAlignment="0" applyProtection="0"/>
    <xf numFmtId="0" fontId="21" fillId="7" borderId="326" applyNumberFormat="0" applyAlignment="0" applyProtection="0"/>
    <xf numFmtId="0" fontId="27" fillId="20" borderId="328" applyNumberFormat="0" applyAlignment="0" applyProtection="0"/>
    <xf numFmtId="0" fontId="29" fillId="0" borderId="329" applyNumberFormat="0" applyFill="0" applyAlignment="0" applyProtection="0"/>
    <xf numFmtId="0" fontId="175" fillId="24" borderId="327" applyNumberFormat="0" applyFont="0" applyAlignment="0" applyProtection="0"/>
    <xf numFmtId="0" fontId="10" fillId="25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29" fillId="0" borderId="325" applyNumberFormat="0" applyFill="0" applyAlignment="0" applyProtection="0"/>
    <xf numFmtId="0" fontId="192" fillId="0" borderId="329" applyNumberFormat="0" applyFill="0" applyAlignment="0" applyProtection="0"/>
    <xf numFmtId="0" fontId="47" fillId="20" borderId="328" applyNumberFormat="0" applyAlignment="0" applyProtection="0">
      <alignment vertical="center"/>
    </xf>
    <xf numFmtId="0" fontId="21" fillId="7" borderId="326" applyNumberFormat="0" applyAlignment="0" applyProtection="0"/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47" fillId="20" borderId="328" applyNumberFormat="0" applyAlignment="0" applyProtection="0">
      <alignment vertical="center"/>
    </xf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21" fillId="7" borderId="326" applyNumberFormat="0" applyAlignment="0" applyProtection="0"/>
    <xf numFmtId="0" fontId="40" fillId="0" borderId="329" applyNumberFormat="0" applyFill="0" applyAlignment="0" applyProtection="0">
      <alignment vertical="center"/>
    </xf>
    <xf numFmtId="0" fontId="188" fillId="7" borderId="326" applyNumberFormat="0" applyAlignment="0" applyProtection="0"/>
    <xf numFmtId="0" fontId="180" fillId="20" borderId="326" applyNumberForma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29" fillId="0" borderId="329" applyNumberFormat="0" applyFill="0" applyAlignment="0" applyProtection="0"/>
    <xf numFmtId="0" fontId="27" fillId="20" borderId="328" applyNumberFormat="0" applyAlignment="0" applyProtection="0"/>
    <xf numFmtId="0" fontId="27" fillId="20" borderId="328" applyNumberFormat="0" applyAlignment="0" applyProtection="0"/>
    <xf numFmtId="0" fontId="175" fillId="24" borderId="327" applyNumberFormat="0" applyFont="0" applyAlignment="0" applyProtection="0"/>
    <xf numFmtId="0" fontId="191" fillId="20" borderId="328" applyNumberFormat="0" applyAlignment="0" applyProtection="0"/>
    <xf numFmtId="0" fontId="4" fillId="24" borderId="327" applyNumberFormat="0" applyFont="0" applyAlignment="0" applyProtection="0">
      <alignment vertical="center"/>
    </xf>
    <xf numFmtId="0" fontId="10" fillId="25" borderId="326" applyNumberFormat="0" applyAlignment="0" applyProtection="0"/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10" fillId="25" borderId="326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4" fillId="24" borderId="327" applyNumberFormat="0" applyFont="0" applyAlignment="0" applyProtection="0"/>
    <xf numFmtId="0" fontId="10" fillId="25" borderId="326" applyNumberFormat="0" applyAlignment="0" applyProtection="0"/>
    <xf numFmtId="0" fontId="41" fillId="7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29" fillId="0" borderId="325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21" fillId="7" borderId="326" applyNumberFormat="0" applyAlignment="0" applyProtection="0"/>
    <xf numFmtId="0" fontId="10" fillId="25" borderId="326" applyNumberFormat="0" applyAlignment="0" applyProtection="0"/>
    <xf numFmtId="0" fontId="10" fillId="25" borderId="326" applyNumberFormat="0" applyAlignment="0" applyProtection="0"/>
    <xf numFmtId="0" fontId="41" fillId="7" borderId="326" applyNumberFormat="0" applyAlignment="0" applyProtection="0">
      <alignment vertical="center"/>
    </xf>
    <xf numFmtId="0" fontId="21" fillId="7" borderId="326" applyNumberFormat="0" applyAlignment="0" applyProtection="0"/>
    <xf numFmtId="0" fontId="27" fillId="25" borderId="328" applyNumberFormat="0" applyAlignment="0" applyProtection="0"/>
    <xf numFmtId="0" fontId="32" fillId="20" borderId="326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29" fillId="0" borderId="325" applyNumberFormat="0" applyFill="0" applyAlignment="0" applyProtection="0"/>
    <xf numFmtId="0" fontId="10" fillId="25" borderId="326" applyNumberFormat="0" applyAlignment="0" applyProtection="0"/>
    <xf numFmtId="0" fontId="4" fillId="24" borderId="351" applyNumberFormat="0" applyFont="0" applyAlignment="0" applyProtection="0"/>
    <xf numFmtId="0" fontId="191" fillId="20" borderId="352" applyNumberFormat="0" applyAlignment="0" applyProtection="0"/>
    <xf numFmtId="0" fontId="192" fillId="0" borderId="353" applyNumberFormat="0" applyFill="0" applyAlignment="0" applyProtection="0"/>
    <xf numFmtId="0" fontId="47" fillId="20" borderId="328" applyNumberFormat="0" applyAlignment="0" applyProtection="0">
      <alignment vertical="center"/>
    </xf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4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4" fillId="24" borderId="304" applyNumberFormat="0" applyFont="0" applyAlignment="0" applyProtection="0"/>
    <xf numFmtId="0" fontId="4" fillId="24" borderId="304" applyNumberFormat="0" applyFont="0" applyAlignment="0" applyProtection="0"/>
    <xf numFmtId="0" fontId="4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0" fillId="25" borderId="350" applyNumberFormat="0" applyAlignment="0" applyProtection="0"/>
    <xf numFmtId="0" fontId="4" fillId="24" borderId="381" applyNumberFormat="0" applyFon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" fillId="24" borderId="381" applyNumberFormat="0" applyFont="0" applyAlignment="0" applyProtection="0"/>
    <xf numFmtId="0" fontId="29" fillId="0" borderId="353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81" applyNumberFormat="0" applyFont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32" fillId="20" borderId="303" applyNumberFormat="0" applyAlignment="0" applyProtection="0">
      <alignment vertical="center"/>
    </xf>
    <xf numFmtId="0" fontId="289" fillId="24" borderId="307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40" fillId="0" borderId="308" applyNumberFormat="0" applyFill="0" applyAlignment="0" applyProtection="0">
      <alignment vertical="center"/>
    </xf>
    <xf numFmtId="0" fontId="41" fillId="7" borderId="303" applyNumberFormat="0" applyAlignment="0" applyProtection="0">
      <alignment vertical="center"/>
    </xf>
    <xf numFmtId="0" fontId="188" fillId="7" borderId="326" applyNumberFormat="0" applyAlignment="0" applyProtection="0"/>
    <xf numFmtId="0" fontId="40" fillId="0" borderId="336" applyNumberFormat="0" applyFill="0" applyAlignment="0" applyProtection="0">
      <alignment vertical="center"/>
    </xf>
    <xf numFmtId="0" fontId="266" fillId="20" borderId="331" applyNumberFormat="0" applyAlignment="0" applyProtection="0"/>
    <xf numFmtId="0" fontId="278" fillId="0" borderId="334" applyNumberFormat="0" applyFill="0" applyAlignment="0" applyProtection="0"/>
    <xf numFmtId="0" fontId="47" fillId="20" borderId="305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27" fillId="20" borderId="352" applyNumberFormat="0" applyAlignment="0" applyProtection="0"/>
    <xf numFmtId="0" fontId="29" fillId="0" borderId="329" applyNumberFormat="0" applyFill="0" applyAlignment="0" applyProtection="0"/>
    <xf numFmtId="0" fontId="4" fillId="24" borderId="327" applyNumberFormat="0" applyFont="0" applyAlignment="0" applyProtection="0"/>
    <xf numFmtId="0" fontId="289" fillId="24" borderId="307" applyNumberFormat="0" applyFont="0" applyAlignment="0" applyProtection="0">
      <alignment vertical="center"/>
    </xf>
    <xf numFmtId="0" fontId="40" fillId="0" borderId="308" applyNumberFormat="0" applyFill="0" applyAlignment="0" applyProtection="0">
      <alignment vertical="center"/>
    </xf>
    <xf numFmtId="0" fontId="29" fillId="0" borderId="368" applyNumberFormat="0" applyFill="0" applyAlignment="0" applyProtection="0"/>
    <xf numFmtId="0" fontId="41" fillId="7" borderId="326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27" fillId="20" borderId="328" applyNumberFormat="0" applyAlignment="0" applyProtection="0"/>
    <xf numFmtId="0" fontId="27" fillId="25" borderId="328" applyNumberFormat="0" applyAlignment="0" applyProtection="0"/>
    <xf numFmtId="0" fontId="4" fillId="24" borderId="332" applyNumberFormat="0" applyFont="0" applyAlignment="0" applyProtection="0"/>
    <xf numFmtId="0" fontId="47" fillId="20" borderId="328" applyNumberFormat="0" applyAlignment="0" applyProtection="0">
      <alignment vertical="center"/>
    </xf>
    <xf numFmtId="0" fontId="29" fillId="0" borderId="329" applyNumberFormat="0" applyFill="0" applyAlignment="0" applyProtection="0"/>
    <xf numFmtId="0" fontId="41" fillId="7" borderId="380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191" fillId="20" borderId="305" applyNumberFormat="0" applyAlignment="0" applyProtection="0"/>
    <xf numFmtId="0" fontId="191" fillId="20" borderId="305" applyNumberFormat="0" applyAlignment="0" applyProtection="0"/>
    <xf numFmtId="0" fontId="266" fillId="20" borderId="303" applyNumberFormat="0" applyAlignment="0" applyProtection="0"/>
    <xf numFmtId="0" fontId="266" fillId="20" borderId="303" applyNumberFormat="0" applyAlignment="0" applyProtection="0"/>
    <xf numFmtId="0" fontId="273" fillId="7" borderId="303" applyNumberFormat="0" applyAlignment="0" applyProtection="0"/>
    <xf numFmtId="0" fontId="273" fillId="7" borderId="303" applyNumberFormat="0" applyAlignment="0" applyProtection="0"/>
    <xf numFmtId="0" fontId="4" fillId="24" borderId="304" applyNumberFormat="0" applyFont="0" applyAlignment="0" applyProtection="0"/>
    <xf numFmtId="0" fontId="4" fillId="24" borderId="304" applyNumberFormat="0" applyFont="0" applyAlignment="0" applyProtection="0"/>
    <xf numFmtId="0" fontId="276" fillId="20" borderId="305" applyNumberFormat="0" applyAlignment="0" applyProtection="0"/>
    <xf numFmtId="0" fontId="276" fillId="20" borderId="305" applyNumberFormat="0" applyAlignment="0" applyProtection="0"/>
    <xf numFmtId="0" fontId="278" fillId="0" borderId="306" applyNumberFormat="0" applyFill="0" applyAlignment="0" applyProtection="0"/>
    <xf numFmtId="0" fontId="278" fillId="0" borderId="306" applyNumberFormat="0" applyFill="0" applyAlignment="0" applyProtection="0"/>
    <xf numFmtId="0" fontId="21" fillId="7" borderId="326" applyNumberFormat="0" applyAlignment="0" applyProtection="0"/>
    <xf numFmtId="0" fontId="47" fillId="20" borderId="328" applyNumberFormat="0" applyAlignment="0" applyProtection="0">
      <alignment vertical="center"/>
    </xf>
    <xf numFmtId="0" fontId="192" fillId="0" borderId="329" applyNumberFormat="0" applyFill="0" applyAlignment="0" applyProtection="0"/>
    <xf numFmtId="0" fontId="27" fillId="25" borderId="328" applyNumberFormat="0" applyAlignment="0" applyProtection="0"/>
    <xf numFmtId="0" fontId="29" fillId="0" borderId="325" applyNumberFormat="0" applyFill="0" applyAlignment="0" applyProtection="0"/>
    <xf numFmtId="0" fontId="175" fillId="24" borderId="327" applyNumberFormat="0" applyFont="0" applyAlignment="0" applyProtection="0"/>
    <xf numFmtId="0" fontId="4" fillId="24" borderId="327" applyNumberFormat="0" applyFont="0" applyAlignment="0" applyProtection="0"/>
    <xf numFmtId="0" fontId="29" fillId="0" borderId="329" applyNumberFormat="0" applyFill="0" applyAlignment="0" applyProtection="0"/>
    <xf numFmtId="0" fontId="29" fillId="0" borderId="329" applyNumberFormat="0" applyFill="0" applyAlignment="0" applyProtection="0"/>
    <xf numFmtId="0" fontId="10" fillId="25" borderId="326" applyNumberFormat="0" applyAlignment="0" applyProtection="0"/>
    <xf numFmtId="0" fontId="4" fillId="24" borderId="327" applyNumberFormat="0" applyFont="0" applyAlignment="0" applyProtection="0"/>
    <xf numFmtId="0" fontId="191" fillId="20" borderId="305" applyNumberFormat="0" applyAlignment="0" applyProtection="0"/>
    <xf numFmtId="0" fontId="10" fillId="20" borderId="303" applyNumberFormat="0" applyAlignment="0" applyProtection="0"/>
    <xf numFmtId="0" fontId="21" fillId="7" borderId="303" applyNumberFormat="0" applyAlignment="0" applyProtection="0"/>
    <xf numFmtId="0" fontId="85" fillId="24" borderId="304" applyNumberFormat="0" applyFont="0" applyAlignment="0" applyProtection="0"/>
    <xf numFmtId="0" fontId="27" fillId="20" borderId="305" applyNumberFormat="0" applyAlignment="0" applyProtection="0"/>
    <xf numFmtId="0" fontId="29" fillId="0" borderId="306" applyNumberFormat="0" applyFill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68" fillId="0" borderId="309">
      <alignment horizontal="left" vertical="center"/>
    </xf>
    <xf numFmtId="10" fontId="16" fillId="22" borderId="310" applyNumberFormat="0" applyBorder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21" fillId="7" borderId="326" applyNumberFormat="0" applyAlignment="0" applyProtection="0"/>
    <xf numFmtId="0" fontId="10" fillId="25" borderId="326" applyNumberFormat="0" applyAlignment="0" applyProtection="0"/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21" fillId="7" borderId="326" applyNumberFormat="0" applyAlignment="0" applyProtection="0"/>
    <xf numFmtId="0" fontId="191" fillId="20" borderId="352" applyNumberFormat="0" applyAlignment="0" applyProtection="0"/>
    <xf numFmtId="0" fontId="40" fillId="0" borderId="329" applyNumberFormat="0" applyFill="0" applyAlignment="0" applyProtection="0">
      <alignment vertical="center"/>
    </xf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4" fillId="24" borderId="304" applyNumberFormat="0" applyFont="0" applyAlignment="0" applyProtection="0"/>
    <xf numFmtId="0" fontId="4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4" fillId="24" borderId="304" applyNumberFormat="0" applyFont="0" applyAlignment="0" applyProtection="0"/>
    <xf numFmtId="0" fontId="4" fillId="24" borderId="304" applyNumberFormat="0" applyFont="0" applyAlignment="0" applyProtection="0"/>
    <xf numFmtId="0" fontId="4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29" fillId="0" borderId="306" applyNumberFormat="0" applyFill="0" applyAlignment="0" applyProtection="0"/>
    <xf numFmtId="0" fontId="27" fillId="20" borderId="305" applyNumberFormat="0" applyAlignment="0" applyProtection="0"/>
    <xf numFmtId="0" fontId="47" fillId="20" borderId="328" applyNumberFormat="0" applyAlignment="0" applyProtection="0">
      <alignment vertical="center"/>
    </xf>
    <xf numFmtId="0" fontId="278" fillId="0" borderId="306" applyNumberFormat="0" applyFill="0" applyAlignment="0" applyProtection="0"/>
    <xf numFmtId="0" fontId="278" fillId="0" borderId="306" applyNumberFormat="0" applyFill="0" applyAlignment="0" applyProtection="0"/>
    <xf numFmtId="0" fontId="276" fillId="20" borderId="305" applyNumberFormat="0" applyAlignment="0" applyProtection="0"/>
    <xf numFmtId="0" fontId="276" fillId="20" borderId="305" applyNumberFormat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32" fillId="20" borderId="303" applyNumberFormat="0" applyAlignment="0" applyProtection="0">
      <alignment vertical="center"/>
    </xf>
    <xf numFmtId="0" fontId="289" fillId="24" borderId="307" applyNumberFormat="0" applyFont="0" applyAlignment="0" applyProtection="0">
      <alignment vertical="center"/>
    </xf>
    <xf numFmtId="0" fontId="40" fillId="0" borderId="308" applyNumberFormat="0" applyFill="0" applyAlignment="0" applyProtection="0">
      <alignment vertical="center"/>
    </xf>
    <xf numFmtId="0" fontId="41" fillId="7" borderId="303" applyNumberFormat="0" applyAlignment="0" applyProtection="0">
      <alignment vertical="center"/>
    </xf>
    <xf numFmtId="0" fontId="47" fillId="20" borderId="305" applyNumberFormat="0" applyAlignment="0" applyProtection="0">
      <alignment vertical="center"/>
    </xf>
    <xf numFmtId="0" fontId="180" fillId="20" borderId="331" applyNumberFormat="0" applyAlignment="0" applyProtection="0"/>
    <xf numFmtId="0" fontId="27" fillId="25" borderId="382" applyNumberFormat="0" applyAlignment="0" applyProtection="0"/>
    <xf numFmtId="0" fontId="4" fillId="24" borderId="327" applyNumberFormat="0" applyFont="0" applyAlignment="0" applyProtection="0">
      <alignment vertical="center"/>
    </xf>
    <xf numFmtId="0" fontId="27" fillId="25" borderId="352" applyNumberFormat="0" applyAlignment="0" applyProtection="0"/>
    <xf numFmtId="0" fontId="47" fillId="20" borderId="328" applyNumberFormat="0" applyAlignment="0" applyProtection="0">
      <alignment vertical="center"/>
    </xf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4" fillId="24" borderId="351" applyNumberFormat="0" applyFont="0" applyAlignment="0" applyProtection="0"/>
    <xf numFmtId="0" fontId="32" fillId="20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289" fillId="24" borderId="307" applyNumberFormat="0" applyFont="0" applyAlignment="0" applyProtection="0">
      <alignment vertical="center"/>
    </xf>
    <xf numFmtId="0" fontId="40" fillId="0" borderId="308" applyNumberFormat="0" applyFill="0" applyAlignment="0" applyProtection="0">
      <alignment vertical="center"/>
    </xf>
    <xf numFmtId="0" fontId="47" fillId="20" borderId="305" applyNumberFormat="0" applyAlignment="0" applyProtection="0">
      <alignment vertical="center"/>
    </xf>
    <xf numFmtId="0" fontId="10" fillId="25" borderId="326" applyNumberFormat="0" applyAlignment="0" applyProtection="0"/>
    <xf numFmtId="0" fontId="191" fillId="20" borderId="352" applyNumberFormat="0" applyAlignment="0" applyProtection="0"/>
    <xf numFmtId="0" fontId="188" fillId="7" borderId="326" applyNumberFormat="0" applyAlignment="0" applyProtection="0"/>
    <xf numFmtId="0" fontId="278" fillId="0" borderId="306" applyNumberFormat="0" applyFill="0" applyAlignment="0" applyProtection="0"/>
    <xf numFmtId="0" fontId="188" fillId="7" borderId="326" applyNumberFormat="0" applyAlignment="0" applyProtection="0"/>
    <xf numFmtId="0" fontId="273" fillId="7" borderId="303" applyNumberFormat="0" applyAlignment="0" applyProtection="0"/>
    <xf numFmtId="0" fontId="278" fillId="0" borderId="306" applyNumberFormat="0" applyFill="0" applyAlignment="0" applyProtection="0"/>
    <xf numFmtId="0" fontId="273" fillId="7" borderId="303" applyNumberFormat="0" applyAlignment="0" applyProtection="0"/>
    <xf numFmtId="0" fontId="188" fillId="7" borderId="303" applyNumberFormat="0" applyAlignment="0" applyProtection="0"/>
    <xf numFmtId="0" fontId="191" fillId="20" borderId="328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8" fillId="7" borderId="303" applyNumberFormat="0" applyAlignment="0" applyProtection="0"/>
    <xf numFmtId="0" fontId="276" fillId="20" borderId="305" applyNumberFormat="0" applyAlignment="0" applyProtection="0"/>
    <xf numFmtId="0" fontId="278" fillId="0" borderId="306" applyNumberFormat="0" applyFill="0" applyAlignment="0" applyProtection="0"/>
    <xf numFmtId="0" fontId="278" fillId="0" borderId="306" applyNumberFormat="0" applyFill="0" applyAlignment="0" applyProtection="0"/>
    <xf numFmtId="0" fontId="276" fillId="20" borderId="305" applyNumberFormat="0" applyAlignment="0" applyProtection="0"/>
    <xf numFmtId="0" fontId="276" fillId="20" borderId="305" applyNumberFormat="0" applyAlignment="0" applyProtection="0"/>
    <xf numFmtId="0" fontId="4" fillId="24" borderId="304" applyNumberFormat="0" applyFont="0" applyAlignment="0" applyProtection="0"/>
    <xf numFmtId="0" fontId="4" fillId="24" borderId="304" applyNumberFormat="0" applyFont="0" applyAlignment="0" applyProtection="0"/>
    <xf numFmtId="0" fontId="273" fillId="7" borderId="303" applyNumberFormat="0" applyAlignment="0" applyProtection="0"/>
    <xf numFmtId="0" fontId="266" fillId="20" borderId="303" applyNumberFormat="0" applyAlignment="0" applyProtection="0"/>
    <xf numFmtId="0" fontId="266" fillId="20" borderId="303" applyNumberFormat="0" applyAlignment="0" applyProtection="0"/>
    <xf numFmtId="0" fontId="276" fillId="20" borderId="305" applyNumberFormat="0" applyAlignment="0" applyProtection="0"/>
    <xf numFmtId="0" fontId="276" fillId="20" borderId="305" applyNumberFormat="0" applyAlignment="0" applyProtection="0"/>
    <xf numFmtId="0" fontId="4" fillId="24" borderId="304" applyNumberFormat="0" applyFont="0" applyAlignment="0" applyProtection="0"/>
    <xf numFmtId="0" fontId="4" fillId="24" borderId="304" applyNumberFormat="0" applyFont="0" applyAlignment="0" applyProtection="0"/>
    <xf numFmtId="0" fontId="273" fillId="7" borderId="303" applyNumberFormat="0" applyAlignment="0" applyProtection="0"/>
    <xf numFmtId="0" fontId="266" fillId="20" borderId="303" applyNumberFormat="0" applyAlignment="0" applyProtection="0"/>
    <xf numFmtId="0" fontId="266" fillId="20" borderId="303" applyNumberFormat="0" applyAlignment="0" applyProtection="0"/>
    <xf numFmtId="0" fontId="29" fillId="0" borderId="306" applyNumberFormat="0" applyFill="0" applyAlignment="0" applyProtection="0"/>
    <xf numFmtId="0" fontId="27" fillId="20" borderId="305" applyNumberFormat="0" applyAlignment="0" applyProtection="0"/>
    <xf numFmtId="0" fontId="85" fillId="24" borderId="304" applyNumberFormat="0" applyFont="0" applyAlignment="0" applyProtection="0"/>
    <xf numFmtId="0" fontId="21" fillId="7" borderId="303" applyNumberFormat="0" applyAlignment="0" applyProtection="0"/>
    <xf numFmtId="0" fontId="10" fillId="20" borderId="303" applyNumberFormat="0" applyAlignment="0" applyProtection="0"/>
    <xf numFmtId="0" fontId="278" fillId="0" borderId="306" applyNumberFormat="0" applyFill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68" fillId="0" borderId="309">
      <alignment horizontal="left" vertical="center"/>
    </xf>
    <xf numFmtId="10" fontId="16" fillId="22" borderId="310" applyNumberFormat="0" applyBorder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29" fillId="0" borderId="325" applyNumberFormat="0" applyFill="0" applyAlignment="0" applyProtection="0"/>
    <xf numFmtId="0" fontId="188" fillId="7" borderId="326" applyNumberFormat="0" applyAlignment="0" applyProtection="0"/>
    <xf numFmtId="0" fontId="4" fillId="24" borderId="304" applyNumberFormat="0" applyFont="0" applyAlignment="0" applyProtection="0"/>
    <xf numFmtId="0" fontId="278" fillId="0" borderId="306" applyNumberFormat="0" applyFill="0" applyAlignment="0" applyProtection="0"/>
    <xf numFmtId="0" fontId="276" fillId="20" borderId="305" applyNumberFormat="0" applyAlignment="0" applyProtection="0"/>
    <xf numFmtId="0" fontId="266" fillId="20" borderId="303" applyNumberFormat="0" applyAlignment="0" applyProtection="0"/>
    <xf numFmtId="0" fontId="191" fillId="20" borderId="328" applyNumberForma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4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4" fillId="24" borderId="304" applyNumberFormat="0" applyFont="0" applyAlignment="0" applyProtection="0"/>
    <xf numFmtId="0" fontId="4" fillId="24" borderId="304" applyNumberFormat="0" applyFont="0" applyAlignment="0" applyProtection="0"/>
    <xf numFmtId="0" fontId="4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32" fillId="20" borderId="303" applyNumberFormat="0" applyAlignment="0" applyProtection="0">
      <alignment vertical="center"/>
    </xf>
    <xf numFmtId="0" fontId="41" fillId="7" borderId="303" applyNumberFormat="0" applyAlignment="0" applyProtection="0">
      <alignment vertical="center"/>
    </xf>
    <xf numFmtId="0" fontId="47" fillId="20" borderId="305" applyNumberFormat="0" applyAlignment="0" applyProtection="0">
      <alignment vertical="center"/>
    </xf>
    <xf numFmtId="0" fontId="273" fillId="7" borderId="303" applyNumberFormat="0" applyAlignment="0" applyProtection="0"/>
    <xf numFmtId="0" fontId="273" fillId="7" borderId="303" applyNumberFormat="0" applyAlignment="0" applyProtection="0"/>
    <xf numFmtId="0" fontId="68" fillId="0" borderId="309">
      <alignment horizontal="left" vertical="center"/>
    </xf>
    <xf numFmtId="10" fontId="16" fillId="22" borderId="310" applyNumberFormat="0" applyBorder="0" applyAlignment="0" applyProtection="0"/>
    <xf numFmtId="0" fontId="266" fillId="20" borderId="303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289" fillId="24" borderId="307" applyNumberFormat="0" applyFont="0" applyAlignment="0" applyProtection="0">
      <alignment vertical="center"/>
    </xf>
    <xf numFmtId="0" fontId="40" fillId="0" borderId="308" applyNumberFormat="0" applyFill="0" applyAlignment="0" applyProtection="0">
      <alignment vertical="center"/>
    </xf>
    <xf numFmtId="0" fontId="289" fillId="24" borderId="307" applyNumberFormat="0" applyFont="0" applyAlignment="0" applyProtection="0">
      <alignment vertical="center"/>
    </xf>
    <xf numFmtId="0" fontId="40" fillId="0" borderId="308" applyNumberFormat="0" applyFill="0" applyAlignment="0" applyProtection="0">
      <alignment vertical="center"/>
    </xf>
    <xf numFmtId="0" fontId="191" fillId="20" borderId="305" applyNumberFormat="0" applyAlignment="0" applyProtection="0"/>
    <xf numFmtId="0" fontId="191" fillId="20" borderId="305" applyNumberFormat="0" applyAlignment="0" applyProtection="0"/>
    <xf numFmtId="0" fontId="266" fillId="20" borderId="303" applyNumberFormat="0" applyAlignment="0" applyProtection="0"/>
    <xf numFmtId="0" fontId="266" fillId="20" borderId="303" applyNumberFormat="0" applyAlignment="0" applyProtection="0"/>
    <xf numFmtId="0" fontId="273" fillId="7" borderId="303" applyNumberFormat="0" applyAlignment="0" applyProtection="0"/>
    <xf numFmtId="0" fontId="273" fillId="7" borderId="303" applyNumberFormat="0" applyAlignment="0" applyProtection="0"/>
    <xf numFmtId="0" fontId="4" fillId="24" borderId="304" applyNumberFormat="0" applyFont="0" applyAlignment="0" applyProtection="0"/>
    <xf numFmtId="0" fontId="4" fillId="24" borderId="304" applyNumberFormat="0" applyFont="0" applyAlignment="0" applyProtection="0"/>
    <xf numFmtId="0" fontId="276" fillId="20" borderId="305" applyNumberFormat="0" applyAlignment="0" applyProtection="0"/>
    <xf numFmtId="0" fontId="276" fillId="20" borderId="305" applyNumberFormat="0" applyAlignment="0" applyProtection="0"/>
    <xf numFmtId="0" fontId="278" fillId="0" borderId="306" applyNumberFormat="0" applyFill="0" applyAlignment="0" applyProtection="0"/>
    <xf numFmtId="0" fontId="278" fillId="0" borderId="306" applyNumberFormat="0" applyFill="0" applyAlignment="0" applyProtection="0"/>
    <xf numFmtId="0" fontId="191" fillId="20" borderId="305" applyNumberFormat="0" applyAlignment="0" applyProtection="0"/>
    <xf numFmtId="0" fontId="10" fillId="20" borderId="303" applyNumberFormat="0" applyAlignment="0" applyProtection="0"/>
    <xf numFmtId="0" fontId="21" fillId="7" borderId="303" applyNumberFormat="0" applyAlignment="0" applyProtection="0"/>
    <xf numFmtId="0" fontId="85" fillId="24" borderId="304" applyNumberFormat="0" applyFont="0" applyAlignment="0" applyProtection="0"/>
    <xf numFmtId="0" fontId="27" fillId="20" borderId="305" applyNumberFormat="0" applyAlignment="0" applyProtection="0"/>
    <xf numFmtId="0" fontId="29" fillId="0" borderId="306" applyNumberFormat="0" applyFill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0" fillId="20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88" fillId="7" borderId="303" applyNumberForma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4" fillId="24" borderId="304" applyNumberFormat="0" applyFont="0" applyAlignment="0" applyProtection="0"/>
    <xf numFmtId="0" fontId="4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4" fillId="24" borderId="304" applyNumberFormat="0" applyFont="0" applyAlignment="0" applyProtection="0"/>
    <xf numFmtId="0" fontId="4" fillId="24" borderId="304" applyNumberFormat="0" applyFont="0" applyAlignment="0" applyProtection="0"/>
    <xf numFmtId="0" fontId="4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75" fillId="24" borderId="304" applyNumberFormat="0" applyFon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191" fillId="20" borderId="305" applyNumberFormat="0" applyAlignment="0" applyProtection="0"/>
    <xf numFmtId="0" fontId="29" fillId="0" borderId="306" applyNumberFormat="0" applyFill="0" applyAlignment="0" applyProtection="0"/>
    <xf numFmtId="0" fontId="27" fillId="20" borderId="305" applyNumberFormat="0" applyAlignment="0" applyProtection="0"/>
    <xf numFmtId="0" fontId="278" fillId="0" borderId="306" applyNumberFormat="0" applyFill="0" applyAlignment="0" applyProtection="0"/>
    <xf numFmtId="0" fontId="278" fillId="0" borderId="306" applyNumberFormat="0" applyFill="0" applyAlignment="0" applyProtection="0"/>
    <xf numFmtId="0" fontId="276" fillId="20" borderId="305" applyNumberFormat="0" applyAlignment="0" applyProtection="0"/>
    <xf numFmtId="0" fontId="276" fillId="20" borderId="305" applyNumberFormat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32" fillId="20" borderId="303" applyNumberFormat="0" applyAlignment="0" applyProtection="0">
      <alignment vertical="center"/>
    </xf>
    <xf numFmtId="0" fontId="289" fillId="24" borderId="307" applyNumberFormat="0" applyFont="0" applyAlignment="0" applyProtection="0">
      <alignment vertical="center"/>
    </xf>
    <xf numFmtId="0" fontId="40" fillId="0" borderId="308" applyNumberFormat="0" applyFill="0" applyAlignment="0" applyProtection="0">
      <alignment vertical="center"/>
    </xf>
    <xf numFmtId="0" fontId="41" fillId="7" borderId="303" applyNumberFormat="0" applyAlignment="0" applyProtection="0">
      <alignment vertical="center"/>
    </xf>
    <xf numFmtId="0" fontId="47" fillId="20" borderId="305" applyNumberFormat="0" applyAlignment="0" applyProtection="0">
      <alignment vertical="center"/>
    </xf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192" fillId="0" borderId="306" applyNumberFormat="0" applyFill="0" applyAlignment="0" applyProtection="0"/>
    <xf numFmtId="0" fontId="289" fillId="24" borderId="307" applyNumberFormat="0" applyFont="0" applyAlignment="0" applyProtection="0">
      <alignment vertical="center"/>
    </xf>
    <xf numFmtId="0" fontId="40" fillId="0" borderId="308" applyNumberFormat="0" applyFill="0" applyAlignment="0" applyProtection="0">
      <alignment vertical="center"/>
    </xf>
    <xf numFmtId="0" fontId="47" fillId="20" borderId="305" applyNumberFormat="0" applyAlignment="0" applyProtection="0">
      <alignment vertical="center"/>
    </xf>
    <xf numFmtId="0" fontId="175" fillId="24" borderId="351" applyNumberFormat="0" applyFont="0" applyAlignment="0" applyProtection="0"/>
    <xf numFmtId="0" fontId="188" fillId="7" borderId="326" applyNumberFormat="0" applyAlignment="0" applyProtection="0"/>
    <xf numFmtId="0" fontId="21" fillId="7" borderId="365" applyNumberFormat="0" applyAlignment="0" applyProtection="0"/>
    <xf numFmtId="0" fontId="188" fillId="7" borderId="326" applyNumberFormat="0" applyAlignment="0" applyProtection="0"/>
    <xf numFmtId="0" fontId="4" fillId="24" borderId="327" applyNumberFormat="0" applyFont="0" applyAlignment="0" applyProtection="0"/>
    <xf numFmtId="0" fontId="175" fillId="24" borderId="327" applyNumberFormat="0" applyFont="0" applyAlignment="0" applyProtection="0"/>
    <xf numFmtId="0" fontId="180" fillId="20" borderId="350" applyNumberFormat="0" applyAlignment="0" applyProtection="0"/>
    <xf numFmtId="0" fontId="41" fillId="7" borderId="326" applyNumberFormat="0" applyAlignment="0" applyProtection="0">
      <alignment vertical="center"/>
    </xf>
    <xf numFmtId="0" fontId="175" fillId="24" borderId="327" applyNumberFormat="0" applyFont="0" applyAlignment="0" applyProtection="0"/>
    <xf numFmtId="0" fontId="175" fillId="24" borderId="381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175" fillId="24" borderId="327" applyNumberFormat="0" applyFont="0" applyAlignment="0" applyProtection="0"/>
    <xf numFmtId="0" fontId="180" fillId="20" borderId="350" applyNumberFormat="0" applyAlignment="0" applyProtection="0"/>
    <xf numFmtId="0" fontId="175" fillId="24" borderId="327" applyNumberFormat="0" applyFont="0" applyAlignment="0" applyProtection="0"/>
    <xf numFmtId="0" fontId="40" fillId="0" borderId="329" applyNumberFormat="0" applyFill="0" applyAlignment="0" applyProtection="0">
      <alignment vertical="center"/>
    </xf>
    <xf numFmtId="0" fontId="175" fillId="24" borderId="327" applyNumberFormat="0" applyFont="0" applyAlignment="0" applyProtection="0"/>
    <xf numFmtId="0" fontId="10" fillId="25" borderId="326" applyNumberFormat="0" applyAlignment="0" applyProtection="0"/>
    <xf numFmtId="0" fontId="175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175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188" fillId="7" borderId="331" applyNumberFormat="0" applyAlignment="0" applyProtection="0"/>
    <xf numFmtId="0" fontId="188" fillId="7" borderId="331" applyNumberFormat="0" applyAlignment="0" applyProtection="0"/>
    <xf numFmtId="0" fontId="175" fillId="24" borderId="327" applyNumberFormat="0" applyFont="0" applyAlignment="0" applyProtection="0"/>
    <xf numFmtId="0" fontId="41" fillId="7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175" fillId="24" borderId="327" applyNumberFormat="0" applyFont="0" applyAlignment="0" applyProtection="0"/>
    <xf numFmtId="0" fontId="188" fillId="7" borderId="331" applyNumberFormat="0" applyAlignment="0" applyProtection="0"/>
    <xf numFmtId="0" fontId="4" fillId="24" borderId="327" applyNumberFormat="0" applyFont="0" applyAlignment="0" applyProtection="0">
      <alignment vertical="center"/>
    </xf>
    <xf numFmtId="0" fontId="191" fillId="20" borderId="328" applyNumberFormat="0" applyAlignment="0" applyProtection="0"/>
    <xf numFmtId="0" fontId="188" fillId="7" borderId="331" applyNumberFormat="0" applyAlignment="0" applyProtection="0"/>
    <xf numFmtId="0" fontId="4" fillId="24" borderId="327" applyNumberFormat="0" applyFont="0" applyAlignment="0" applyProtection="0">
      <alignment vertical="center"/>
    </xf>
    <xf numFmtId="0" fontId="192" fillId="0" borderId="329" applyNumberFormat="0" applyFill="0" applyAlignment="0" applyProtection="0"/>
    <xf numFmtId="0" fontId="188" fillId="7" borderId="331" applyNumberFormat="0" applyAlignment="0" applyProtection="0"/>
    <xf numFmtId="0" fontId="32" fillId="20" borderId="326" applyNumberFormat="0" applyAlignment="0" applyProtection="0">
      <alignment vertical="center"/>
    </xf>
    <xf numFmtId="0" fontId="192" fillId="0" borderId="329" applyNumberFormat="0" applyFill="0" applyAlignment="0" applyProtection="0"/>
    <xf numFmtId="0" fontId="188" fillId="7" borderId="331" applyNumberFormat="0" applyAlignment="0" applyProtection="0"/>
    <xf numFmtId="0" fontId="188" fillId="7" borderId="331" applyNumberFormat="0" applyAlignment="0" applyProtection="0"/>
    <xf numFmtId="0" fontId="192" fillId="0" borderId="329" applyNumberFormat="0" applyFill="0" applyAlignment="0" applyProtection="0"/>
    <xf numFmtId="0" fontId="188" fillId="7" borderId="331" applyNumberFormat="0" applyAlignment="0" applyProtection="0"/>
    <xf numFmtId="0" fontId="27" fillId="25" borderId="328" applyNumberFormat="0" applyAlignment="0" applyProtection="0"/>
    <xf numFmtId="0" fontId="192" fillId="0" borderId="329" applyNumberFormat="0" applyFill="0" applyAlignment="0" applyProtection="0"/>
    <xf numFmtId="0" fontId="188" fillId="7" borderId="331" applyNumberFormat="0" applyAlignment="0" applyProtection="0"/>
    <xf numFmtId="0" fontId="4" fillId="24" borderId="327" applyNumberFormat="0" applyFont="0" applyAlignment="0" applyProtection="0"/>
    <xf numFmtId="0" fontId="192" fillId="0" borderId="329" applyNumberFormat="0" applyFill="0" applyAlignment="0" applyProtection="0"/>
    <xf numFmtId="0" fontId="21" fillId="7" borderId="326" applyNumberFormat="0" applyAlignment="0" applyProtection="0"/>
    <xf numFmtId="0" fontId="21" fillId="7" borderId="326" applyNumberFormat="0" applyAlignment="0" applyProtection="0"/>
    <xf numFmtId="0" fontId="192" fillId="0" borderId="329" applyNumberFormat="0" applyFill="0" applyAlignment="0" applyProtection="0"/>
    <xf numFmtId="0" fontId="21" fillId="7" borderId="326" applyNumberFormat="0" applyAlignment="0" applyProtection="0"/>
    <xf numFmtId="0" fontId="10" fillId="20" borderId="326" applyNumberFormat="0" applyAlignment="0" applyProtection="0"/>
    <xf numFmtId="0" fontId="192" fillId="0" borderId="329" applyNumberFormat="0" applyFill="0" applyAlignment="0" applyProtection="0"/>
    <xf numFmtId="0" fontId="21" fillId="7" borderId="326" applyNumberFormat="0" applyAlignment="0" applyProtection="0"/>
    <xf numFmtId="0" fontId="180" fillId="20" borderId="326" applyNumberFormat="0" applyAlignment="0" applyProtection="0"/>
    <xf numFmtId="0" fontId="188" fillId="7" borderId="326" applyNumberFormat="0" applyAlignment="0" applyProtection="0"/>
    <xf numFmtId="0" fontId="10" fillId="20" borderId="326" applyNumberFormat="0" applyAlignment="0" applyProtection="0"/>
    <xf numFmtId="0" fontId="27" fillId="25" borderId="328" applyNumberFormat="0" applyAlignment="0" applyProtection="0"/>
    <xf numFmtId="0" fontId="32" fillId="20" borderId="326" applyNumberFormat="0" applyAlignment="0" applyProtection="0">
      <alignment vertical="center"/>
    </xf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10" fillId="25" borderId="326" applyNumberFormat="0" applyAlignment="0" applyProtection="0"/>
    <xf numFmtId="0" fontId="21" fillId="7" borderId="326" applyNumberFormat="0" applyAlignment="0" applyProtection="0"/>
    <xf numFmtId="0" fontId="21" fillId="7" borderId="326" applyNumberFormat="0" applyAlignment="0" applyProtection="0"/>
    <xf numFmtId="0" fontId="175" fillId="24" borderId="381" applyNumberFormat="0" applyFont="0" applyAlignment="0" applyProtection="0"/>
    <xf numFmtId="0" fontId="188" fillId="7" borderId="326" applyNumberFormat="0" applyAlignment="0" applyProtection="0"/>
    <xf numFmtId="0" fontId="180" fillId="20" borderId="326" applyNumberFormat="0" applyAlignment="0" applyProtection="0"/>
    <xf numFmtId="0" fontId="192" fillId="0" borderId="383" applyNumberFormat="0" applyFill="0" applyAlignment="0" applyProtection="0"/>
    <xf numFmtId="0" fontId="10" fillId="25" borderId="350" applyNumberFormat="0" applyAlignment="0" applyProtection="0"/>
    <xf numFmtId="0" fontId="21" fillId="7" borderId="326" applyNumberFormat="0" applyAlignment="0" applyProtection="0"/>
    <xf numFmtId="0" fontId="10" fillId="25" borderId="326" applyNumberFormat="0" applyAlignment="0" applyProtection="0"/>
    <xf numFmtId="0" fontId="26" fillId="24" borderId="327" applyNumberFormat="0" applyFont="0" applyAlignment="0" applyProtection="0">
      <alignment vertical="center"/>
    </xf>
    <xf numFmtId="0" fontId="29" fillId="0" borderId="325" applyNumberFormat="0" applyFill="0" applyAlignment="0" applyProtection="0"/>
    <xf numFmtId="0" fontId="180" fillId="20" borderId="326" applyNumberFormat="0" applyAlignment="0" applyProtection="0"/>
    <xf numFmtId="0" fontId="21" fillId="7" borderId="326" applyNumberFormat="0" applyAlignment="0" applyProtection="0"/>
    <xf numFmtId="0" fontId="191" fillId="20" borderId="328" applyNumberFormat="0" applyAlignment="0" applyProtection="0"/>
    <xf numFmtId="0" fontId="4" fillId="24" borderId="381" applyNumberFormat="0" applyFont="0" applyAlignment="0" applyProtection="0">
      <alignment vertical="center"/>
    </xf>
    <xf numFmtId="0" fontId="10" fillId="25" borderId="326" applyNumberFormat="0" applyAlignment="0" applyProtection="0"/>
    <xf numFmtId="0" fontId="4" fillId="24" borderId="381" applyNumberFormat="0" applyFont="0" applyAlignment="0" applyProtection="0">
      <alignment vertical="center"/>
    </xf>
    <xf numFmtId="0" fontId="175" fillId="24" borderId="327" applyNumberFormat="0" applyFont="0" applyAlignment="0" applyProtection="0"/>
    <xf numFmtId="0" fontId="21" fillId="7" borderId="326" applyNumberFormat="0" applyAlignment="0" applyProtection="0"/>
    <xf numFmtId="0" fontId="191" fillId="20" borderId="352" applyNumberFormat="0" applyAlignment="0" applyProtection="0"/>
    <xf numFmtId="0" fontId="175" fillId="24" borderId="327" applyNumberFormat="0" applyFont="0" applyAlignment="0" applyProtection="0"/>
    <xf numFmtId="0" fontId="29" fillId="0" borderId="329" applyNumberFormat="0" applyFill="0" applyAlignment="0" applyProtection="0"/>
    <xf numFmtId="0" fontId="40" fillId="0" borderId="329" applyNumberFormat="0" applyFill="0" applyAlignment="0" applyProtection="0">
      <alignment vertical="center"/>
    </xf>
    <xf numFmtId="0" fontId="4" fillId="24" borderId="381" applyNumberFormat="0" applyFont="0" applyAlignment="0" applyProtection="0"/>
    <xf numFmtId="0" fontId="47" fillId="20" borderId="328" applyNumberFormat="0" applyAlignment="0" applyProtection="0">
      <alignment vertical="center"/>
    </xf>
    <xf numFmtId="0" fontId="21" fillId="7" borderId="380" applyNumberFormat="0" applyAlignment="0" applyProtection="0"/>
    <xf numFmtId="0" fontId="175" fillId="24" borderId="327" applyNumberFormat="0" applyFont="0" applyAlignment="0" applyProtection="0"/>
    <xf numFmtId="0" fontId="32" fillId="20" borderId="380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21" fillId="7" borderId="326" applyNumberFormat="0" applyAlignment="0" applyProtection="0"/>
    <xf numFmtId="0" fontId="29" fillId="0" borderId="325" applyNumberFormat="0" applyFill="0" applyAlignment="0" applyProtection="0"/>
    <xf numFmtId="0" fontId="27" fillId="25" borderId="328" applyNumberFormat="0" applyAlignment="0" applyProtection="0"/>
    <xf numFmtId="0" fontId="40" fillId="0" borderId="329" applyNumberFormat="0" applyFill="0" applyAlignment="0" applyProtection="0">
      <alignment vertical="center"/>
    </xf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32" fillId="20" borderId="326" applyNumberFormat="0" applyAlignment="0" applyProtection="0">
      <alignment vertical="center"/>
    </xf>
    <xf numFmtId="0" fontId="180" fillId="20" borderId="326" applyNumberFormat="0" applyAlignment="0" applyProtection="0"/>
    <xf numFmtId="0" fontId="4" fillId="24" borderId="327" applyNumberFormat="0" applyFont="0" applyAlignment="0" applyProtection="0"/>
    <xf numFmtId="0" fontId="175" fillId="24" borderId="327" applyNumberFormat="0" applyFont="0" applyAlignment="0" applyProtection="0"/>
    <xf numFmtId="0" fontId="10" fillId="25" borderId="35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50" applyNumberFormat="0" applyAlignment="0" applyProtection="0"/>
    <xf numFmtId="0" fontId="27" fillId="25" borderId="328" applyNumberFormat="0" applyAlignment="0" applyProtection="0"/>
    <xf numFmtId="0" fontId="10" fillId="25" borderId="326" applyNumberFormat="0" applyAlignment="0" applyProtection="0"/>
    <xf numFmtId="0" fontId="175" fillId="24" borderId="327" applyNumberFormat="0" applyFont="0" applyAlignment="0" applyProtection="0"/>
    <xf numFmtId="0" fontId="188" fillId="7" borderId="326" applyNumberFormat="0" applyAlignment="0" applyProtection="0"/>
    <xf numFmtId="0" fontId="27" fillId="25" borderId="328" applyNumberFormat="0" applyAlignment="0" applyProtection="0"/>
    <xf numFmtId="0" fontId="180" fillId="20" borderId="380" applyNumberFormat="0" applyAlignment="0" applyProtection="0"/>
    <xf numFmtId="0" fontId="192" fillId="0" borderId="329" applyNumberFormat="0" applyFill="0" applyAlignment="0" applyProtection="0"/>
    <xf numFmtId="0" fontId="10" fillId="20" borderId="326" applyNumberFormat="0" applyAlignment="0" applyProtection="0"/>
    <xf numFmtId="0" fontId="4" fillId="24" borderId="351" applyNumberFormat="0" applyFont="0" applyAlignment="0" applyProtection="0">
      <alignment vertical="center"/>
    </xf>
    <xf numFmtId="0" fontId="10" fillId="25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27" fillId="20" borderId="367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6" fillId="24" borderId="381" applyNumberFormat="0" applyFon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6" fillId="24" borderId="381" applyNumberFormat="0" applyFont="0" applyAlignment="0" applyProtection="0"/>
    <xf numFmtId="0" fontId="188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41" fillId="7" borderId="326" applyNumberFormat="0" applyAlignment="0" applyProtection="0">
      <alignment vertical="center"/>
    </xf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21" fillId="7" borderId="326" applyNumberFormat="0" applyAlignment="0" applyProtection="0"/>
    <xf numFmtId="0" fontId="175" fillId="24" borderId="327" applyNumberFormat="0" applyFont="0" applyAlignment="0" applyProtection="0"/>
    <xf numFmtId="0" fontId="40" fillId="0" borderId="329" applyNumberFormat="0" applyFill="0" applyAlignment="0" applyProtection="0">
      <alignment vertical="center"/>
    </xf>
    <xf numFmtId="0" fontId="180" fillId="20" borderId="326" applyNumberForma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88" fillId="7" borderId="326" applyNumberFormat="0" applyAlignment="0" applyProtection="0"/>
    <xf numFmtId="0" fontId="175" fillId="24" borderId="327" applyNumberFormat="0" applyFont="0" applyAlignment="0" applyProtection="0"/>
    <xf numFmtId="0" fontId="191" fillId="20" borderId="328" applyNumberFormat="0" applyAlignment="0" applyProtection="0"/>
    <xf numFmtId="0" fontId="192" fillId="0" borderId="329" applyNumberFormat="0" applyFill="0" applyAlignment="0" applyProtection="0"/>
    <xf numFmtId="0" fontId="175" fillId="24" borderId="327" applyNumberFormat="0" applyFont="0" applyAlignment="0" applyProtection="0"/>
    <xf numFmtId="0" fontId="27" fillId="25" borderId="328" applyNumberFormat="0" applyAlignment="0" applyProtection="0"/>
    <xf numFmtId="0" fontId="29" fillId="22" borderId="338" applyNumberFormat="0" applyAlignment="0" applyProtection="0"/>
    <xf numFmtId="0" fontId="10" fillId="25" borderId="326" applyNumberFormat="0" applyAlignment="0" applyProtection="0"/>
    <xf numFmtId="0" fontId="10" fillId="25" borderId="326" applyNumberFormat="0" applyAlignment="0" applyProtection="0"/>
    <xf numFmtId="0" fontId="4" fillId="24" borderId="327" applyNumberFormat="0" applyFont="0" applyAlignment="0" applyProtection="0"/>
    <xf numFmtId="0" fontId="191" fillId="20" borderId="328" applyNumberFormat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27" fillId="25" borderId="328" applyNumberFormat="0" applyAlignment="0" applyProtection="0"/>
    <xf numFmtId="0" fontId="32" fillId="20" borderId="326" applyNumberFormat="0" applyAlignment="0" applyProtection="0">
      <alignment vertical="center"/>
    </xf>
    <xf numFmtId="0" fontId="29" fillId="0" borderId="325" applyNumberFormat="0" applyFill="0" applyAlignment="0" applyProtection="0"/>
    <xf numFmtId="0" fontId="21" fillId="7" borderId="326" applyNumberFormat="0" applyAlignment="0" applyProtection="0"/>
    <xf numFmtId="0" fontId="10" fillId="25" borderId="326" applyNumberFormat="0" applyAlignment="0" applyProtection="0"/>
    <xf numFmtId="0" fontId="191" fillId="20" borderId="328" applyNumberFormat="0" applyAlignment="0" applyProtection="0"/>
    <xf numFmtId="0" fontId="27" fillId="25" borderId="328" applyNumberFormat="0" applyAlignment="0" applyProtection="0"/>
    <xf numFmtId="0" fontId="21" fillId="7" borderId="326" applyNumberFormat="0" applyAlignment="0" applyProtection="0"/>
    <xf numFmtId="0" fontId="192" fillId="0" borderId="329" applyNumberFormat="0" applyFill="0" applyAlignment="0" applyProtection="0"/>
    <xf numFmtId="0" fontId="4" fillId="29" borderId="327" applyNumberFormat="0" applyFont="0" applyAlignment="0" applyProtection="0"/>
    <xf numFmtId="0" fontId="175" fillId="24" borderId="327" applyNumberFormat="0" applyFont="0" applyAlignment="0" applyProtection="0"/>
    <xf numFmtId="0" fontId="192" fillId="0" borderId="329" applyNumberFormat="0" applyFill="0" applyAlignment="0" applyProtection="0"/>
    <xf numFmtId="0" fontId="191" fillId="20" borderId="328" applyNumberFormat="0" applyAlignment="0" applyProtection="0"/>
    <xf numFmtId="0" fontId="4" fillId="24" borderId="327" applyNumberFormat="0" applyFont="0" applyAlignment="0" applyProtection="0"/>
    <xf numFmtId="0" fontId="188" fillId="7" borderId="326" applyNumberForma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80" fillId="20" borderId="326" applyNumberFormat="0" applyAlignment="0" applyProtection="0"/>
    <xf numFmtId="0" fontId="41" fillId="7" borderId="326" applyNumberFormat="0" applyAlignment="0" applyProtection="0">
      <alignment vertical="center"/>
    </xf>
    <xf numFmtId="0" fontId="175" fillId="24" borderId="327" applyNumberFormat="0" applyFont="0" applyAlignment="0" applyProtection="0"/>
    <xf numFmtId="0" fontId="10" fillId="20" borderId="326" applyNumberFormat="0" applyAlignment="0" applyProtection="0"/>
    <xf numFmtId="0" fontId="175" fillId="24" borderId="327" applyNumberFormat="0" applyFont="0" applyAlignment="0" applyProtection="0"/>
    <xf numFmtId="0" fontId="29" fillId="22" borderId="338" applyNumberForma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41" fillId="7" borderId="326" applyNumberFormat="0" applyAlignment="0" applyProtection="0">
      <alignment vertical="center"/>
    </xf>
    <xf numFmtId="0" fontId="21" fillId="7" borderId="326" applyNumberFormat="0" applyAlignment="0" applyProtection="0"/>
    <xf numFmtId="0" fontId="191" fillId="20" borderId="328" applyNumberFormat="0" applyAlignment="0" applyProtection="0"/>
    <xf numFmtId="0" fontId="21" fillId="7" borderId="326" applyNumberFormat="0" applyAlignment="0" applyProtection="0"/>
    <xf numFmtId="0" fontId="47" fillId="20" borderId="328" applyNumberFormat="0" applyAlignment="0" applyProtection="0">
      <alignment vertical="center"/>
    </xf>
    <xf numFmtId="0" fontId="29" fillId="0" borderId="325" applyNumberFormat="0" applyFill="0" applyAlignment="0" applyProtection="0"/>
    <xf numFmtId="0" fontId="188" fillId="7" borderId="380" applyNumberFormat="0" applyAlignment="0" applyProtection="0"/>
    <xf numFmtId="0" fontId="21" fillId="7" borderId="380" applyNumberFormat="0" applyAlignment="0" applyProtection="0"/>
    <xf numFmtId="0" fontId="40" fillId="0" borderId="383" applyNumberFormat="0" applyFill="0" applyAlignment="0" applyProtection="0">
      <alignment vertical="center"/>
    </xf>
    <xf numFmtId="0" fontId="21" fillId="7" borderId="380" applyNumberFormat="0" applyAlignment="0" applyProtection="0"/>
    <xf numFmtId="0" fontId="21" fillId="7" borderId="326" applyNumberFormat="0" applyAlignment="0" applyProtection="0"/>
    <xf numFmtId="0" fontId="41" fillId="7" borderId="326" applyNumberFormat="0" applyAlignment="0" applyProtection="0">
      <alignment vertical="center"/>
    </xf>
    <xf numFmtId="0" fontId="21" fillId="7" borderId="326" applyNumberFormat="0" applyAlignment="0" applyProtection="0"/>
    <xf numFmtId="0" fontId="10" fillId="25" borderId="326" applyNumberFormat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192" fillId="0" borderId="329" applyNumberFormat="0" applyFill="0" applyAlignment="0" applyProtection="0"/>
    <xf numFmtId="0" fontId="191" fillId="20" borderId="328" applyNumberFormat="0" applyAlignment="0" applyProtection="0"/>
    <xf numFmtId="0" fontId="175" fillId="24" borderId="327" applyNumberFormat="0" applyFont="0" applyAlignment="0" applyProtection="0"/>
    <xf numFmtId="0" fontId="188" fillId="7" borderId="326" applyNumberForma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80" fillId="20" borderId="326" applyNumberFormat="0" applyAlignment="0" applyProtection="0"/>
    <xf numFmtId="0" fontId="175" fillId="24" borderId="351" applyNumberFormat="0" applyFont="0" applyAlignment="0" applyProtection="0"/>
    <xf numFmtId="0" fontId="4" fillId="24" borderId="351" applyNumberFormat="0" applyFont="0" applyAlignment="0" applyProtection="0">
      <alignment vertical="center"/>
    </xf>
    <xf numFmtId="0" fontId="175" fillId="24" borderId="327" applyNumberFormat="0" applyFont="0" applyAlignment="0" applyProtection="0"/>
    <xf numFmtId="0" fontId="27" fillId="20" borderId="328" applyNumberForma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29" fillId="0" borderId="354" applyNumberFormat="0" applyFill="0" applyAlignment="0" applyProtection="0"/>
    <xf numFmtId="0" fontId="4" fillId="24" borderId="351" applyNumberFormat="0" applyFont="0" applyAlignment="0" applyProtection="0"/>
    <xf numFmtId="0" fontId="41" fillId="7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188" fillId="7" borderId="380" applyNumberFormat="0" applyAlignment="0" applyProtection="0"/>
    <xf numFmtId="0" fontId="27" fillId="20" borderId="382" applyNumberFormat="0" applyAlignment="0" applyProtection="0"/>
    <xf numFmtId="0" fontId="175" fillId="24" borderId="381" applyNumberFormat="0" applyFont="0" applyAlignment="0" applyProtection="0"/>
    <xf numFmtId="0" fontId="40" fillId="0" borderId="383" applyNumberFormat="0" applyFill="0" applyAlignment="0" applyProtection="0">
      <alignment vertical="center"/>
    </xf>
    <xf numFmtId="0" fontId="10" fillId="20" borderId="380" applyNumberFormat="0" applyAlignment="0" applyProtection="0"/>
    <xf numFmtId="0" fontId="10" fillId="25" borderId="380" applyNumberFormat="0" applyAlignment="0" applyProtection="0"/>
    <xf numFmtId="0" fontId="10" fillId="22" borderId="350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47" fillId="20" borderId="352" applyNumberFormat="0" applyAlignment="0" applyProtection="0">
      <alignment vertical="center"/>
    </xf>
    <xf numFmtId="0" fontId="10" fillId="25" borderId="380" applyNumberFormat="0" applyAlignment="0" applyProtection="0"/>
    <xf numFmtId="0" fontId="105" fillId="28" borderId="350" applyNumberFormat="0" applyAlignment="0" applyProtection="0"/>
    <xf numFmtId="0" fontId="4" fillId="24" borderId="351" applyNumberFormat="0" applyFont="0" applyAlignment="0" applyProtection="0"/>
    <xf numFmtId="0" fontId="32" fillId="20" borderId="38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188" fillId="7" borderId="38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10" fillId="25" borderId="326" applyNumberFormat="0" applyAlignment="0" applyProtection="0"/>
    <xf numFmtId="0" fontId="27" fillId="25" borderId="328" applyNumberFormat="0" applyAlignment="0" applyProtection="0"/>
    <xf numFmtId="0" fontId="27" fillId="25" borderId="328" applyNumberFormat="0" applyAlignment="0" applyProtection="0"/>
    <xf numFmtId="0" fontId="27" fillId="20" borderId="382" applyNumberFormat="0" applyAlignment="0" applyProtection="0"/>
    <xf numFmtId="0" fontId="29" fillId="0" borderId="325" applyNumberFormat="0" applyFill="0" applyAlignment="0" applyProtection="0"/>
    <xf numFmtId="0" fontId="192" fillId="0" borderId="353" applyNumberFormat="0" applyFill="0" applyAlignment="0" applyProtection="0"/>
    <xf numFmtId="0" fontId="188" fillId="7" borderId="326" applyNumberFormat="0" applyAlignment="0" applyProtection="0"/>
    <xf numFmtId="0" fontId="10" fillId="25" borderId="326" applyNumberFormat="0" applyAlignment="0" applyProtection="0"/>
    <xf numFmtId="0" fontId="191" fillId="20" borderId="328" applyNumberFormat="0" applyAlignment="0" applyProtection="0"/>
    <xf numFmtId="0" fontId="175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29" fillId="0" borderId="325" applyNumberFormat="0" applyFill="0" applyAlignment="0" applyProtection="0"/>
    <xf numFmtId="0" fontId="191" fillId="20" borderId="328" applyNumberFormat="0" applyAlignment="0" applyProtection="0"/>
    <xf numFmtId="0" fontId="175" fillId="24" borderId="327" applyNumberFormat="0" applyFont="0" applyAlignment="0" applyProtection="0"/>
    <xf numFmtId="0" fontId="180" fillId="20" borderId="326" applyNumberFormat="0" applyAlignment="0" applyProtection="0"/>
    <xf numFmtId="0" fontId="41" fillId="7" borderId="326" applyNumberFormat="0" applyAlignment="0" applyProtection="0">
      <alignment vertical="center"/>
    </xf>
    <xf numFmtId="10" fontId="16" fillId="22" borderId="310" applyNumberFormat="0" applyBorder="0" applyAlignment="0" applyProtection="0"/>
    <xf numFmtId="0" fontId="191" fillId="20" borderId="352" applyNumberFormat="0" applyAlignment="0" applyProtection="0"/>
    <xf numFmtId="0" fontId="10" fillId="20" borderId="326" applyNumberFormat="0" applyAlignment="0" applyProtection="0"/>
    <xf numFmtId="0" fontId="175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4" fillId="24" borderId="381" applyNumberFormat="0" applyFont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192" fillId="0" borderId="383" applyNumberFormat="0" applyFill="0" applyAlignment="0" applyProtection="0"/>
    <xf numFmtId="0" fontId="180" fillId="20" borderId="326" applyNumberFormat="0" applyAlignment="0" applyProtection="0"/>
    <xf numFmtId="0" fontId="180" fillId="20" borderId="326" applyNumberForma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27" fillId="25" borderId="328" applyNumberFormat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21" fillId="7" borderId="326" applyNumberFormat="0" applyAlignment="0" applyProtection="0"/>
    <xf numFmtId="0" fontId="10" fillId="25" borderId="350" applyNumberFormat="0" applyAlignment="0" applyProtection="0"/>
    <xf numFmtId="0" fontId="192" fillId="0" borderId="329" applyNumberFormat="0" applyFill="0" applyAlignment="0" applyProtection="0"/>
    <xf numFmtId="0" fontId="41" fillId="7" borderId="326" applyNumberFormat="0" applyAlignment="0" applyProtection="0">
      <alignment vertical="center"/>
    </xf>
    <xf numFmtId="0" fontId="10" fillId="25" borderId="326" applyNumberFormat="0" applyAlignment="0" applyProtection="0"/>
    <xf numFmtId="0" fontId="40" fillId="0" borderId="329" applyNumberFormat="0" applyFill="0" applyAlignment="0" applyProtection="0">
      <alignment vertical="center"/>
    </xf>
    <xf numFmtId="0" fontId="21" fillId="7" borderId="350" applyNumberFormat="0" applyAlignment="0" applyProtection="0"/>
    <xf numFmtId="0" fontId="29" fillId="0" borderId="325" applyNumberFormat="0" applyFill="0" applyAlignment="0" applyProtection="0"/>
    <xf numFmtId="0" fontId="32" fillId="20" borderId="326" applyNumberFormat="0" applyAlignment="0" applyProtection="0">
      <alignment vertical="center"/>
    </xf>
    <xf numFmtId="0" fontId="4" fillId="24" borderId="351" applyNumberFormat="0" applyFont="0" applyAlignment="0" applyProtection="0"/>
    <xf numFmtId="0" fontId="21" fillId="7" borderId="326" applyNumberFormat="0" applyAlignment="0" applyProtection="0"/>
    <xf numFmtId="0" fontId="47" fillId="20" borderId="328" applyNumberFormat="0" applyAlignment="0" applyProtection="0">
      <alignment vertical="center"/>
    </xf>
    <xf numFmtId="0" fontId="27" fillId="20" borderId="352" applyNumberFormat="0" applyAlignment="0" applyProtection="0"/>
    <xf numFmtId="0" fontId="47" fillId="20" borderId="382" applyNumberFormat="0" applyAlignment="0" applyProtection="0">
      <alignment vertical="center"/>
    </xf>
    <xf numFmtId="0" fontId="4" fillId="24" borderId="351" applyNumberFormat="0" applyFont="0" applyAlignment="0" applyProtection="0"/>
    <xf numFmtId="0" fontId="47" fillId="20" borderId="328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21" fillId="7" borderId="326" applyNumberFormat="0" applyAlignment="0" applyProtection="0"/>
    <xf numFmtId="0" fontId="32" fillId="20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10" fillId="25" borderId="326" applyNumberFormat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32" fillId="20" borderId="326" applyNumberFormat="0" applyAlignment="0" applyProtection="0">
      <alignment vertical="center"/>
    </xf>
    <xf numFmtId="0" fontId="29" fillId="0" borderId="325" applyNumberFormat="0" applyFill="0" applyAlignment="0" applyProtection="0"/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>
      <alignment vertical="center"/>
    </xf>
    <xf numFmtId="0" fontId="29" fillId="0" borderId="325" applyNumberFormat="0" applyFill="0" applyAlignment="0" applyProtection="0"/>
    <xf numFmtId="0" fontId="41" fillId="7" borderId="326" applyNumberFormat="0" applyAlignment="0" applyProtection="0">
      <alignment vertical="center"/>
    </xf>
    <xf numFmtId="0" fontId="192" fillId="0" borderId="353" applyNumberFormat="0" applyFill="0" applyAlignment="0" applyProtection="0"/>
    <xf numFmtId="0" fontId="21" fillId="7" borderId="326" applyNumberFormat="0" applyAlignment="0" applyProtection="0"/>
    <xf numFmtId="0" fontId="32" fillId="20" borderId="326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" fillId="24" borderId="381" applyNumberFormat="0" applyFont="0" applyAlignment="0" applyProtection="0"/>
    <xf numFmtId="0" fontId="41" fillId="7" borderId="326" applyNumberFormat="0" applyAlignment="0" applyProtection="0">
      <alignment vertical="center"/>
    </xf>
    <xf numFmtId="0" fontId="29" fillId="0" borderId="336" applyNumberFormat="0" applyFill="0" applyAlignment="0" applyProtection="0"/>
    <xf numFmtId="0" fontId="180" fillId="20" borderId="350" applyNumberFormat="0" applyAlignment="0" applyProtection="0"/>
    <xf numFmtId="0" fontId="180" fillId="20" borderId="380" applyNumberFormat="0" applyAlignment="0" applyProtection="0"/>
    <xf numFmtId="0" fontId="47" fillId="20" borderId="328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10" fontId="16" fillId="22" borderId="310" applyNumberFormat="0" applyBorder="0" applyAlignment="0" applyProtection="0"/>
    <xf numFmtId="0" fontId="175" fillId="24" borderId="327" applyNumberFormat="0" applyFont="0" applyAlignment="0" applyProtection="0"/>
    <xf numFmtId="0" fontId="180" fillId="20" borderId="380" applyNumberFormat="0" applyAlignment="0" applyProtection="0"/>
    <xf numFmtId="0" fontId="29" fillId="0" borderId="354" applyNumberFormat="0" applyFill="0" applyAlignment="0" applyProtection="0"/>
    <xf numFmtId="0" fontId="21" fillId="7" borderId="350" applyNumberFormat="0" applyAlignment="0" applyProtection="0"/>
    <xf numFmtId="0" fontId="175" fillId="24" borderId="381" applyNumberFormat="0" applyFont="0" applyAlignment="0" applyProtection="0"/>
    <xf numFmtId="0" fontId="41" fillId="7" borderId="350" applyNumberFormat="0" applyAlignment="0" applyProtection="0">
      <alignment vertical="center"/>
    </xf>
    <xf numFmtId="0" fontId="180" fillId="20" borderId="350" applyNumberFormat="0" applyAlignment="0" applyProtection="0"/>
    <xf numFmtId="0" fontId="21" fillId="7" borderId="326" applyNumberFormat="0" applyAlignment="0" applyProtection="0"/>
    <xf numFmtId="0" fontId="21" fillId="7" borderId="350" applyNumberFormat="0" applyAlignment="0" applyProtection="0"/>
    <xf numFmtId="0" fontId="175" fillId="24" borderId="327" applyNumberFormat="0" applyFont="0" applyAlignment="0" applyProtection="0"/>
    <xf numFmtId="0" fontId="180" fillId="20" borderId="326" applyNumberFormat="0" applyAlignment="0" applyProtection="0"/>
    <xf numFmtId="0" fontId="41" fillId="7" borderId="350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175" fillId="24" borderId="351" applyNumberFormat="0" applyFont="0" applyAlignment="0" applyProtection="0"/>
    <xf numFmtId="0" fontId="21" fillId="7" borderId="326" applyNumberFormat="0" applyAlignment="0" applyProtection="0"/>
    <xf numFmtId="0" fontId="175" fillId="24" borderId="327" applyNumberFormat="0" applyFont="0" applyAlignment="0" applyProtection="0"/>
    <xf numFmtId="0" fontId="27" fillId="25" borderId="382" applyNumberFormat="0" applyAlignment="0" applyProtection="0"/>
    <xf numFmtId="0" fontId="4" fillId="24" borderId="351" applyNumberFormat="0" applyFont="0" applyAlignment="0" applyProtection="0"/>
    <xf numFmtId="0" fontId="10" fillId="25" borderId="326" applyNumberFormat="0" applyAlignment="0" applyProtection="0"/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40" fillId="0" borderId="329" applyNumberFormat="0" applyFill="0" applyAlignment="0" applyProtection="0">
      <alignment vertical="center"/>
    </xf>
    <xf numFmtId="0" fontId="192" fillId="0" borderId="329" applyNumberFormat="0" applyFill="0" applyAlignment="0" applyProtection="0"/>
    <xf numFmtId="0" fontId="32" fillId="20" borderId="326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80" fillId="20" borderId="326" applyNumberFormat="0" applyAlignment="0" applyProtection="0"/>
    <xf numFmtId="0" fontId="29" fillId="0" borderId="329" applyNumberFormat="0" applyFill="0" applyAlignment="0" applyProtection="0"/>
    <xf numFmtId="0" fontId="188" fillId="7" borderId="326" applyNumberFormat="0" applyAlignment="0" applyProtection="0"/>
    <xf numFmtId="0" fontId="191" fillId="20" borderId="328" applyNumberFormat="0" applyAlignment="0" applyProtection="0"/>
    <xf numFmtId="0" fontId="4" fillId="24" borderId="327" applyNumberFormat="0" applyFont="0" applyAlignment="0" applyProtection="0"/>
    <xf numFmtId="0" fontId="180" fillId="20" borderId="326" applyNumberFormat="0" applyAlignment="0" applyProtection="0"/>
    <xf numFmtId="0" fontId="47" fillId="20" borderId="382" applyNumberFormat="0" applyAlignment="0" applyProtection="0">
      <alignment vertical="center"/>
    </xf>
    <xf numFmtId="0" fontId="4" fillId="24" borderId="381" applyNumberFormat="0" applyFon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175" fillId="24" borderId="381" applyNumberFormat="0" applyFont="0" applyAlignment="0" applyProtection="0"/>
    <xf numFmtId="0" fontId="4" fillId="24" borderId="381" applyNumberFormat="0" applyFont="0" applyAlignment="0" applyProtection="0"/>
    <xf numFmtId="0" fontId="10" fillId="20" borderId="380" applyNumberFormat="0" applyAlignment="0" applyProtection="0"/>
    <xf numFmtId="0" fontId="175" fillId="24" borderId="381" applyNumberFormat="0" applyFont="0" applyAlignment="0" applyProtection="0"/>
    <xf numFmtId="0" fontId="29" fillId="0" borderId="383" applyNumberFormat="0" applyFill="0" applyAlignment="0" applyProtection="0"/>
    <xf numFmtId="0" fontId="27" fillId="20" borderId="382" applyNumberFormat="0" applyAlignment="0" applyProtection="0"/>
    <xf numFmtId="0" fontId="10" fillId="20" borderId="380" applyNumberFormat="0" applyAlignment="0" applyProtection="0"/>
    <xf numFmtId="0" fontId="47" fillId="20" borderId="382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10" fillId="25" borderId="380" applyNumberFormat="0" applyAlignment="0" applyProtection="0"/>
    <xf numFmtId="0" fontId="21" fillId="7" borderId="380" applyNumberFormat="0" applyAlignment="0" applyProtection="0"/>
    <xf numFmtId="0" fontId="68" fillId="0" borderId="349">
      <alignment horizontal="left" vertical="center"/>
    </xf>
    <xf numFmtId="0" fontId="188" fillId="7" borderId="350" applyNumberFormat="0" applyAlignment="0" applyProtection="0"/>
    <xf numFmtId="0" fontId="191" fillId="20" borderId="352" applyNumberFormat="0" applyAlignment="0" applyProtection="0"/>
    <xf numFmtId="0" fontId="4" fillId="24" borderId="351" applyNumberFormat="0" applyFon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41" fillId="7" borderId="350" applyNumberFormat="0" applyAlignment="0" applyProtection="0">
      <alignment vertical="center"/>
    </xf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188" fillId="7" borderId="326" applyNumberFormat="0" applyAlignment="0" applyProtection="0"/>
    <xf numFmtId="0" fontId="191" fillId="20" borderId="328" applyNumberFormat="0" applyAlignment="0" applyProtection="0"/>
    <xf numFmtId="0" fontId="105" fillId="28" borderId="380" applyNumberFormat="0" applyAlignment="0" applyProtection="0"/>
    <xf numFmtId="0" fontId="188" fillId="7" borderId="380" applyNumberFormat="0" applyAlignment="0" applyProtection="0"/>
    <xf numFmtId="0" fontId="180" fillId="20" borderId="350" applyNumberFormat="0" applyAlignment="0" applyProtection="0"/>
    <xf numFmtId="0" fontId="175" fillId="24" borderId="381" applyNumberFormat="0" applyFont="0" applyAlignment="0" applyProtection="0"/>
    <xf numFmtId="0" fontId="47" fillId="20" borderId="382" applyNumberFormat="0" applyAlignment="0" applyProtection="0">
      <alignment vertical="center"/>
    </xf>
    <xf numFmtId="0" fontId="175" fillId="24" borderId="351" applyNumberFormat="0" applyFont="0" applyAlignment="0" applyProtection="0"/>
    <xf numFmtId="0" fontId="29" fillId="0" borderId="325" applyNumberFormat="0" applyFill="0" applyAlignment="0" applyProtection="0"/>
    <xf numFmtId="0" fontId="27" fillId="20" borderId="352" applyNumberFormat="0" applyAlignment="0" applyProtection="0"/>
    <xf numFmtId="0" fontId="4" fillId="24" borderId="327" applyNumberFormat="0" applyFont="0" applyAlignment="0" applyProtection="0"/>
    <xf numFmtId="0" fontId="180" fillId="20" borderId="326" applyNumberFormat="0" applyAlignment="0" applyProtection="0"/>
    <xf numFmtId="0" fontId="192" fillId="0" borderId="383" applyNumberFormat="0" applyFill="0" applyAlignment="0" applyProtection="0"/>
    <xf numFmtId="0" fontId="21" fillId="7" borderId="350" applyNumberFormat="0" applyAlignment="0" applyProtection="0"/>
    <xf numFmtId="0" fontId="29" fillId="0" borderId="325" applyNumberFormat="0" applyFill="0" applyAlignment="0" applyProtection="0"/>
    <xf numFmtId="0" fontId="21" fillId="7" borderId="326" applyNumberFormat="0" applyAlignment="0" applyProtection="0"/>
    <xf numFmtId="0" fontId="175" fillId="24" borderId="351" applyNumberFormat="0" applyFont="0" applyAlignment="0" applyProtection="0"/>
    <xf numFmtId="0" fontId="4" fillId="24" borderId="327" applyNumberFormat="0" applyFont="0" applyAlignment="0" applyProtection="0"/>
    <xf numFmtId="0" fontId="188" fillId="7" borderId="326" applyNumberFormat="0" applyAlignment="0" applyProtection="0"/>
    <xf numFmtId="0" fontId="175" fillId="24" borderId="327" applyNumberFormat="0" applyFont="0" applyAlignment="0" applyProtection="0"/>
    <xf numFmtId="0" fontId="27" fillId="25" borderId="382" applyNumberFormat="0" applyAlignment="0" applyProtection="0"/>
    <xf numFmtId="0" fontId="29" fillId="0" borderId="354" applyNumberFormat="0" applyFill="0" applyAlignment="0" applyProtection="0"/>
    <xf numFmtId="0" fontId="29" fillId="0" borderId="325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10" fillId="25" borderId="326" applyNumberFormat="0" applyAlignment="0" applyProtection="0"/>
    <xf numFmtId="0" fontId="32" fillId="20" borderId="326" applyNumberFormat="0" applyAlignment="0" applyProtection="0">
      <alignment vertical="center"/>
    </xf>
    <xf numFmtId="0" fontId="192" fillId="0" borderId="329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21" fillId="7" borderId="326" applyNumberFormat="0" applyAlignment="0" applyProtection="0"/>
    <xf numFmtId="0" fontId="41" fillId="7" borderId="326" applyNumberFormat="0" applyAlignment="0" applyProtection="0">
      <alignment vertical="center"/>
    </xf>
    <xf numFmtId="0" fontId="188" fillId="7" borderId="326" applyNumberFormat="0" applyAlignment="0" applyProtection="0"/>
    <xf numFmtId="0" fontId="175" fillId="24" borderId="327" applyNumberFormat="0" applyFont="0" applyAlignment="0" applyProtection="0"/>
    <xf numFmtId="0" fontId="105" fillId="28" borderId="326" applyNumberFormat="0" applyAlignment="0" applyProtection="0"/>
    <xf numFmtId="0" fontId="26" fillId="24" borderId="327" applyNumberFormat="0" applyFont="0" applyAlignment="0" applyProtection="0">
      <alignment vertical="center"/>
    </xf>
    <xf numFmtId="0" fontId="188" fillId="7" borderId="326" applyNumberForma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88" fillId="7" borderId="326" applyNumberFormat="0" applyAlignment="0" applyProtection="0"/>
    <xf numFmtId="0" fontId="29" fillId="0" borderId="354" applyNumberFormat="0" applyFill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1" fillId="7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175" fillId="24" borderId="381" applyNumberFormat="0" applyFont="0" applyAlignment="0" applyProtection="0"/>
    <xf numFmtId="0" fontId="10" fillId="25" borderId="380" applyNumberFormat="0" applyAlignment="0" applyProtection="0"/>
    <xf numFmtId="10" fontId="16" fillId="22" borderId="376" applyNumberFormat="0" applyBorder="0" applyAlignment="0" applyProtection="0"/>
    <xf numFmtId="0" fontId="188" fillId="7" borderId="380" applyNumberFormat="0" applyAlignment="0" applyProtection="0"/>
    <xf numFmtId="0" fontId="10" fillId="25" borderId="380" applyNumberFormat="0" applyAlignment="0" applyProtection="0"/>
    <xf numFmtId="0" fontId="180" fillId="20" borderId="326" applyNumberFormat="0" applyAlignment="0" applyProtection="0"/>
    <xf numFmtId="0" fontId="4" fillId="24" borderId="381" applyNumberFormat="0" applyFont="0" applyAlignment="0" applyProtection="0">
      <alignment vertical="center"/>
    </xf>
    <xf numFmtId="0" fontId="27" fillId="20" borderId="352" applyNumberFormat="0" applyAlignment="0" applyProtection="0"/>
    <xf numFmtId="0" fontId="175" fillId="24" borderId="351" applyNumberFormat="0" applyFont="0" applyAlignment="0" applyProtection="0"/>
    <xf numFmtId="0" fontId="192" fillId="0" borderId="353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9" fillId="22" borderId="338" applyNumberFormat="0" applyAlignment="0" applyProtection="0"/>
    <xf numFmtId="0" fontId="4" fillId="24" borderId="35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175" fillId="24" borderId="327" applyNumberFormat="0" applyFont="0" applyAlignment="0" applyProtection="0"/>
    <xf numFmtId="0" fontId="32" fillId="20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32" fillId="20" borderId="326" applyNumberFormat="0" applyAlignment="0" applyProtection="0">
      <alignment vertical="center"/>
    </xf>
    <xf numFmtId="0" fontId="21" fillId="7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29" fillId="0" borderId="325" applyNumberFormat="0" applyFill="0" applyAlignment="0" applyProtection="0"/>
    <xf numFmtId="0" fontId="40" fillId="0" borderId="329" applyNumberFormat="0" applyFill="0" applyAlignment="0" applyProtection="0">
      <alignment vertical="center"/>
    </xf>
    <xf numFmtId="0" fontId="188" fillId="7" borderId="326" applyNumberFormat="0" applyAlignment="0" applyProtection="0"/>
    <xf numFmtId="0" fontId="21" fillId="7" borderId="350" applyNumberFormat="0" applyAlignment="0" applyProtection="0"/>
    <xf numFmtId="0" fontId="4" fillId="24" borderId="38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192" fillId="0" borderId="329" applyNumberFormat="0" applyFill="0" applyAlignment="0" applyProtection="0"/>
    <xf numFmtId="0" fontId="191" fillId="20" borderId="352" applyNumberFormat="0" applyAlignment="0" applyProtection="0"/>
    <xf numFmtId="0" fontId="180" fillId="20" borderId="350" applyNumberFormat="0" applyAlignment="0" applyProtection="0"/>
    <xf numFmtId="0" fontId="29" fillId="0" borderId="325" applyNumberFormat="0" applyFill="0" applyAlignment="0" applyProtection="0"/>
    <xf numFmtId="0" fontId="10" fillId="25" borderId="326" applyNumberFormat="0" applyAlignment="0" applyProtection="0"/>
    <xf numFmtId="0" fontId="40" fillId="0" borderId="329" applyNumberFormat="0" applyFill="0" applyAlignment="0" applyProtection="0">
      <alignment vertical="center"/>
    </xf>
    <xf numFmtId="0" fontId="4" fillId="24" borderId="327" applyNumberFormat="0" applyFont="0" applyAlignment="0" applyProtection="0"/>
    <xf numFmtId="0" fontId="41" fillId="7" borderId="326" applyNumberFormat="0" applyAlignment="0" applyProtection="0">
      <alignment vertical="center"/>
    </xf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10" fillId="25" borderId="326" applyNumberFormat="0" applyAlignment="0" applyProtection="0"/>
    <xf numFmtId="0" fontId="27" fillId="25" borderId="328" applyNumberFormat="0" applyAlignment="0" applyProtection="0"/>
    <xf numFmtId="0" fontId="29" fillId="0" borderId="325" applyNumberFormat="0" applyFill="0" applyAlignment="0" applyProtection="0"/>
    <xf numFmtId="0" fontId="21" fillId="7" borderId="326" applyNumberFormat="0" applyAlignment="0" applyProtection="0"/>
    <xf numFmtId="0" fontId="32" fillId="20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10" fillId="25" borderId="326" applyNumberFormat="0" applyAlignment="0" applyProtection="0"/>
    <xf numFmtId="0" fontId="47" fillId="20" borderId="328" applyNumberFormat="0" applyAlignment="0" applyProtection="0">
      <alignment vertical="center"/>
    </xf>
    <xf numFmtId="0" fontId="175" fillId="24" borderId="351" applyNumberFormat="0" applyFont="0" applyAlignment="0" applyProtection="0"/>
    <xf numFmtId="0" fontId="191" fillId="20" borderId="352" applyNumberFormat="0" applyAlignment="0" applyProtection="0"/>
    <xf numFmtId="0" fontId="10" fillId="25" borderId="350" applyNumberFormat="0" applyAlignment="0" applyProtection="0"/>
    <xf numFmtId="0" fontId="175" fillId="24" borderId="381" applyNumberFormat="0" applyFont="0" applyAlignment="0" applyProtection="0"/>
    <xf numFmtId="0" fontId="47" fillId="20" borderId="382" applyNumberFormat="0" applyAlignment="0" applyProtection="0">
      <alignment vertical="center"/>
    </xf>
    <xf numFmtId="0" fontId="4" fillId="24" borderId="351" applyNumberFormat="0" applyFont="0" applyAlignment="0" applyProtection="0"/>
    <xf numFmtId="0" fontId="29" fillId="0" borderId="325" applyNumberFormat="0" applyFill="0" applyAlignment="0" applyProtection="0"/>
    <xf numFmtId="0" fontId="32" fillId="20" borderId="326" applyNumberFormat="0" applyAlignment="0" applyProtection="0">
      <alignment vertical="center"/>
    </xf>
    <xf numFmtId="0" fontId="192" fillId="0" borderId="329" applyNumberFormat="0" applyFill="0" applyAlignment="0" applyProtection="0"/>
    <xf numFmtId="0" fontId="27" fillId="25" borderId="328" applyNumberFormat="0" applyAlignment="0" applyProtection="0"/>
    <xf numFmtId="0" fontId="175" fillId="24" borderId="327" applyNumberFormat="0" applyFont="0" applyAlignment="0" applyProtection="0"/>
    <xf numFmtId="0" fontId="4" fillId="24" borderId="351" applyNumberFormat="0" applyFon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40" fillId="0" borderId="353" applyNumberFormat="0" applyFill="0" applyAlignment="0" applyProtection="0">
      <alignment vertical="center"/>
    </xf>
    <xf numFmtId="0" fontId="27" fillId="20" borderId="382" applyNumberFormat="0" applyAlignment="0" applyProtection="0"/>
    <xf numFmtId="0" fontId="40" fillId="0" borderId="353" applyNumberFormat="0" applyFill="0" applyAlignment="0" applyProtection="0">
      <alignment vertical="center"/>
    </xf>
    <xf numFmtId="0" fontId="188" fillId="7" borderId="350" applyNumberFormat="0" applyAlignment="0" applyProtection="0"/>
    <xf numFmtId="0" fontId="4" fillId="24" borderId="327" applyNumberFormat="0" applyFont="0" applyAlignment="0" applyProtection="0">
      <alignment vertical="center"/>
    </xf>
    <xf numFmtId="0" fontId="175" fillId="24" borderId="327" applyNumberFormat="0" applyFont="0" applyAlignment="0" applyProtection="0"/>
    <xf numFmtId="0" fontId="175" fillId="24" borderId="381" applyNumberFormat="0" applyFont="0" applyAlignment="0" applyProtection="0"/>
    <xf numFmtId="0" fontId="29" fillId="0" borderId="329" applyNumberFormat="0" applyFill="0" applyAlignment="0" applyProtection="0"/>
    <xf numFmtId="0" fontId="10" fillId="25" borderId="326" applyNumberFormat="0" applyAlignment="0" applyProtection="0"/>
    <xf numFmtId="0" fontId="21" fillId="7" borderId="350" applyNumberFormat="0" applyAlignment="0" applyProtection="0"/>
    <xf numFmtId="0" fontId="180" fillId="20" borderId="350" applyNumberFormat="0" applyAlignment="0" applyProtection="0"/>
    <xf numFmtId="0" fontId="29" fillId="0" borderId="353" applyNumberFormat="0" applyFill="0" applyAlignment="0" applyProtection="0"/>
    <xf numFmtId="0" fontId="4" fillId="24" borderId="351" applyNumberFormat="0" applyFont="0" applyAlignment="0" applyProtection="0"/>
    <xf numFmtId="0" fontId="21" fillId="7" borderId="380" applyNumberFormat="0" applyAlignment="0" applyProtection="0"/>
    <xf numFmtId="0" fontId="29" fillId="0" borderId="378" applyNumberFormat="0" applyFill="0" applyAlignment="0" applyProtection="0"/>
    <xf numFmtId="0" fontId="27" fillId="25" borderId="352" applyNumberFormat="0" applyAlignment="0" applyProtection="0"/>
    <xf numFmtId="0" fontId="47" fillId="20" borderId="352" applyNumberFormat="0" applyAlignment="0" applyProtection="0">
      <alignment vertical="center"/>
    </xf>
    <xf numFmtId="0" fontId="4" fillId="24" borderId="327" applyNumberFormat="0" applyFont="0" applyAlignment="0" applyProtection="0"/>
    <xf numFmtId="0" fontId="180" fillId="20" borderId="326" applyNumberFormat="0" applyAlignment="0" applyProtection="0"/>
    <xf numFmtId="0" fontId="41" fillId="7" borderId="326" applyNumberFormat="0" applyAlignment="0" applyProtection="0">
      <alignment vertical="center"/>
    </xf>
    <xf numFmtId="0" fontId="21" fillId="7" borderId="326" applyNumberFormat="0" applyAlignment="0" applyProtection="0"/>
    <xf numFmtId="0" fontId="29" fillId="0" borderId="325" applyNumberFormat="0" applyFill="0" applyAlignment="0" applyProtection="0"/>
    <xf numFmtId="0" fontId="21" fillId="7" borderId="326" applyNumberFormat="0" applyAlignment="0" applyProtection="0"/>
    <xf numFmtId="0" fontId="175" fillId="24" borderId="381" applyNumberFormat="0" applyFont="0" applyAlignment="0" applyProtection="0"/>
    <xf numFmtId="0" fontId="32" fillId="20" borderId="350" applyNumberFormat="0" applyAlignment="0" applyProtection="0">
      <alignment vertical="center"/>
    </xf>
    <xf numFmtId="0" fontId="175" fillId="24" borderId="351" applyNumberFormat="0" applyFont="0" applyAlignment="0" applyProtection="0"/>
    <xf numFmtId="0" fontId="191" fillId="20" borderId="352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10" fillId="25" borderId="380" applyNumberFormat="0" applyAlignment="0" applyProtection="0"/>
    <xf numFmtId="0" fontId="4" fillId="24" borderId="351" applyNumberFormat="0" applyFont="0" applyAlignment="0" applyProtection="0"/>
    <xf numFmtId="0" fontId="175" fillId="24" borderId="351" applyNumberFormat="0" applyFont="0" applyAlignment="0" applyProtection="0"/>
    <xf numFmtId="0" fontId="40" fillId="0" borderId="329" applyNumberFormat="0" applyFill="0" applyAlignment="0" applyProtection="0">
      <alignment vertical="center"/>
    </xf>
    <xf numFmtId="0" fontId="191" fillId="20" borderId="328" applyNumberFormat="0" applyAlignment="0" applyProtection="0"/>
    <xf numFmtId="0" fontId="29" fillId="0" borderId="378" applyNumberFormat="0" applyFill="0" applyAlignment="0" applyProtection="0"/>
    <xf numFmtId="0" fontId="21" fillId="7" borderId="380" applyNumberFormat="0" applyAlignment="0" applyProtection="0"/>
    <xf numFmtId="0" fontId="4" fillId="24" borderId="327" applyNumberFormat="0" applyFont="0" applyAlignment="0" applyProtection="0"/>
    <xf numFmtId="0" fontId="32" fillId="20" borderId="326" applyNumberFormat="0" applyAlignment="0" applyProtection="0">
      <alignment vertical="center"/>
    </xf>
    <xf numFmtId="0" fontId="29" fillId="0" borderId="354" applyNumberFormat="0" applyFill="0" applyAlignment="0" applyProtection="0"/>
    <xf numFmtId="0" fontId="175" fillId="24" borderId="351" applyNumberFormat="0" applyFont="0" applyAlignment="0" applyProtection="0"/>
    <xf numFmtId="0" fontId="10" fillId="25" borderId="350" applyNumberFormat="0" applyAlignment="0" applyProtection="0"/>
    <xf numFmtId="0" fontId="21" fillId="7" borderId="380" applyNumberFormat="0" applyAlignment="0" applyProtection="0"/>
    <xf numFmtId="0" fontId="180" fillId="20" borderId="326" applyNumberFormat="0" applyAlignment="0" applyProtection="0"/>
    <xf numFmtId="0" fontId="4" fillId="24" borderId="327" applyNumberFormat="0" applyFont="0" applyAlignment="0" applyProtection="0"/>
    <xf numFmtId="0" fontId="188" fillId="7" borderId="350" applyNumberFormat="0" applyAlignment="0" applyProtection="0"/>
    <xf numFmtId="0" fontId="68" fillId="0" borderId="384">
      <alignment horizontal="left"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81" applyNumberFormat="0" applyFont="0" applyAlignment="0" applyProtection="0"/>
    <xf numFmtId="0" fontId="191" fillId="20" borderId="328" applyNumberFormat="0" applyAlignment="0" applyProtection="0"/>
    <xf numFmtId="0" fontId="175" fillId="24" borderId="327" applyNumberFormat="0" applyFont="0" applyAlignment="0" applyProtection="0"/>
    <xf numFmtId="0" fontId="10" fillId="20" borderId="350" applyNumberFormat="0" applyAlignment="0" applyProtection="0"/>
    <xf numFmtId="0" fontId="192" fillId="0" borderId="329" applyNumberFormat="0" applyFill="0" applyAlignment="0" applyProtection="0"/>
    <xf numFmtId="0" fontId="32" fillId="20" borderId="326" applyNumberFormat="0" applyAlignment="0" applyProtection="0">
      <alignment vertical="center"/>
    </xf>
    <xf numFmtId="0" fontId="188" fillId="7" borderId="326" applyNumberFormat="0" applyAlignment="0" applyProtection="0"/>
    <xf numFmtId="0" fontId="10" fillId="25" borderId="326" applyNumberFormat="0" applyAlignment="0" applyProtection="0"/>
    <xf numFmtId="0" fontId="40" fillId="0" borderId="353" applyNumberFormat="0" applyFill="0" applyAlignment="0" applyProtection="0">
      <alignment vertical="center"/>
    </xf>
    <xf numFmtId="0" fontId="175" fillId="24" borderId="351" applyNumberFormat="0" applyFont="0" applyAlignment="0" applyProtection="0"/>
    <xf numFmtId="0" fontId="10" fillId="20" borderId="350" applyNumberFormat="0" applyAlignment="0" applyProtection="0"/>
    <xf numFmtId="0" fontId="21" fillId="7" borderId="350" applyNumberFormat="0" applyAlignment="0" applyProtection="0"/>
    <xf numFmtId="10" fontId="16" fillId="22" borderId="348" applyNumberFormat="0" applyBorder="0" applyAlignment="0" applyProtection="0"/>
    <xf numFmtId="0" fontId="41" fillId="7" borderId="350" applyNumberFormat="0" applyAlignment="0" applyProtection="0">
      <alignment vertical="center"/>
    </xf>
    <xf numFmtId="0" fontId="188" fillId="7" borderId="350" applyNumberFormat="0" applyAlignment="0" applyProtection="0"/>
    <xf numFmtId="0" fontId="27" fillId="25" borderId="328" applyNumberFormat="0" applyAlignment="0" applyProtection="0"/>
    <xf numFmtId="0" fontId="175" fillId="24" borderId="327" applyNumberFormat="0" applyFont="0" applyAlignment="0" applyProtection="0"/>
    <xf numFmtId="0" fontId="175" fillId="24" borderId="381" applyNumberFormat="0" applyFont="0" applyAlignment="0" applyProtection="0"/>
    <xf numFmtId="0" fontId="10" fillId="25" borderId="350" applyNumberFormat="0" applyAlignment="0" applyProtection="0"/>
    <xf numFmtId="0" fontId="41" fillId="7" borderId="380" applyNumberFormat="0" applyAlignment="0" applyProtection="0">
      <alignment vertical="center"/>
    </xf>
    <xf numFmtId="0" fontId="27" fillId="25" borderId="328" applyNumberFormat="0" applyAlignment="0" applyProtection="0"/>
    <xf numFmtId="0" fontId="188" fillId="7" borderId="350" applyNumberFormat="0" applyAlignment="0" applyProtection="0"/>
    <xf numFmtId="0" fontId="175" fillId="24" borderId="351" applyNumberFormat="0" applyFont="0" applyAlignment="0" applyProtection="0"/>
    <xf numFmtId="0" fontId="4" fillId="24" borderId="381" applyNumberFormat="0" applyFont="0" applyAlignment="0" applyProtection="0"/>
    <xf numFmtId="0" fontId="192" fillId="0" borderId="353" applyNumberFormat="0" applyFill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188" fillId="7" borderId="326" applyNumberFormat="0" applyAlignment="0" applyProtection="0"/>
    <xf numFmtId="0" fontId="29" fillId="0" borderId="378" applyNumberFormat="0" applyFill="0" applyAlignment="0" applyProtection="0"/>
    <xf numFmtId="0" fontId="47" fillId="20" borderId="352" applyNumberFormat="0" applyAlignment="0" applyProtection="0">
      <alignment vertical="center"/>
    </xf>
    <xf numFmtId="0" fontId="4" fillId="24" borderId="351" applyNumberFormat="0" applyFont="0" applyAlignment="0" applyProtection="0"/>
    <xf numFmtId="0" fontId="4" fillId="24" borderId="327" applyNumberFormat="0" applyFont="0" applyAlignment="0" applyProtection="0"/>
    <xf numFmtId="0" fontId="188" fillId="7" borderId="326" applyNumberFormat="0" applyAlignment="0" applyProtection="0"/>
    <xf numFmtId="0" fontId="29" fillId="0" borderId="329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191" fillId="20" borderId="328" applyNumberFormat="0" applyAlignment="0" applyProtection="0"/>
    <xf numFmtId="0" fontId="180" fillId="20" borderId="326" applyNumberFormat="0" applyAlignment="0" applyProtection="0"/>
    <xf numFmtId="0" fontId="191" fillId="20" borderId="382" applyNumberFormat="0" applyAlignment="0" applyProtection="0"/>
    <xf numFmtId="0" fontId="21" fillId="7" borderId="350" applyNumberFormat="0" applyAlignment="0" applyProtection="0"/>
    <xf numFmtId="0" fontId="188" fillId="7" borderId="350" applyNumberFormat="0" applyAlignment="0" applyProtection="0"/>
    <xf numFmtId="0" fontId="10" fillId="25" borderId="350" applyNumberFormat="0" applyAlignment="0" applyProtection="0"/>
    <xf numFmtId="0" fontId="4" fillId="24" borderId="381" applyNumberFormat="0" applyFont="0" applyAlignment="0" applyProtection="0"/>
    <xf numFmtId="0" fontId="29" fillId="0" borderId="354" applyNumberFormat="0" applyFill="0" applyAlignment="0" applyProtection="0"/>
    <xf numFmtId="0" fontId="175" fillId="24" borderId="351" applyNumberFormat="0" applyFont="0" applyAlignment="0" applyProtection="0"/>
    <xf numFmtId="0" fontId="4" fillId="24" borderId="351" applyNumberFormat="0" applyFont="0" applyAlignment="0" applyProtection="0"/>
    <xf numFmtId="0" fontId="29" fillId="0" borderId="325" applyNumberFormat="0" applyFill="0" applyAlignment="0" applyProtection="0"/>
    <xf numFmtId="0" fontId="192" fillId="0" borderId="329" applyNumberFormat="0" applyFill="0" applyAlignment="0" applyProtection="0"/>
    <xf numFmtId="0" fontId="10" fillId="25" borderId="380" applyNumberFormat="0" applyAlignment="0" applyProtection="0"/>
    <xf numFmtId="0" fontId="29" fillId="0" borderId="378" applyNumberFormat="0" applyFill="0" applyAlignment="0" applyProtection="0"/>
    <xf numFmtId="0" fontId="41" fillId="7" borderId="326" applyNumberFormat="0" applyAlignment="0" applyProtection="0">
      <alignment vertical="center"/>
    </xf>
    <xf numFmtId="0" fontId="180" fillId="20" borderId="350" applyNumberFormat="0" applyAlignment="0" applyProtection="0"/>
    <xf numFmtId="0" fontId="10" fillId="25" borderId="350" applyNumberFormat="0" applyAlignment="0" applyProtection="0"/>
    <xf numFmtId="0" fontId="29" fillId="0" borderId="354" applyNumberFormat="0" applyFill="0" applyAlignment="0" applyProtection="0"/>
    <xf numFmtId="0" fontId="21" fillId="7" borderId="350" applyNumberFormat="0" applyAlignment="0" applyProtection="0"/>
    <xf numFmtId="0" fontId="175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10" fillId="20" borderId="380" applyNumberFormat="0" applyAlignment="0" applyProtection="0"/>
    <xf numFmtId="0" fontId="27" fillId="25" borderId="352" applyNumberFormat="0" applyAlignment="0" applyProtection="0"/>
    <xf numFmtId="0" fontId="105" fillId="28" borderId="380" applyNumberFormat="0" applyAlignment="0" applyProtection="0"/>
    <xf numFmtId="0" fontId="191" fillId="20" borderId="328" applyNumberFormat="0" applyAlignment="0" applyProtection="0"/>
    <xf numFmtId="0" fontId="4" fillId="24" borderId="327" applyNumberFormat="0" applyFont="0" applyAlignment="0" applyProtection="0"/>
    <xf numFmtId="0" fontId="192" fillId="0" borderId="353" applyNumberFormat="0" applyFill="0" applyAlignment="0" applyProtection="0"/>
    <xf numFmtId="0" fontId="27" fillId="25" borderId="328" applyNumberFormat="0" applyAlignment="0" applyProtection="0"/>
    <xf numFmtId="0" fontId="32" fillId="20" borderId="326" applyNumberFormat="0" applyAlignment="0" applyProtection="0">
      <alignment vertical="center"/>
    </xf>
    <xf numFmtId="0" fontId="10" fillId="20" borderId="326" applyNumberFormat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10" fillId="25" borderId="326" applyNumberFormat="0" applyAlignment="0" applyProtection="0"/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41" fillId="7" borderId="326" applyNumberFormat="0" applyAlignment="0" applyProtection="0">
      <alignment vertical="center"/>
    </xf>
    <xf numFmtId="0" fontId="10" fillId="25" borderId="326" applyNumberFormat="0" applyAlignment="0" applyProtection="0"/>
    <xf numFmtId="0" fontId="29" fillId="0" borderId="325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10" fillId="25" borderId="326" applyNumberFormat="0" applyAlignment="0" applyProtection="0"/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29" fillId="0" borderId="325" applyNumberFormat="0" applyFill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175" fillId="24" borderId="327" applyNumberFormat="0" applyFont="0" applyAlignment="0" applyProtection="0"/>
    <xf numFmtId="0" fontId="188" fillId="7" borderId="380" applyNumberFormat="0" applyAlignment="0" applyProtection="0"/>
    <xf numFmtId="0" fontId="4" fillId="24" borderId="381" applyNumberFormat="0" applyFont="0" applyAlignment="0" applyProtection="0"/>
    <xf numFmtId="0" fontId="192" fillId="0" borderId="353" applyNumberFormat="0" applyFill="0" applyAlignment="0" applyProtection="0"/>
    <xf numFmtId="0" fontId="41" fillId="7" borderId="350" applyNumberFormat="0" applyAlignment="0" applyProtection="0">
      <alignment vertical="center"/>
    </xf>
    <xf numFmtId="0" fontId="175" fillId="24" borderId="351" applyNumberFormat="0" applyFont="0" applyAlignment="0" applyProtection="0"/>
    <xf numFmtId="0" fontId="10" fillId="25" borderId="350" applyNumberFormat="0" applyAlignment="0" applyProtection="0"/>
    <xf numFmtId="0" fontId="4" fillId="24" borderId="381" applyNumberFormat="0" applyFont="0" applyAlignment="0" applyProtection="0"/>
    <xf numFmtId="0" fontId="21" fillId="7" borderId="331" applyNumberFormat="0" applyAlignment="0" applyProtection="0"/>
    <xf numFmtId="0" fontId="41" fillId="7" borderId="331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175" fillId="24" borderId="351" applyNumberFormat="0" applyFont="0" applyAlignment="0" applyProtection="0"/>
    <xf numFmtId="0" fontId="188" fillId="7" borderId="350" applyNumberFormat="0" applyAlignment="0" applyProtection="0"/>
    <xf numFmtId="0" fontId="4" fillId="24" borderId="327" applyNumberFormat="0" applyFont="0" applyAlignment="0" applyProtection="0"/>
    <xf numFmtId="0" fontId="191" fillId="20" borderId="328" applyNumberFormat="0" applyAlignment="0" applyProtection="0"/>
    <xf numFmtId="0" fontId="192" fillId="0" borderId="329" applyNumberFormat="0" applyFill="0" applyAlignment="0" applyProtection="0"/>
    <xf numFmtId="0" fontId="188" fillId="7" borderId="380" applyNumberFormat="0" applyAlignment="0" applyProtection="0"/>
    <xf numFmtId="0" fontId="27" fillId="25" borderId="382" applyNumberFormat="0" applyAlignment="0" applyProtection="0"/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191" fillId="20" borderId="382" applyNumberFormat="0" applyAlignment="0" applyProtection="0"/>
    <xf numFmtId="0" fontId="21" fillId="7" borderId="350" applyNumberFormat="0" applyAlignment="0" applyProtection="0"/>
    <xf numFmtId="0" fontId="175" fillId="24" borderId="351" applyNumberFormat="0" applyFont="0" applyAlignment="0" applyProtection="0"/>
    <xf numFmtId="0" fontId="191" fillId="20" borderId="352" applyNumberFormat="0" applyAlignment="0" applyProtection="0"/>
    <xf numFmtId="0" fontId="32" fillId="20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175" fillId="24" borderId="327" applyNumberFormat="0" applyFont="0" applyAlignment="0" applyProtection="0"/>
    <xf numFmtId="0" fontId="41" fillId="7" borderId="326" applyNumberFormat="0" applyAlignment="0" applyProtection="0">
      <alignment vertical="center"/>
    </xf>
    <xf numFmtId="0" fontId="10" fillId="25" borderId="380" applyNumberFormat="0" applyAlignment="0" applyProtection="0"/>
    <xf numFmtId="0" fontId="180" fillId="20" borderId="380" applyNumberFormat="0" applyAlignment="0" applyProtection="0"/>
    <xf numFmtId="0" fontId="27" fillId="20" borderId="382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10" fillId="25" borderId="350" applyNumberFormat="0" applyAlignment="0" applyProtection="0"/>
    <xf numFmtId="0" fontId="21" fillId="7" borderId="331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180" fillId="20" borderId="350" applyNumberFormat="0" applyAlignment="0" applyProtection="0"/>
    <xf numFmtId="0" fontId="175" fillId="24" borderId="327" applyNumberFormat="0" applyFont="0" applyAlignment="0" applyProtection="0"/>
    <xf numFmtId="0" fontId="180" fillId="20" borderId="380" applyNumberFormat="0" applyAlignment="0" applyProtection="0"/>
    <xf numFmtId="0" fontId="105" fillId="28" borderId="331" applyNumberFormat="0" applyAlignment="0" applyProtection="0"/>
    <xf numFmtId="0" fontId="175" fillId="24" borderId="381" applyNumberFormat="0" applyFont="0" applyAlignment="0" applyProtection="0"/>
    <xf numFmtId="0" fontId="191" fillId="20" borderId="328" applyNumberFormat="0" applyAlignment="0" applyProtection="0"/>
    <xf numFmtId="0" fontId="4" fillId="24" borderId="327" applyNumberFormat="0" applyFont="0" applyAlignment="0" applyProtection="0"/>
    <xf numFmtId="0" fontId="192" fillId="0" borderId="353" applyNumberFormat="0" applyFill="0" applyAlignment="0" applyProtection="0"/>
    <xf numFmtId="0" fontId="180" fillId="20" borderId="350" applyNumberFormat="0" applyAlignment="0" applyProtection="0"/>
    <xf numFmtId="0" fontId="188" fillId="7" borderId="350" applyNumberFormat="0" applyAlignment="0" applyProtection="0"/>
    <xf numFmtId="0" fontId="191" fillId="20" borderId="352" applyNumberFormat="0" applyAlignment="0" applyProtection="0"/>
    <xf numFmtId="0" fontId="180" fillId="20" borderId="380" applyNumberFormat="0" applyAlignment="0" applyProtection="0"/>
    <xf numFmtId="0" fontId="21" fillId="7" borderId="380" applyNumberFormat="0" applyAlignment="0" applyProtection="0"/>
    <xf numFmtId="0" fontId="180" fillId="20" borderId="326" applyNumberFormat="0" applyAlignment="0" applyProtection="0"/>
    <xf numFmtId="0" fontId="47" fillId="20" borderId="328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/>
    <xf numFmtId="0" fontId="10" fillId="20" borderId="380" applyNumberFormat="0" applyAlignment="0" applyProtection="0"/>
    <xf numFmtId="0" fontId="175" fillId="24" borderId="327" applyNumberFormat="0" applyFont="0" applyAlignment="0" applyProtection="0"/>
    <xf numFmtId="0" fontId="10" fillId="22" borderId="326" applyNumberFormat="0" applyAlignment="0" applyProtection="0"/>
    <xf numFmtId="0" fontId="27" fillId="20" borderId="352" applyNumberFormat="0" applyAlignment="0" applyProtection="0"/>
    <xf numFmtId="0" fontId="192" fillId="0" borderId="329" applyNumberFormat="0" applyFill="0" applyAlignment="0" applyProtection="0"/>
    <xf numFmtId="0" fontId="21" fillId="7" borderId="326" applyNumberFormat="0" applyAlignment="0" applyProtection="0"/>
    <xf numFmtId="0" fontId="188" fillId="7" borderId="326" applyNumberFormat="0" applyAlignment="0" applyProtection="0"/>
    <xf numFmtId="0" fontId="27" fillId="20" borderId="328" applyNumberFormat="0" applyAlignment="0" applyProtection="0"/>
    <xf numFmtId="0" fontId="175" fillId="24" borderId="381" applyNumberFormat="0" applyFont="0" applyAlignment="0" applyProtection="0"/>
    <xf numFmtId="0" fontId="47" fillId="20" borderId="352" applyNumberFormat="0" applyAlignment="0" applyProtection="0">
      <alignment vertical="center"/>
    </xf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40" fillId="0" borderId="353" applyNumberFormat="0" applyFill="0" applyAlignment="0" applyProtection="0">
      <alignment vertical="center"/>
    </xf>
    <xf numFmtId="0" fontId="10" fillId="20" borderId="350" applyNumberFormat="0" applyAlignment="0" applyProtection="0"/>
    <xf numFmtId="0" fontId="10" fillId="25" borderId="350" applyNumberFormat="0" applyAlignment="0" applyProtection="0"/>
    <xf numFmtId="0" fontId="192" fillId="0" borderId="353" applyNumberFormat="0" applyFill="0" applyAlignment="0" applyProtection="0"/>
    <xf numFmtId="0" fontId="188" fillId="7" borderId="350" applyNumberFormat="0" applyAlignment="0" applyProtection="0"/>
    <xf numFmtId="0" fontId="32" fillId="20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188" fillId="7" borderId="380" applyNumberFormat="0" applyAlignment="0" applyProtection="0"/>
    <xf numFmtId="0" fontId="41" fillId="7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175" fillId="24" borderId="351" applyNumberFormat="0" applyFont="0" applyAlignment="0" applyProtection="0"/>
    <xf numFmtId="0" fontId="21" fillId="7" borderId="380" applyNumberFormat="0" applyAlignment="0" applyProtection="0"/>
    <xf numFmtId="0" fontId="191" fillId="20" borderId="328" applyNumberFormat="0" applyAlignment="0" applyProtection="0"/>
    <xf numFmtId="0" fontId="21" fillId="7" borderId="326" applyNumberFormat="0" applyAlignment="0" applyProtection="0"/>
    <xf numFmtId="0" fontId="27" fillId="20" borderId="352" applyNumberFormat="0" applyAlignment="0" applyProtection="0"/>
    <xf numFmtId="0" fontId="188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65" applyNumberFormat="0" applyAlignment="0" applyProtection="0"/>
    <xf numFmtId="0" fontId="4" fillId="24" borderId="381" applyNumberFormat="0" applyFont="0" applyAlignment="0" applyProtection="0"/>
    <xf numFmtId="0" fontId="188" fillId="7" borderId="326" applyNumberFormat="0" applyAlignment="0" applyProtection="0"/>
    <xf numFmtId="0" fontId="27" fillId="25" borderId="328" applyNumberFormat="0" applyAlignment="0" applyProtection="0"/>
    <xf numFmtId="0" fontId="4" fillId="24" borderId="381" applyNumberFormat="0" applyFont="0" applyAlignment="0" applyProtection="0">
      <alignment vertical="center"/>
    </xf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9" fillId="0" borderId="383" applyNumberFormat="0" applyFill="0" applyAlignment="0" applyProtection="0"/>
    <xf numFmtId="0" fontId="175" fillId="24" borderId="327" applyNumberFormat="0" applyFont="0" applyAlignment="0" applyProtection="0"/>
    <xf numFmtId="0" fontId="180" fillId="20" borderId="326" applyNumberFormat="0" applyAlignment="0" applyProtection="0"/>
    <xf numFmtId="0" fontId="26" fillId="24" borderId="351" applyNumberFormat="0" applyFont="0" applyAlignment="0" applyProtection="0">
      <alignment vertical="center"/>
    </xf>
    <xf numFmtId="0" fontId="26" fillId="24" borderId="327" applyNumberFormat="0" applyFont="0" applyAlignment="0" applyProtection="0"/>
    <xf numFmtId="0" fontId="4" fillId="24" borderId="327" applyNumberFormat="0" applyFont="0" applyAlignment="0" applyProtection="0"/>
    <xf numFmtId="0" fontId="191" fillId="20" borderId="328" applyNumberFormat="0" applyAlignment="0" applyProtection="0"/>
    <xf numFmtId="0" fontId="29" fillId="22" borderId="338" applyNumberFormat="0" applyAlignment="0" applyProtection="0"/>
    <xf numFmtId="0" fontId="191" fillId="20" borderId="382" applyNumberFormat="0" applyAlignment="0" applyProtection="0"/>
    <xf numFmtId="0" fontId="29" fillId="0" borderId="354" applyNumberFormat="0" applyFill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4" fillId="24" borderId="351" applyNumberFormat="0" applyFont="0" applyAlignment="0" applyProtection="0">
      <alignment vertical="center"/>
    </xf>
    <xf numFmtId="0" fontId="21" fillId="7" borderId="350" applyNumberFormat="0" applyAlignment="0" applyProtection="0"/>
    <xf numFmtId="0" fontId="4" fillId="24" borderId="351" applyNumberFormat="0" applyFon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191" fillId="20" borderId="352" applyNumberFormat="0" applyAlignment="0" applyProtection="0"/>
    <xf numFmtId="0" fontId="175" fillId="24" borderId="351" applyNumberFormat="0" applyFont="0" applyAlignment="0" applyProtection="0"/>
    <xf numFmtId="0" fontId="47" fillId="20" borderId="328" applyNumberFormat="0" applyAlignment="0" applyProtection="0">
      <alignment vertical="center"/>
    </xf>
    <xf numFmtId="0" fontId="192" fillId="0" borderId="329" applyNumberFormat="0" applyFill="0" applyAlignment="0" applyProtection="0"/>
    <xf numFmtId="0" fontId="10" fillId="20" borderId="350" applyNumberFormat="0" applyAlignment="0" applyProtection="0"/>
    <xf numFmtId="0" fontId="192" fillId="0" borderId="383" applyNumberFormat="0" applyFill="0" applyAlignment="0" applyProtection="0"/>
    <xf numFmtId="0" fontId="191" fillId="20" borderId="328" applyNumberFormat="0" applyAlignment="0" applyProtection="0"/>
    <xf numFmtId="0" fontId="4" fillId="24" borderId="327" applyNumberFormat="0" applyFont="0" applyAlignment="0" applyProtection="0">
      <alignment vertical="center"/>
    </xf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175" fillId="24" borderId="327" applyNumberFormat="0" applyFont="0" applyAlignment="0" applyProtection="0"/>
    <xf numFmtId="0" fontId="29" fillId="0" borderId="325" applyNumberFormat="0" applyFill="0" applyAlignment="0" applyProtection="0"/>
    <xf numFmtId="0" fontId="4" fillId="24" borderId="381" applyNumberFormat="0" applyFont="0" applyAlignment="0" applyProtection="0"/>
    <xf numFmtId="0" fontId="26" fillId="24" borderId="332" applyNumberFormat="0" applyFont="0" applyAlignment="0" applyProtection="0">
      <alignment vertical="center"/>
    </xf>
    <xf numFmtId="0" fontId="21" fillId="7" borderId="350" applyNumberFormat="0" applyAlignment="0" applyProtection="0"/>
    <xf numFmtId="0" fontId="32" fillId="20" borderId="35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10" fillId="20" borderId="380" applyNumberFormat="0" applyAlignment="0" applyProtection="0"/>
    <xf numFmtId="0" fontId="191" fillId="20" borderId="328" applyNumberFormat="0" applyAlignment="0" applyProtection="0"/>
    <xf numFmtId="0" fontId="175" fillId="24" borderId="327" applyNumberFormat="0" applyFont="0" applyAlignment="0" applyProtection="0"/>
    <xf numFmtId="0" fontId="192" fillId="0" borderId="353" applyNumberFormat="0" applyFill="0" applyAlignment="0" applyProtection="0"/>
    <xf numFmtId="0" fontId="105" fillId="28" borderId="326" applyNumberFormat="0" applyAlignment="0" applyProtection="0"/>
    <xf numFmtId="0" fontId="47" fillId="20" borderId="328" applyNumberFormat="0" applyAlignment="0" applyProtection="0">
      <alignment vertical="center"/>
    </xf>
    <xf numFmtId="0" fontId="175" fillId="24" borderId="327" applyNumberFormat="0" applyFont="0" applyAlignment="0" applyProtection="0"/>
    <xf numFmtId="0" fontId="10" fillId="22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/>
    <xf numFmtId="0" fontId="180" fillId="20" borderId="326" applyNumberFormat="0" applyAlignment="0" applyProtection="0"/>
    <xf numFmtId="0" fontId="4" fillId="24" borderId="327" applyNumberFormat="0" applyFont="0" applyAlignment="0" applyProtection="0"/>
    <xf numFmtId="0" fontId="175" fillId="24" borderId="381" applyNumberFormat="0" applyFont="0" applyAlignment="0" applyProtection="0"/>
    <xf numFmtId="0" fontId="29" fillId="0" borderId="353" applyNumberFormat="0" applyFill="0" applyAlignment="0" applyProtection="0"/>
    <xf numFmtId="0" fontId="27" fillId="25" borderId="352" applyNumberFormat="0" applyAlignment="0" applyProtection="0"/>
    <xf numFmtId="0" fontId="27" fillId="25" borderId="382" applyNumberFormat="0" applyAlignment="0" applyProtection="0"/>
    <xf numFmtId="0" fontId="180" fillId="20" borderId="350" applyNumberFormat="0" applyAlignment="0" applyProtection="0"/>
    <xf numFmtId="0" fontId="191" fillId="20" borderId="352" applyNumberFormat="0" applyAlignment="0" applyProtection="0"/>
    <xf numFmtId="0" fontId="10" fillId="25" borderId="326" applyNumberFormat="0" applyAlignment="0" applyProtection="0"/>
    <xf numFmtId="0" fontId="29" fillId="0" borderId="325" applyNumberFormat="0" applyFill="0" applyAlignment="0" applyProtection="0"/>
    <xf numFmtId="0" fontId="192" fillId="0" borderId="329" applyNumberFormat="0" applyFill="0" applyAlignment="0" applyProtection="0"/>
    <xf numFmtId="0" fontId="175" fillId="24" borderId="327" applyNumberFormat="0" applyFont="0" applyAlignment="0" applyProtection="0"/>
    <xf numFmtId="0" fontId="180" fillId="20" borderId="380" applyNumberFormat="0" applyAlignment="0" applyProtection="0"/>
    <xf numFmtId="0" fontId="180" fillId="20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191" fillId="20" borderId="382" applyNumberFormat="0" applyAlignment="0" applyProtection="0"/>
    <xf numFmtId="0" fontId="29" fillId="0" borderId="354" applyNumberFormat="0" applyFill="0" applyAlignment="0" applyProtection="0"/>
    <xf numFmtId="0" fontId="180" fillId="20" borderId="350" applyNumberFormat="0" applyAlignment="0" applyProtection="0"/>
    <xf numFmtId="0" fontId="68" fillId="0" borderId="349">
      <alignment horizontal="left" vertical="center"/>
    </xf>
    <xf numFmtId="0" fontId="26" fillId="24" borderId="351" applyNumberFormat="0" applyFont="0" applyAlignment="0" applyProtection="0"/>
    <xf numFmtId="0" fontId="175" fillId="24" borderId="327" applyNumberFormat="0" applyFont="0" applyAlignment="0" applyProtection="0"/>
    <xf numFmtId="0" fontId="180" fillId="20" borderId="326" applyNumberFormat="0" applyAlignment="0" applyProtection="0"/>
    <xf numFmtId="0" fontId="40" fillId="0" borderId="353" applyNumberFormat="0" applyFill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26" fillId="24" borderId="327" applyNumberFormat="0" applyFont="0" applyAlignment="0" applyProtection="0">
      <alignment vertical="center"/>
    </xf>
    <xf numFmtId="0" fontId="175" fillId="24" borderId="351" applyNumberFormat="0" applyFont="0" applyAlignment="0" applyProtection="0"/>
    <xf numFmtId="0" fontId="10" fillId="20" borderId="326" applyNumberFormat="0" applyAlignment="0" applyProtection="0"/>
    <xf numFmtId="0" fontId="175" fillId="24" borderId="327" applyNumberFormat="0" applyFont="0" applyAlignment="0" applyProtection="0"/>
    <xf numFmtId="0" fontId="27" fillId="25" borderId="382" applyNumberFormat="0" applyAlignment="0" applyProtection="0"/>
    <xf numFmtId="0" fontId="41" fillId="7" borderId="350" applyNumberFormat="0" applyAlignment="0" applyProtection="0">
      <alignment vertical="center"/>
    </xf>
    <xf numFmtId="0" fontId="21" fillId="7" borderId="326" applyNumberFormat="0" applyAlignment="0" applyProtection="0"/>
    <xf numFmtId="0" fontId="27" fillId="25" borderId="328" applyNumberFormat="0" applyAlignment="0" applyProtection="0"/>
    <xf numFmtId="0" fontId="29" fillId="0" borderId="325" applyNumberFormat="0" applyFill="0" applyAlignment="0" applyProtection="0"/>
    <xf numFmtId="0" fontId="40" fillId="0" borderId="329" applyNumberFormat="0" applyFill="0" applyAlignment="0" applyProtection="0">
      <alignment vertical="center"/>
    </xf>
    <xf numFmtId="0" fontId="192" fillId="0" borderId="329" applyNumberFormat="0" applyFill="0" applyAlignment="0" applyProtection="0"/>
    <xf numFmtId="0" fontId="40" fillId="0" borderId="329" applyNumberFormat="0" applyFill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188" fillId="7" borderId="326" applyNumberFormat="0" applyAlignment="0" applyProtection="0"/>
    <xf numFmtId="0" fontId="175" fillId="24" borderId="327" applyNumberFormat="0" applyFont="0" applyAlignment="0" applyProtection="0"/>
    <xf numFmtId="0" fontId="180" fillId="20" borderId="326" applyNumberFormat="0" applyAlignment="0" applyProtection="0"/>
    <xf numFmtId="0" fontId="29" fillId="0" borderId="329" applyNumberFormat="0" applyFill="0" applyAlignment="0" applyProtection="0"/>
    <xf numFmtId="0" fontId="188" fillId="7" borderId="326" applyNumberFormat="0" applyAlignment="0" applyProtection="0"/>
    <xf numFmtId="0" fontId="105" fillId="28" borderId="326" applyNumberFormat="0" applyAlignment="0" applyProtection="0"/>
    <xf numFmtId="0" fontId="191" fillId="20" borderId="328" applyNumberFormat="0" applyAlignment="0" applyProtection="0"/>
    <xf numFmtId="0" fontId="4" fillId="24" borderId="327" applyNumberFormat="0" applyFont="0" applyAlignment="0" applyProtection="0"/>
    <xf numFmtId="0" fontId="180" fillId="20" borderId="326" applyNumberFormat="0" applyAlignment="0" applyProtection="0"/>
    <xf numFmtId="0" fontId="27" fillId="25" borderId="382" applyNumberFormat="0" applyAlignment="0" applyProtection="0"/>
    <xf numFmtId="0" fontId="32" fillId="20" borderId="380" applyNumberFormat="0" applyAlignment="0" applyProtection="0">
      <alignment vertical="center"/>
    </xf>
    <xf numFmtId="0" fontId="21" fillId="7" borderId="380" applyNumberFormat="0" applyAlignment="0" applyProtection="0"/>
    <xf numFmtId="0" fontId="175" fillId="24" borderId="381" applyNumberFormat="0" applyFont="0" applyAlignment="0" applyProtection="0"/>
    <xf numFmtId="0" fontId="4" fillId="24" borderId="381" applyNumberFormat="0" applyFon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/>
    <xf numFmtId="0" fontId="27" fillId="20" borderId="382" applyNumberFormat="0" applyAlignment="0" applyProtection="0"/>
    <xf numFmtId="0" fontId="26" fillId="24" borderId="381" applyNumberFormat="0" applyFont="0" applyAlignment="0" applyProtection="0"/>
    <xf numFmtId="0" fontId="27" fillId="20" borderId="382" applyNumberFormat="0" applyAlignment="0" applyProtection="0"/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1" fillId="7" borderId="350" applyNumberFormat="0" applyAlignment="0" applyProtection="0"/>
    <xf numFmtId="0" fontId="191" fillId="20" borderId="382" applyNumberFormat="0" applyAlignment="0" applyProtection="0"/>
    <xf numFmtId="0" fontId="10" fillId="25" borderId="380" applyNumberFormat="0" applyAlignment="0" applyProtection="0"/>
    <xf numFmtId="0" fontId="21" fillId="7" borderId="350" applyNumberFormat="0" applyAlignment="0" applyProtection="0"/>
    <xf numFmtId="0" fontId="188" fillId="7" borderId="350" applyNumberFormat="0" applyAlignment="0" applyProtection="0"/>
    <xf numFmtId="0" fontId="192" fillId="0" borderId="353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47" fillId="20" borderId="352" applyNumberFormat="0" applyAlignment="0" applyProtection="0">
      <alignment vertical="center"/>
    </xf>
    <xf numFmtId="0" fontId="29" fillId="0" borderId="325" applyNumberFormat="0" applyFill="0" applyAlignment="0" applyProtection="0"/>
    <xf numFmtId="0" fontId="21" fillId="7" borderId="326" applyNumberFormat="0" applyAlignment="0" applyProtection="0"/>
    <xf numFmtId="0" fontId="192" fillId="0" borderId="329" applyNumberFormat="0" applyFill="0" applyAlignment="0" applyProtection="0"/>
    <xf numFmtId="0" fontId="188" fillId="7" borderId="326" applyNumberFormat="0" applyAlignment="0" applyProtection="0"/>
    <xf numFmtId="0" fontId="105" fillId="28" borderId="380" applyNumberFormat="0" applyAlignment="0" applyProtection="0"/>
    <xf numFmtId="0" fontId="188" fillId="7" borderId="380" applyNumberFormat="0" applyAlignment="0" applyProtection="0"/>
    <xf numFmtId="0" fontId="180" fillId="20" borderId="350" applyNumberFormat="0" applyAlignment="0" applyProtection="0"/>
    <xf numFmtId="0" fontId="68" fillId="0" borderId="349">
      <alignment horizontal="left" vertical="center"/>
    </xf>
    <xf numFmtId="0" fontId="27" fillId="25" borderId="382" applyNumberFormat="0" applyAlignment="0" applyProtection="0"/>
    <xf numFmtId="0" fontId="40" fillId="0" borderId="353" applyNumberFormat="0" applyFill="0" applyAlignment="0" applyProtection="0">
      <alignment vertical="center"/>
    </xf>
    <xf numFmtId="0" fontId="175" fillId="24" borderId="351" applyNumberFormat="0" applyFont="0" applyAlignment="0" applyProtection="0"/>
    <xf numFmtId="0" fontId="10" fillId="25" borderId="326" applyNumberFormat="0" applyAlignment="0" applyProtection="0"/>
    <xf numFmtId="0" fontId="29" fillId="0" borderId="353" applyNumberFormat="0" applyFill="0" applyAlignment="0" applyProtection="0"/>
    <xf numFmtId="0" fontId="29" fillId="0" borderId="353" applyNumberFormat="0" applyFill="0" applyAlignment="0" applyProtection="0"/>
    <xf numFmtId="0" fontId="175" fillId="24" borderId="327" applyNumberFormat="0" applyFont="0" applyAlignment="0" applyProtection="0"/>
    <xf numFmtId="0" fontId="180" fillId="20" borderId="326" applyNumberFormat="0" applyAlignment="0" applyProtection="0"/>
    <xf numFmtId="0" fontId="192" fillId="0" borderId="383" applyNumberFormat="0" applyFill="0" applyAlignment="0" applyProtection="0"/>
    <xf numFmtId="0" fontId="10" fillId="25" borderId="350" applyNumberFormat="0" applyAlignment="0" applyProtection="0"/>
    <xf numFmtId="0" fontId="4" fillId="24" borderId="327" applyNumberFormat="0" applyFont="0" applyAlignment="0" applyProtection="0">
      <alignment vertical="center"/>
    </xf>
    <xf numFmtId="0" fontId="21" fillId="7" borderId="326" applyNumberFormat="0" applyAlignment="0" applyProtection="0"/>
    <xf numFmtId="0" fontId="175" fillId="24" borderId="351" applyNumberFormat="0" applyFont="0" applyAlignment="0" applyProtection="0"/>
    <xf numFmtId="0" fontId="4" fillId="24" borderId="327" applyNumberFormat="0" applyFont="0" applyAlignment="0" applyProtection="0"/>
    <xf numFmtId="0" fontId="188" fillId="7" borderId="326" applyNumberFormat="0" applyAlignment="0" applyProtection="0"/>
    <xf numFmtId="0" fontId="4" fillId="24" borderId="327" applyNumberFormat="0" applyFont="0" applyAlignment="0" applyProtection="0"/>
    <xf numFmtId="0" fontId="4" fillId="24" borderId="381" applyNumberFormat="0" applyFont="0" applyAlignment="0" applyProtection="0"/>
    <xf numFmtId="0" fontId="27" fillId="25" borderId="352" applyNumberFormat="0" applyAlignment="0" applyProtection="0"/>
    <xf numFmtId="0" fontId="32" fillId="20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10" fillId="25" borderId="326" applyNumberFormat="0" applyAlignment="0" applyProtection="0"/>
    <xf numFmtId="0" fontId="32" fillId="20" borderId="326" applyNumberFormat="0" applyAlignment="0" applyProtection="0">
      <alignment vertical="center"/>
    </xf>
    <xf numFmtId="0" fontId="192" fillId="0" borderId="329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10" fillId="25" borderId="326" applyNumberFormat="0" applyAlignment="0" applyProtection="0"/>
    <xf numFmtId="0" fontId="40" fillId="0" borderId="329" applyNumberFormat="0" applyFill="0" applyAlignment="0" applyProtection="0">
      <alignment vertical="center"/>
    </xf>
    <xf numFmtId="0" fontId="188" fillId="7" borderId="326" applyNumberFormat="0" applyAlignment="0" applyProtection="0"/>
    <xf numFmtId="0" fontId="188" fillId="7" borderId="350" applyNumberFormat="0" applyAlignment="0" applyProtection="0"/>
    <xf numFmtId="0" fontId="175" fillId="24" borderId="327" applyNumberFormat="0" applyFont="0" applyAlignment="0" applyProtection="0"/>
    <xf numFmtId="0" fontId="10" fillId="22" borderId="326" applyNumberFormat="0" applyAlignment="0" applyProtection="0"/>
    <xf numFmtId="0" fontId="188" fillId="7" borderId="326" applyNumberFormat="0" applyAlignment="0" applyProtection="0"/>
    <xf numFmtId="0" fontId="21" fillId="7" borderId="326" applyNumberForma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88" fillId="7" borderId="326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>
      <alignment vertical="center"/>
    </xf>
    <xf numFmtId="0" fontId="27" fillId="20" borderId="352" applyNumberFormat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32" fillId="20" borderId="380" applyNumberFormat="0" applyAlignment="0" applyProtection="0">
      <alignment vertical="center"/>
    </xf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40" fillId="0" borderId="383" applyNumberFormat="0" applyFill="0" applyAlignment="0" applyProtection="0">
      <alignment vertical="center"/>
    </xf>
    <xf numFmtId="0" fontId="175" fillId="24" borderId="381" applyNumberFormat="0" applyFont="0" applyAlignment="0" applyProtection="0"/>
    <xf numFmtId="0" fontId="47" fillId="20" borderId="382" applyNumberFormat="0" applyAlignment="0" applyProtection="0">
      <alignment vertical="center"/>
    </xf>
    <xf numFmtId="0" fontId="21" fillId="7" borderId="380" applyNumberFormat="0" applyAlignment="0" applyProtection="0"/>
    <xf numFmtId="0" fontId="180" fillId="20" borderId="380" applyNumberFormat="0" applyAlignment="0" applyProtection="0"/>
    <xf numFmtId="0" fontId="29" fillId="0" borderId="378" applyNumberFormat="0" applyFill="0" applyAlignment="0" applyProtection="0"/>
    <xf numFmtId="0" fontId="21" fillId="7" borderId="380" applyNumberFormat="0" applyAlignment="0" applyProtection="0"/>
    <xf numFmtId="0" fontId="180" fillId="20" borderId="326" applyNumberFormat="0" applyAlignment="0" applyProtection="0"/>
    <xf numFmtId="0" fontId="4" fillId="24" borderId="381" applyNumberFormat="0" applyFont="0" applyAlignment="0" applyProtection="0"/>
    <xf numFmtId="0" fontId="29" fillId="0" borderId="353" applyNumberFormat="0" applyFill="0" applyAlignment="0" applyProtection="0"/>
    <xf numFmtId="0" fontId="175" fillId="24" borderId="351" applyNumberFormat="0" applyFont="0" applyAlignment="0" applyProtection="0"/>
    <xf numFmtId="0" fontId="192" fillId="0" borderId="353" applyNumberFormat="0" applyFill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175" fillId="24" borderId="327" applyNumberFormat="0" applyFont="0" applyAlignment="0" applyProtection="0"/>
    <xf numFmtId="0" fontId="188" fillId="7" borderId="326" applyNumberFormat="0" applyAlignment="0" applyProtection="0"/>
    <xf numFmtId="0" fontId="10" fillId="25" borderId="350" applyNumberFormat="0" applyAlignment="0" applyProtection="0"/>
    <xf numFmtId="0" fontId="4" fillId="24" borderId="381" applyNumberFormat="0" applyFont="0" applyAlignment="0" applyProtection="0"/>
    <xf numFmtId="0" fontId="192" fillId="0" borderId="383" applyNumberFormat="0" applyFill="0" applyAlignment="0" applyProtection="0"/>
    <xf numFmtId="0" fontId="175" fillId="24" borderId="381" applyNumberFormat="0" applyFont="0" applyAlignment="0" applyProtection="0"/>
    <xf numFmtId="0" fontId="27" fillId="25" borderId="352" applyNumberFormat="0" applyAlignment="0" applyProtection="0"/>
    <xf numFmtId="0" fontId="175" fillId="24" borderId="351" applyNumberFormat="0" applyFont="0" applyAlignment="0" applyProtection="0"/>
    <xf numFmtId="0" fontId="180" fillId="20" borderId="350" applyNumberFormat="0" applyAlignment="0" applyProtection="0"/>
    <xf numFmtId="0" fontId="26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191" fillId="20" borderId="352" applyNumberFormat="0" applyAlignment="0" applyProtection="0"/>
    <xf numFmtId="0" fontId="10" fillId="25" borderId="331" applyNumberFormat="0" applyAlignment="0" applyProtection="0"/>
    <xf numFmtId="0" fontId="47" fillId="20" borderId="352" applyNumberFormat="0" applyAlignment="0" applyProtection="0">
      <alignment vertical="center"/>
    </xf>
    <xf numFmtId="0" fontId="29" fillId="0" borderId="378" applyNumberFormat="0" applyFill="0" applyAlignment="0" applyProtection="0"/>
    <xf numFmtId="0" fontId="41" fillId="7" borderId="350" applyNumberFormat="0" applyAlignment="0" applyProtection="0">
      <alignment vertical="center"/>
    </xf>
    <xf numFmtId="0" fontId="27" fillId="25" borderId="328" applyNumberFormat="0" applyAlignment="0" applyProtection="0"/>
    <xf numFmtId="0" fontId="191" fillId="20" borderId="328" applyNumberFormat="0" applyAlignment="0" applyProtection="0"/>
    <xf numFmtId="0" fontId="4" fillId="24" borderId="327" applyNumberFormat="0" applyFont="0" applyAlignment="0" applyProtection="0"/>
    <xf numFmtId="0" fontId="175" fillId="24" borderId="327" applyNumberFormat="0" applyFont="0" applyAlignment="0" applyProtection="0"/>
    <xf numFmtId="0" fontId="27" fillId="25" borderId="352" applyNumberFormat="0" applyAlignment="0" applyProtection="0"/>
    <xf numFmtId="0" fontId="191" fillId="20" borderId="352" applyNumberFormat="0" applyAlignment="0" applyProtection="0"/>
    <xf numFmtId="0" fontId="21" fillId="7" borderId="350" applyNumberFormat="0" applyAlignment="0" applyProtection="0"/>
    <xf numFmtId="0" fontId="40" fillId="0" borderId="353" applyNumberFormat="0" applyFill="0" applyAlignment="0" applyProtection="0">
      <alignment vertical="center"/>
    </xf>
    <xf numFmtId="0" fontId="188" fillId="7" borderId="350" applyNumberFormat="0" applyAlignment="0" applyProtection="0"/>
    <xf numFmtId="0" fontId="4" fillId="24" borderId="327" applyNumberFormat="0" applyFont="0" applyAlignment="0" applyProtection="0">
      <alignment vertical="center"/>
    </xf>
    <xf numFmtId="0" fontId="175" fillId="24" borderId="327" applyNumberFormat="0" applyFont="0" applyAlignment="0" applyProtection="0"/>
    <xf numFmtId="0" fontId="175" fillId="24" borderId="381" applyNumberFormat="0" applyFont="0" applyAlignment="0" applyProtection="0"/>
    <xf numFmtId="10" fontId="16" fillId="22" borderId="323" applyNumberFormat="0" applyBorder="0" applyAlignment="0" applyProtection="0"/>
    <xf numFmtId="0" fontId="21" fillId="7" borderId="326" applyNumberFormat="0" applyAlignment="0" applyProtection="0"/>
    <xf numFmtId="0" fontId="192" fillId="0" borderId="353" applyNumberFormat="0" applyFill="0" applyAlignment="0" applyProtection="0"/>
    <xf numFmtId="0" fontId="180" fillId="20" borderId="350" applyNumberFormat="0" applyAlignment="0" applyProtection="0"/>
    <xf numFmtId="0" fontId="29" fillId="0" borderId="353" applyNumberFormat="0" applyFill="0" applyAlignment="0" applyProtection="0"/>
    <xf numFmtId="0" fontId="10" fillId="20" borderId="350" applyNumberFormat="0" applyAlignment="0" applyProtection="0"/>
    <xf numFmtId="0" fontId="4" fillId="24" borderId="351" applyNumberFormat="0" applyFont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10" fillId="20" borderId="331" applyNumberFormat="0" applyAlignment="0" applyProtection="0"/>
    <xf numFmtId="0" fontId="29" fillId="0" borderId="334" applyNumberFormat="0" applyFill="0" applyAlignment="0" applyProtection="0"/>
    <xf numFmtId="0" fontId="32" fillId="20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" fillId="24" borderId="327" applyNumberFormat="0" applyFont="0" applyAlignment="0" applyProtection="0"/>
    <xf numFmtId="0" fontId="180" fillId="20" borderId="326" applyNumberFormat="0" applyAlignment="0" applyProtection="0"/>
    <xf numFmtId="0" fontId="175" fillId="24" borderId="381" applyNumberFormat="0" applyFont="0" applyAlignment="0" applyProtection="0"/>
    <xf numFmtId="0" fontId="10" fillId="20" borderId="326" applyNumberFormat="0" applyAlignment="0" applyProtection="0"/>
    <xf numFmtId="0" fontId="32" fillId="20" borderId="326" applyNumberFormat="0" applyAlignment="0" applyProtection="0">
      <alignment vertical="center"/>
    </xf>
    <xf numFmtId="0" fontId="10" fillId="20" borderId="326" applyNumberFormat="0" applyAlignment="0" applyProtection="0"/>
    <xf numFmtId="0" fontId="175" fillId="24" borderId="381" applyNumberFormat="0" applyFont="0" applyAlignment="0" applyProtection="0"/>
    <xf numFmtId="0" fontId="40" fillId="0" borderId="368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175" fillId="24" borderId="351" applyNumberFormat="0" applyFont="0" applyAlignment="0" applyProtection="0"/>
    <xf numFmtId="0" fontId="10" fillId="20" borderId="350" applyNumberFormat="0" applyAlignment="0" applyProtection="0"/>
    <xf numFmtId="0" fontId="10" fillId="25" borderId="350" applyNumberFormat="0" applyAlignment="0" applyProtection="0"/>
    <xf numFmtId="0" fontId="40" fillId="0" borderId="353" applyNumberFormat="0" applyFill="0" applyAlignment="0" applyProtection="0">
      <alignment vertical="center"/>
    </xf>
    <xf numFmtId="0" fontId="175" fillId="24" borderId="351" applyNumberFormat="0" applyFont="0" applyAlignment="0" applyProtection="0"/>
    <xf numFmtId="0" fontId="40" fillId="0" borderId="329" applyNumberFormat="0" applyFill="0" applyAlignment="0" applyProtection="0">
      <alignment vertical="center"/>
    </xf>
    <xf numFmtId="0" fontId="191" fillId="20" borderId="328" applyNumberFormat="0" applyAlignment="0" applyProtection="0"/>
    <xf numFmtId="0" fontId="21" fillId="7" borderId="380" applyNumberFormat="0" applyAlignment="0" applyProtection="0"/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4" fillId="29" borderId="351" applyNumberFormat="0" applyFont="0" applyAlignment="0" applyProtection="0"/>
    <xf numFmtId="0" fontId="175" fillId="24" borderId="381" applyNumberFormat="0" applyFont="0" applyAlignment="0" applyProtection="0"/>
    <xf numFmtId="0" fontId="4" fillId="24" borderId="351" applyNumberFormat="0" applyFont="0" applyAlignment="0" applyProtection="0"/>
    <xf numFmtId="0" fontId="32" fillId="20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29" fillId="0" borderId="378" applyNumberFormat="0" applyFill="0" applyAlignment="0" applyProtection="0"/>
    <xf numFmtId="0" fontId="180" fillId="20" borderId="326" applyNumberFormat="0" applyAlignment="0" applyProtection="0"/>
    <xf numFmtId="0" fontId="4" fillId="24" borderId="327" applyNumberFormat="0" applyFont="0" applyAlignment="0" applyProtection="0"/>
    <xf numFmtId="0" fontId="32" fillId="20" borderId="331" applyNumberFormat="0" applyAlignment="0" applyProtection="0">
      <alignment vertical="center"/>
    </xf>
    <xf numFmtId="0" fontId="29" fillId="0" borderId="354" applyNumberFormat="0" applyFill="0" applyAlignment="0" applyProtection="0"/>
    <xf numFmtId="0" fontId="40" fillId="0" borderId="353" applyNumberFormat="0" applyFill="0" applyAlignment="0" applyProtection="0">
      <alignment vertical="center"/>
    </xf>
    <xf numFmtId="0" fontId="21" fillId="7" borderId="380" applyNumberForma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21" fillId="7" borderId="350" applyNumberFormat="0" applyAlignment="0" applyProtection="0"/>
    <xf numFmtId="0" fontId="192" fillId="0" borderId="329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188" fillId="7" borderId="326" applyNumberFormat="0" applyAlignment="0" applyProtection="0"/>
    <xf numFmtId="0" fontId="47" fillId="20" borderId="328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175" fillId="24" borderId="351" applyNumberFormat="0" applyFont="0" applyAlignment="0" applyProtection="0"/>
    <xf numFmtId="0" fontId="27" fillId="25" borderId="352" applyNumberFormat="0" applyAlignment="0" applyProtection="0"/>
    <xf numFmtId="0" fontId="41" fillId="7" borderId="380" applyNumberFormat="0" applyAlignment="0" applyProtection="0">
      <alignment vertical="center"/>
    </xf>
    <xf numFmtId="0" fontId="175" fillId="24" borderId="38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188" fillId="7" borderId="350" applyNumberFormat="0" applyAlignment="0" applyProtection="0"/>
    <xf numFmtId="0" fontId="27" fillId="25" borderId="328" applyNumberFormat="0" applyAlignment="0" applyProtection="0"/>
    <xf numFmtId="0" fontId="175" fillId="24" borderId="327" applyNumberFormat="0" applyFont="0" applyAlignment="0" applyProtection="0"/>
    <xf numFmtId="0" fontId="188" fillId="7" borderId="380" applyNumberFormat="0" applyAlignment="0" applyProtection="0"/>
    <xf numFmtId="0" fontId="47" fillId="20" borderId="352" applyNumberFormat="0" applyAlignment="0" applyProtection="0">
      <alignment vertical="center"/>
    </xf>
    <xf numFmtId="0" fontId="29" fillId="0" borderId="378" applyNumberFormat="0" applyFill="0" applyAlignment="0" applyProtection="0"/>
    <xf numFmtId="0" fontId="10" fillId="20" borderId="326" applyNumberFormat="0" applyAlignment="0" applyProtection="0"/>
    <xf numFmtId="0" fontId="4" fillId="24" borderId="327" applyNumberFormat="0" applyFont="0" applyAlignment="0" applyProtection="0"/>
    <xf numFmtId="0" fontId="188" fillId="7" borderId="350" applyNumberFormat="0" applyAlignment="0" applyProtection="0"/>
    <xf numFmtId="0" fontId="27" fillId="25" borderId="333" applyNumberFormat="0" applyAlignment="0" applyProtection="0"/>
    <xf numFmtId="0" fontId="4" fillId="24" borderId="351" applyNumberFormat="0" applyFont="0" applyAlignment="0" applyProtection="0"/>
    <xf numFmtId="0" fontId="10" fillId="25" borderId="350" applyNumberFormat="0" applyAlignment="0" applyProtection="0"/>
    <xf numFmtId="0" fontId="192" fillId="0" borderId="329" applyNumberFormat="0" applyFill="0" applyAlignment="0" applyProtection="0"/>
    <xf numFmtId="0" fontId="188" fillId="7" borderId="326" applyNumberFormat="0" applyAlignment="0" applyProtection="0"/>
    <xf numFmtId="0" fontId="4" fillId="24" borderId="381" applyNumberFormat="0" applyFont="0" applyAlignment="0" applyProtection="0"/>
    <xf numFmtId="0" fontId="10" fillId="25" borderId="350" applyNumberFormat="0" applyAlignment="0" applyProtection="0"/>
    <xf numFmtId="0" fontId="4" fillId="24" borderId="351" applyNumberFormat="0" applyFont="0" applyAlignment="0" applyProtection="0"/>
    <xf numFmtId="0" fontId="4" fillId="24" borderId="327" applyNumberFormat="0" applyFont="0" applyAlignment="0" applyProtection="0"/>
    <xf numFmtId="0" fontId="188" fillId="7" borderId="326" applyNumberFormat="0" applyAlignment="0" applyProtection="0"/>
    <xf numFmtId="0" fontId="27" fillId="20" borderId="328" applyNumberFormat="0" applyAlignment="0" applyProtection="0"/>
    <xf numFmtId="0" fontId="32" fillId="20" borderId="326" applyNumberFormat="0" applyAlignment="0" applyProtection="0">
      <alignment vertical="center"/>
    </xf>
    <xf numFmtId="0" fontId="191" fillId="20" borderId="328" applyNumberFormat="0" applyAlignment="0" applyProtection="0"/>
    <xf numFmtId="0" fontId="180" fillId="20" borderId="326" applyNumberFormat="0" applyAlignment="0" applyProtection="0"/>
    <xf numFmtId="0" fontId="191" fillId="20" borderId="382" applyNumberFormat="0" applyAlignment="0" applyProtection="0"/>
    <xf numFmtId="0" fontId="4" fillId="24" borderId="351" applyNumberFormat="0" applyFont="0" applyAlignment="0" applyProtection="0"/>
    <xf numFmtId="0" fontId="188" fillId="7" borderId="350" applyNumberFormat="0" applyAlignment="0" applyProtection="0"/>
    <xf numFmtId="0" fontId="27" fillId="20" borderId="352" applyNumberFormat="0" applyAlignment="0" applyProtection="0"/>
    <xf numFmtId="0" fontId="32" fillId="20" borderId="35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21" fillId="7" borderId="350" applyNumberFormat="0" applyAlignment="0" applyProtection="0"/>
    <xf numFmtId="0" fontId="27" fillId="20" borderId="333" applyNumberFormat="0" applyAlignment="0" applyProtection="0"/>
    <xf numFmtId="0" fontId="32" fillId="20" borderId="350" applyNumberFormat="0" applyAlignment="0" applyProtection="0">
      <alignment vertical="center"/>
    </xf>
    <xf numFmtId="0" fontId="29" fillId="22" borderId="355" applyNumberFormat="0" applyAlignment="0" applyProtection="0"/>
    <xf numFmtId="0" fontId="175" fillId="24" borderId="351" applyNumberFormat="0" applyFont="0" applyAlignment="0" applyProtection="0"/>
    <xf numFmtId="0" fontId="27" fillId="25" borderId="328" applyNumberFormat="0" applyAlignment="0" applyProtection="0"/>
    <xf numFmtId="0" fontId="192" fillId="0" borderId="329" applyNumberFormat="0" applyFill="0" applyAlignment="0" applyProtection="0"/>
    <xf numFmtId="0" fontId="41" fillId="7" borderId="326" applyNumberFormat="0" applyAlignment="0" applyProtection="0">
      <alignment vertical="center"/>
    </xf>
    <xf numFmtId="0" fontId="180" fillId="20" borderId="350" applyNumberFormat="0" applyAlignment="0" applyProtection="0"/>
    <xf numFmtId="0" fontId="4" fillId="24" borderId="351" applyNumberFormat="0" applyFont="0" applyAlignment="0" applyProtection="0"/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175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29" fillId="0" borderId="383" applyNumberFormat="0" applyFill="0" applyAlignment="0" applyProtection="0"/>
    <xf numFmtId="0" fontId="21" fillId="7" borderId="350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105" fillId="28" borderId="380" applyNumberFormat="0" applyAlignment="0" applyProtection="0"/>
    <xf numFmtId="0" fontId="191" fillId="20" borderId="328" applyNumberFormat="0" applyAlignment="0" applyProtection="0"/>
    <xf numFmtId="0" fontId="175" fillId="24" borderId="327" applyNumberFormat="0" applyFont="0" applyAlignment="0" applyProtection="0"/>
    <xf numFmtId="0" fontId="192" fillId="0" borderId="353" applyNumberFormat="0" applyFill="0" applyAlignment="0" applyProtection="0"/>
    <xf numFmtId="0" fontId="27" fillId="25" borderId="328" applyNumberFormat="0" applyAlignment="0" applyProtection="0"/>
    <xf numFmtId="0" fontId="29" fillId="0" borderId="325" applyNumberFormat="0" applyFill="0" applyAlignment="0" applyProtection="0"/>
    <xf numFmtId="0" fontId="4" fillId="24" borderId="327" applyNumberFormat="0" applyFont="0" applyAlignment="0" applyProtection="0"/>
    <xf numFmtId="0" fontId="175" fillId="24" borderId="327" applyNumberFormat="0" applyFont="0" applyAlignment="0" applyProtection="0"/>
    <xf numFmtId="0" fontId="188" fillId="7" borderId="380" applyNumberFormat="0" applyAlignment="0" applyProtection="0"/>
    <xf numFmtId="0" fontId="192" fillId="0" borderId="383" applyNumberFormat="0" applyFill="0" applyAlignment="0" applyProtection="0"/>
    <xf numFmtId="0" fontId="192" fillId="0" borderId="353" applyNumberFormat="0" applyFill="0" applyAlignment="0" applyProtection="0"/>
    <xf numFmtId="0" fontId="41" fillId="7" borderId="350" applyNumberFormat="0" applyAlignment="0" applyProtection="0">
      <alignment vertical="center"/>
    </xf>
    <xf numFmtId="0" fontId="175" fillId="24" borderId="351" applyNumberFormat="0" applyFont="0" applyAlignment="0" applyProtection="0"/>
    <xf numFmtId="0" fontId="4" fillId="24" borderId="351" applyNumberFormat="0" applyFont="0" applyAlignment="0" applyProtection="0"/>
    <xf numFmtId="0" fontId="29" fillId="0" borderId="334" applyNumberFormat="0" applyFill="0" applyAlignment="0" applyProtection="0"/>
    <xf numFmtId="0" fontId="21" fillId="7" borderId="331" applyNumberFormat="0" applyAlignment="0" applyProtection="0"/>
    <xf numFmtId="0" fontId="40" fillId="0" borderId="334" applyNumberFormat="0" applyFill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91" fillId="20" borderId="352" applyNumberFormat="0" applyAlignment="0" applyProtection="0"/>
    <xf numFmtId="0" fontId="188" fillId="7" borderId="350" applyNumberFormat="0" applyAlignment="0" applyProtection="0"/>
    <xf numFmtId="0" fontId="10" fillId="25" borderId="326" applyNumberFormat="0" applyAlignment="0" applyProtection="0"/>
    <xf numFmtId="0" fontId="191" fillId="20" borderId="328" applyNumberFormat="0" applyAlignment="0" applyProtection="0"/>
    <xf numFmtId="0" fontId="192" fillId="0" borderId="329" applyNumberFormat="0" applyFill="0" applyAlignment="0" applyProtection="0"/>
    <xf numFmtId="0" fontId="180" fillId="20" borderId="380" applyNumberFormat="0" applyAlignment="0" applyProtection="0"/>
    <xf numFmtId="0" fontId="4" fillId="24" borderId="381" applyNumberFormat="0" applyFon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51" applyNumberFormat="0" applyFont="0" applyAlignment="0" applyProtection="0"/>
    <xf numFmtId="0" fontId="27" fillId="25" borderId="352" applyNumberFormat="0" applyAlignment="0" applyProtection="0"/>
    <xf numFmtId="0" fontId="175" fillId="24" borderId="351" applyNumberFormat="0" applyFont="0" applyAlignment="0" applyProtection="0"/>
    <xf numFmtId="0" fontId="191" fillId="20" borderId="352" applyNumberFormat="0" applyAlignment="0" applyProtection="0"/>
    <xf numFmtId="0" fontId="41" fillId="7" borderId="326" applyNumberFormat="0" applyAlignment="0" applyProtection="0">
      <alignment vertical="center"/>
    </xf>
    <xf numFmtId="0" fontId="175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>
      <alignment vertical="center"/>
    </xf>
    <xf numFmtId="0" fontId="29" fillId="0" borderId="334" applyNumberFormat="0" applyFill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180" fillId="20" borderId="350" applyNumberFormat="0" applyAlignment="0" applyProtection="0"/>
    <xf numFmtId="0" fontId="180" fillId="20" borderId="380" applyNumberFormat="0" applyAlignment="0" applyProtection="0"/>
    <xf numFmtId="0" fontId="105" fillId="28" borderId="331" applyNumberFormat="0" applyAlignment="0" applyProtection="0"/>
    <xf numFmtId="0" fontId="175" fillId="24" borderId="381" applyNumberFormat="0" applyFont="0" applyAlignment="0" applyProtection="0"/>
    <xf numFmtId="0" fontId="191" fillId="20" borderId="328" applyNumberFormat="0" applyAlignment="0" applyProtection="0"/>
    <xf numFmtId="0" fontId="27" fillId="25" borderId="328" applyNumberFormat="0" applyAlignment="0" applyProtection="0"/>
    <xf numFmtId="0" fontId="191" fillId="20" borderId="352" applyNumberFormat="0" applyAlignment="0" applyProtection="0"/>
    <xf numFmtId="0" fontId="180" fillId="20" borderId="350" applyNumberFormat="0" applyAlignment="0" applyProtection="0"/>
    <xf numFmtId="0" fontId="27" fillId="25" borderId="382" applyNumberFormat="0" applyAlignment="0" applyProtection="0"/>
    <xf numFmtId="0" fontId="180" fillId="20" borderId="326" applyNumberFormat="0" applyAlignment="0" applyProtection="0"/>
    <xf numFmtId="0" fontId="10" fillId="25" borderId="326" applyNumberFormat="0" applyAlignment="0" applyProtection="0"/>
    <xf numFmtId="0" fontId="4" fillId="24" borderId="381" applyNumberFormat="0" applyFont="0" applyAlignment="0" applyProtection="0"/>
    <xf numFmtId="0" fontId="41" fillId="7" borderId="350" applyNumberFormat="0" applyAlignment="0" applyProtection="0">
      <alignment vertical="center"/>
    </xf>
    <xf numFmtId="0" fontId="21" fillId="7" borderId="350" applyNumberFormat="0" applyAlignment="0" applyProtection="0"/>
    <xf numFmtId="0" fontId="10" fillId="20" borderId="380" applyNumberFormat="0" applyAlignment="0" applyProtection="0"/>
    <xf numFmtId="0" fontId="175" fillId="24" borderId="327" applyNumberFormat="0" applyFont="0" applyAlignment="0" applyProtection="0"/>
    <xf numFmtId="0" fontId="29" fillId="0" borderId="329" applyNumberFormat="0" applyFill="0" applyAlignment="0" applyProtection="0"/>
    <xf numFmtId="0" fontId="29" fillId="0" borderId="353" applyNumberFormat="0" applyFill="0" applyAlignment="0" applyProtection="0"/>
    <xf numFmtId="0" fontId="192" fillId="0" borderId="329" applyNumberFormat="0" applyFill="0" applyAlignment="0" applyProtection="0"/>
    <xf numFmtId="0" fontId="4" fillId="24" borderId="327" applyNumberFormat="0" applyFont="0" applyAlignment="0" applyProtection="0"/>
    <xf numFmtId="0" fontId="10" fillId="20" borderId="326" applyNumberFormat="0" applyAlignment="0" applyProtection="0"/>
    <xf numFmtId="0" fontId="27" fillId="20" borderId="328" applyNumberFormat="0" applyAlignment="0" applyProtection="0"/>
    <xf numFmtId="0" fontId="10" fillId="20" borderId="350" applyNumberFormat="0" applyAlignment="0" applyProtection="0"/>
    <xf numFmtId="0" fontId="175" fillId="24" borderId="381" applyNumberFormat="0" applyFont="0" applyAlignment="0" applyProtection="0"/>
    <xf numFmtId="0" fontId="10" fillId="25" borderId="350" applyNumberForma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175" fillId="24" borderId="381" applyNumberFormat="0" applyFont="0" applyAlignment="0" applyProtection="0"/>
    <xf numFmtId="0" fontId="175" fillId="24" borderId="351" applyNumberFormat="0" applyFont="0" applyAlignment="0" applyProtection="0"/>
    <xf numFmtId="0" fontId="192" fillId="0" borderId="353" applyNumberFormat="0" applyFill="0" applyAlignment="0" applyProtection="0"/>
    <xf numFmtId="0" fontId="188" fillId="7" borderId="350" applyNumberFormat="0" applyAlignment="0" applyProtection="0"/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188" fillId="7" borderId="380" applyNumberFormat="0" applyAlignment="0" applyProtection="0"/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192" fillId="0" borderId="353" applyNumberFormat="0" applyFill="0" applyAlignment="0" applyProtection="0"/>
    <xf numFmtId="0" fontId="47" fillId="20" borderId="382" applyNumberFormat="0" applyAlignment="0" applyProtection="0">
      <alignment vertical="center"/>
    </xf>
    <xf numFmtId="0" fontId="10" fillId="25" borderId="326" applyNumberFormat="0" applyAlignment="0" applyProtection="0"/>
    <xf numFmtId="0" fontId="26" fillId="24" borderId="351" applyNumberFormat="0" applyFont="0" applyAlignment="0" applyProtection="0"/>
    <xf numFmtId="0" fontId="188" fillId="7" borderId="350" applyNumberFormat="0" applyAlignment="0" applyProtection="0"/>
    <xf numFmtId="0" fontId="27" fillId="20" borderId="352" applyNumberFormat="0" applyAlignment="0" applyProtection="0"/>
    <xf numFmtId="0" fontId="10" fillId="22" borderId="331" applyNumberFormat="0" applyAlignment="0" applyProtection="0"/>
    <xf numFmtId="0" fontId="4" fillId="24" borderId="351" applyNumberFormat="0" applyFont="0" applyAlignment="0" applyProtection="0">
      <alignment vertical="center"/>
    </xf>
    <xf numFmtId="0" fontId="21" fillId="7" borderId="380" applyNumberFormat="0" applyAlignment="0" applyProtection="0"/>
    <xf numFmtId="0" fontId="10" fillId="25" borderId="380" applyNumberFormat="0" applyAlignment="0" applyProtection="0"/>
    <xf numFmtId="0" fontId="29" fillId="0" borderId="325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29" fillId="0" borderId="354" applyNumberFormat="0" applyFill="0" applyAlignment="0" applyProtection="0"/>
    <xf numFmtId="0" fontId="4" fillId="24" borderId="351" applyNumberFormat="0" applyFont="0" applyAlignment="0" applyProtection="0"/>
    <xf numFmtId="0" fontId="29" fillId="0" borderId="383" applyNumberFormat="0" applyFill="0" applyAlignment="0" applyProtection="0"/>
    <xf numFmtId="0" fontId="175" fillId="24" borderId="327" applyNumberFormat="0" applyFont="0" applyAlignment="0" applyProtection="0"/>
    <xf numFmtId="0" fontId="180" fillId="20" borderId="326" applyNumberFormat="0" applyAlignment="0" applyProtection="0"/>
    <xf numFmtId="0" fontId="40" fillId="0" borderId="353" applyNumberFormat="0" applyFill="0" applyAlignment="0" applyProtection="0">
      <alignment vertical="center"/>
    </xf>
    <xf numFmtId="0" fontId="21" fillId="7" borderId="326" applyNumberFormat="0" applyAlignment="0" applyProtection="0"/>
    <xf numFmtId="0" fontId="21" fillId="7" borderId="326" applyNumberFormat="0" applyAlignment="0" applyProtection="0"/>
    <xf numFmtId="0" fontId="4" fillId="29" borderId="327" applyNumberFormat="0" applyFont="0" applyAlignment="0" applyProtection="0"/>
    <xf numFmtId="0" fontId="191" fillId="20" borderId="382" applyNumberFormat="0" applyAlignment="0" applyProtection="0"/>
    <xf numFmtId="0" fontId="29" fillId="0" borderId="354" applyNumberFormat="0" applyFill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40" fillId="0" borderId="35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32" applyNumberFormat="0" applyFont="0" applyAlignment="0" applyProtection="0"/>
    <xf numFmtId="0" fontId="29" fillId="0" borderId="354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191" fillId="20" borderId="352" applyNumberFormat="0" applyAlignment="0" applyProtection="0"/>
    <xf numFmtId="0" fontId="175" fillId="24" borderId="351" applyNumberFormat="0" applyFont="0" applyAlignment="0" applyProtection="0"/>
    <xf numFmtId="0" fontId="47" fillId="20" borderId="328" applyNumberFormat="0" applyAlignment="0" applyProtection="0">
      <alignment vertical="center"/>
    </xf>
    <xf numFmtId="0" fontId="192" fillId="0" borderId="329" applyNumberFormat="0" applyFill="0" applyAlignment="0" applyProtection="0"/>
    <xf numFmtId="0" fontId="27" fillId="20" borderId="352" applyNumberFormat="0" applyAlignment="0" applyProtection="0"/>
    <xf numFmtId="0" fontId="29" fillId="0" borderId="354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175" fillId="24" borderId="381" applyNumberFormat="0" applyFont="0" applyAlignment="0" applyProtection="0"/>
    <xf numFmtId="0" fontId="175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175" fillId="24" borderId="327" applyNumberFormat="0" applyFont="0" applyAlignment="0" applyProtection="0"/>
    <xf numFmtId="0" fontId="29" fillId="0" borderId="325" applyNumberFormat="0" applyFill="0" applyAlignment="0" applyProtection="0"/>
    <xf numFmtId="0" fontId="68" fillId="0" borderId="356">
      <alignment horizontal="left" vertical="center"/>
    </xf>
    <xf numFmtId="0" fontId="4" fillId="24" borderId="381" applyNumberFormat="0" applyFont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83" applyNumberFormat="0" applyFill="0" applyAlignment="0" applyProtection="0"/>
    <xf numFmtId="0" fontId="191" fillId="20" borderId="328" applyNumberFormat="0" applyAlignment="0" applyProtection="0"/>
    <xf numFmtId="0" fontId="175" fillId="24" borderId="327" applyNumberFormat="0" applyFont="0" applyAlignment="0" applyProtection="0"/>
    <xf numFmtId="0" fontId="192" fillId="0" borderId="353" applyNumberFormat="0" applyFill="0" applyAlignment="0" applyProtection="0"/>
    <xf numFmtId="0" fontId="41" fillId="7" borderId="326" applyNumberFormat="0" applyAlignment="0" applyProtection="0">
      <alignment vertical="center"/>
    </xf>
    <xf numFmtId="10" fontId="16" fillId="22" borderId="310" applyNumberFormat="0" applyBorder="0" applyAlignment="0" applyProtection="0"/>
    <xf numFmtId="0" fontId="175" fillId="24" borderId="327" applyNumberFormat="0" applyFont="0" applyAlignment="0" applyProtection="0"/>
    <xf numFmtId="0" fontId="191" fillId="20" borderId="328" applyNumberFormat="0" applyAlignment="0" applyProtection="0"/>
    <xf numFmtId="0" fontId="180" fillId="20" borderId="380" applyNumberFormat="0" applyAlignment="0" applyProtection="0"/>
    <xf numFmtId="0" fontId="180" fillId="20" borderId="350" applyNumberFormat="0" applyAlignment="0" applyProtection="0"/>
    <xf numFmtId="0" fontId="40" fillId="0" borderId="353" applyNumberFormat="0" applyFill="0" applyAlignment="0" applyProtection="0">
      <alignment vertical="center"/>
    </xf>
    <xf numFmtId="0" fontId="10" fillId="25" borderId="326" applyNumberFormat="0" applyAlignment="0" applyProtection="0"/>
    <xf numFmtId="0" fontId="4" fillId="24" borderId="351" applyNumberFormat="0" applyFont="0" applyAlignment="0" applyProtection="0"/>
    <xf numFmtId="0" fontId="4" fillId="24" borderId="327" applyNumberFormat="0" applyFont="0" applyAlignment="0" applyProtection="0"/>
    <xf numFmtId="0" fontId="180" fillId="20" borderId="326" applyNumberFormat="0" applyAlignment="0" applyProtection="0"/>
    <xf numFmtId="0" fontId="32" fillId="20" borderId="350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175" fillId="24" borderId="351" applyNumberFormat="0" applyFont="0" applyAlignment="0" applyProtection="0"/>
    <xf numFmtId="0" fontId="29" fillId="0" borderId="329" applyNumberFormat="0" applyFill="0" applyAlignment="0" applyProtection="0"/>
    <xf numFmtId="0" fontId="4" fillId="24" borderId="327" applyNumberFormat="0" applyFont="0" applyAlignment="0" applyProtection="0"/>
    <xf numFmtId="0" fontId="4" fillId="24" borderId="381" applyNumberFormat="0" applyFont="0" applyAlignment="0" applyProtection="0"/>
    <xf numFmtId="0" fontId="40" fillId="0" borderId="353" applyNumberFormat="0" applyFill="0" applyAlignment="0" applyProtection="0">
      <alignment vertical="center"/>
    </xf>
    <xf numFmtId="0" fontId="4" fillId="24" borderId="327" applyNumberFormat="0" applyFont="0" applyAlignment="0" applyProtection="0"/>
    <xf numFmtId="0" fontId="32" fillId="20" borderId="326" applyNumberFormat="0" applyAlignment="0" applyProtection="0">
      <alignment vertical="center"/>
    </xf>
    <xf numFmtId="0" fontId="27" fillId="25" borderId="328" applyNumberFormat="0" applyAlignment="0" applyProtection="0"/>
    <xf numFmtId="0" fontId="4" fillId="24" borderId="327" applyNumberFormat="0" applyFont="0" applyAlignment="0" applyProtection="0">
      <alignment vertical="center"/>
    </xf>
    <xf numFmtId="0" fontId="192" fillId="0" borderId="329" applyNumberFormat="0" applyFill="0" applyAlignment="0" applyProtection="0"/>
    <xf numFmtId="0" fontId="41" fillId="7" borderId="326" applyNumberForma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188" fillId="7" borderId="326" applyNumberFormat="0" applyAlignment="0" applyProtection="0"/>
    <xf numFmtId="0" fontId="175" fillId="24" borderId="327" applyNumberFormat="0" applyFont="0" applyAlignment="0" applyProtection="0"/>
    <xf numFmtId="0" fontId="180" fillId="20" borderId="326" applyNumberFormat="0" applyAlignment="0" applyProtection="0"/>
    <xf numFmtId="0" fontId="32" fillId="20" borderId="326" applyNumberFormat="0" applyAlignment="0" applyProtection="0">
      <alignment vertical="center"/>
    </xf>
    <xf numFmtId="0" fontId="188" fillId="7" borderId="326" applyNumberFormat="0" applyAlignment="0" applyProtection="0"/>
    <xf numFmtId="0" fontId="105" fillId="28" borderId="326" applyNumberFormat="0" applyAlignment="0" applyProtection="0"/>
    <xf numFmtId="0" fontId="191" fillId="20" borderId="328" applyNumberFormat="0" applyAlignment="0" applyProtection="0"/>
    <xf numFmtId="0" fontId="175" fillId="24" borderId="327" applyNumberFormat="0" applyFont="0" applyAlignment="0" applyProtection="0"/>
    <xf numFmtId="0" fontId="180" fillId="20" borderId="326" applyNumberFormat="0" applyAlignment="0" applyProtection="0"/>
    <xf numFmtId="0" fontId="32" fillId="20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29" fillId="0" borderId="378" applyNumberFormat="0" applyFill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0" fillId="25" borderId="380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175" fillId="24" borderId="381" applyNumberFormat="0" applyFont="0" applyAlignment="0" applyProtection="0"/>
    <xf numFmtId="0" fontId="27" fillId="25" borderId="382" applyNumberFormat="0" applyAlignment="0" applyProtection="0"/>
    <xf numFmtId="0" fontId="192" fillId="0" borderId="383" applyNumberFormat="0" applyFill="0" applyAlignment="0" applyProtection="0"/>
    <xf numFmtId="0" fontId="32" fillId="20" borderId="380" applyNumberFormat="0" applyAlignment="0" applyProtection="0">
      <alignment vertical="center"/>
    </xf>
    <xf numFmtId="0" fontId="4" fillId="24" borderId="351" applyNumberFormat="0" applyFont="0" applyAlignment="0" applyProtection="0"/>
    <xf numFmtId="0" fontId="188" fillId="7" borderId="350" applyNumberFormat="0" applyAlignment="0" applyProtection="0"/>
    <xf numFmtId="0" fontId="192" fillId="0" borderId="353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10" fillId="25" borderId="326" applyNumberFormat="0" applyAlignment="0" applyProtection="0"/>
    <xf numFmtId="0" fontId="188" fillId="7" borderId="326" applyNumberFormat="0" applyAlignment="0" applyProtection="0"/>
    <xf numFmtId="0" fontId="10" fillId="22" borderId="380" applyNumberFormat="0" applyAlignment="0" applyProtection="0"/>
    <xf numFmtId="0" fontId="68" fillId="0" borderId="384">
      <alignment horizontal="left" vertical="center"/>
    </xf>
    <xf numFmtId="0" fontId="180" fillId="20" borderId="350" applyNumberFormat="0" applyAlignment="0" applyProtection="0"/>
    <xf numFmtId="0" fontId="10" fillId="20" borderId="380" applyNumberFormat="0" applyAlignment="0" applyProtection="0"/>
    <xf numFmtId="0" fontId="4" fillId="24" borderId="381" applyNumberFormat="0" applyFon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175" fillId="24" borderId="351" applyNumberFormat="0" applyFont="0" applyAlignment="0" applyProtection="0"/>
    <xf numFmtId="0" fontId="21" fillId="7" borderId="326" applyNumberFormat="0" applyAlignment="0" applyProtection="0"/>
    <xf numFmtId="0" fontId="29" fillId="0" borderId="353" applyNumberFormat="0" applyFill="0" applyAlignment="0" applyProtection="0"/>
    <xf numFmtId="0" fontId="175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180" fillId="20" borderId="326" applyNumberFormat="0" applyAlignment="0" applyProtection="0"/>
    <xf numFmtId="0" fontId="192" fillId="0" borderId="383" applyNumberFormat="0" applyFill="0" applyAlignment="0" applyProtection="0"/>
    <xf numFmtId="0" fontId="4" fillId="24" borderId="327" applyNumberFormat="0" applyFont="0" applyAlignment="0" applyProtection="0">
      <alignment vertical="center"/>
    </xf>
    <xf numFmtId="10" fontId="16" fillId="22" borderId="323" applyNumberFormat="0" applyBorder="0" applyAlignment="0" applyProtection="0"/>
    <xf numFmtId="0" fontId="175" fillId="24" borderId="351" applyNumberFormat="0" applyFont="0" applyAlignment="0" applyProtection="0"/>
    <xf numFmtId="0" fontId="21" fillId="7" borderId="326" applyNumberFormat="0" applyAlignment="0" applyProtection="0"/>
    <xf numFmtId="0" fontId="188" fillId="7" borderId="326" applyNumberFormat="0" applyAlignment="0" applyProtection="0"/>
    <xf numFmtId="0" fontId="175" fillId="24" borderId="327" applyNumberFormat="0" applyFont="0" applyAlignment="0" applyProtection="0"/>
    <xf numFmtId="0" fontId="4" fillId="24" borderId="381" applyNumberFormat="0" applyFont="0" applyAlignment="0" applyProtection="0">
      <alignment vertical="center"/>
    </xf>
    <xf numFmtId="0" fontId="4" fillId="24" borderId="351" applyNumberFormat="0" applyFont="0" applyAlignment="0" applyProtection="0"/>
    <xf numFmtId="0" fontId="40" fillId="0" borderId="329" applyNumberFormat="0" applyFill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10" fillId="25" borderId="326" applyNumberFormat="0" applyAlignment="0" applyProtection="0"/>
    <xf numFmtId="0" fontId="29" fillId="0" borderId="325" applyNumberFormat="0" applyFill="0" applyAlignment="0" applyProtection="0"/>
    <xf numFmtId="0" fontId="191" fillId="20" borderId="328" applyNumberFormat="0" applyAlignment="0" applyProtection="0"/>
    <xf numFmtId="0" fontId="40" fillId="0" borderId="329" applyNumberFormat="0" applyFill="0" applyAlignment="0" applyProtection="0">
      <alignment vertical="center"/>
    </xf>
    <xf numFmtId="0" fontId="10" fillId="25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180" fillId="20" borderId="326" applyNumberFormat="0" applyAlignment="0" applyProtection="0"/>
    <xf numFmtId="0" fontId="47" fillId="20" borderId="328" applyNumberFormat="0" applyAlignment="0" applyProtection="0">
      <alignment vertical="center"/>
    </xf>
    <xf numFmtId="0" fontId="175" fillId="24" borderId="327" applyNumberFormat="0" applyFont="0" applyAlignment="0" applyProtection="0"/>
    <xf numFmtId="0" fontId="29" fillId="0" borderId="329" applyNumberFormat="0" applyFill="0" applyAlignment="0" applyProtection="0"/>
    <xf numFmtId="0" fontId="188" fillId="7" borderId="326" applyNumberFormat="0" applyAlignment="0" applyProtection="0"/>
    <xf numFmtId="0" fontId="21" fillId="7" borderId="326" applyNumberForma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88" fillId="7" borderId="326" applyNumberFormat="0" applyAlignment="0" applyProtection="0"/>
    <xf numFmtId="0" fontId="40" fillId="0" borderId="383" applyNumberFormat="0" applyFill="0" applyAlignment="0" applyProtection="0">
      <alignment vertical="center"/>
    </xf>
    <xf numFmtId="0" fontId="29" fillId="0" borderId="378" applyNumberFormat="0" applyFill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26" fillId="24" borderId="381" applyNumberFormat="0" applyFont="0" applyAlignment="0" applyProtection="0">
      <alignment vertical="center"/>
    </xf>
    <xf numFmtId="0" fontId="175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10" fillId="20" borderId="380" applyNumberFormat="0" applyAlignment="0" applyProtection="0"/>
    <xf numFmtId="0" fontId="105" fillId="28" borderId="350" applyNumberFormat="0" applyAlignment="0" applyProtection="0"/>
    <xf numFmtId="0" fontId="29" fillId="0" borderId="383" applyNumberFormat="0" applyFill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10" fillId="20" borderId="350" applyNumberFormat="0" applyAlignment="0" applyProtection="0"/>
    <xf numFmtId="0" fontId="175" fillId="24" borderId="351" applyNumberFormat="0" applyFont="0" applyAlignment="0" applyProtection="0"/>
    <xf numFmtId="0" fontId="192" fillId="0" borderId="353" applyNumberFormat="0" applyFill="0" applyAlignment="0" applyProtection="0"/>
    <xf numFmtId="0" fontId="21" fillId="7" borderId="350" applyNumberFormat="0" applyAlignment="0" applyProtection="0"/>
    <xf numFmtId="0" fontId="27" fillId="25" borderId="352" applyNumberFormat="0" applyAlignment="0" applyProtection="0"/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175" fillId="24" borderId="327" applyNumberFormat="0" applyFont="0" applyAlignment="0" applyProtection="0"/>
    <xf numFmtId="0" fontId="188" fillId="7" borderId="326" applyNumberFormat="0" applyAlignment="0" applyProtection="0"/>
    <xf numFmtId="0" fontId="10" fillId="25" borderId="350" applyNumberFormat="0" applyAlignment="0" applyProtection="0"/>
    <xf numFmtId="0" fontId="27" fillId="25" borderId="352" applyNumberFormat="0" applyAlignment="0" applyProtection="0"/>
    <xf numFmtId="0" fontId="10" fillId="20" borderId="380" applyNumberFormat="0" applyAlignment="0" applyProtection="0"/>
    <xf numFmtId="0" fontId="4" fillId="24" borderId="351" applyNumberFormat="0" applyFont="0" applyAlignment="0" applyProtection="0"/>
    <xf numFmtId="0" fontId="175" fillId="24" borderId="351" applyNumberFormat="0" applyFont="0" applyAlignment="0" applyProtection="0"/>
    <xf numFmtId="0" fontId="180" fillId="20" borderId="350" applyNumberFormat="0" applyAlignment="0" applyProtection="0"/>
    <xf numFmtId="0" fontId="27" fillId="20" borderId="328" applyNumberFormat="0" applyAlignment="0" applyProtection="0"/>
    <xf numFmtId="0" fontId="10" fillId="25" borderId="326" applyNumberFormat="0" applyAlignment="0" applyProtection="0"/>
    <xf numFmtId="0" fontId="175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51" applyNumberFormat="0" applyFont="0" applyAlignment="0" applyProtection="0"/>
    <xf numFmtId="0" fontId="10" fillId="25" borderId="326" applyNumberFormat="0" applyAlignment="0" applyProtection="0"/>
    <xf numFmtId="0" fontId="191" fillId="20" borderId="328" applyNumberFormat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29" fillId="0" borderId="354" applyNumberFormat="0" applyFill="0" applyAlignment="0" applyProtection="0"/>
    <xf numFmtId="0" fontId="191" fillId="20" borderId="352" applyNumberFormat="0" applyAlignment="0" applyProtection="0"/>
    <xf numFmtId="0" fontId="175" fillId="24" borderId="351" applyNumberFormat="0" applyFont="0" applyAlignment="0" applyProtection="0"/>
    <xf numFmtId="0" fontId="4" fillId="24" borderId="351" applyNumberFormat="0" applyFont="0" applyAlignment="0" applyProtection="0"/>
    <xf numFmtId="0" fontId="175" fillId="24" borderId="381" applyNumberFormat="0" applyFont="0" applyAlignment="0" applyProtection="0"/>
    <xf numFmtId="0" fontId="21" fillId="7" borderId="380" applyNumberFormat="0" applyAlignment="0" applyProtection="0"/>
    <xf numFmtId="0" fontId="32" fillId="20" borderId="350" applyNumberFormat="0" applyAlignment="0" applyProtection="0">
      <alignment vertical="center"/>
    </xf>
    <xf numFmtId="0" fontId="188" fillId="7" borderId="350" applyNumberFormat="0" applyAlignment="0" applyProtection="0"/>
    <xf numFmtId="0" fontId="40" fillId="0" borderId="329" applyNumberFormat="0" applyFill="0" applyAlignment="0" applyProtection="0">
      <alignment vertical="center"/>
    </xf>
    <xf numFmtId="0" fontId="175" fillId="24" borderId="327" applyNumberFormat="0" applyFont="0" applyAlignment="0" applyProtection="0"/>
    <xf numFmtId="0" fontId="10" fillId="25" borderId="350" applyNumberFormat="0" applyAlignment="0" applyProtection="0"/>
    <xf numFmtId="0" fontId="40" fillId="0" borderId="353" applyNumberFormat="0" applyFill="0" applyAlignment="0" applyProtection="0">
      <alignment vertical="center"/>
    </xf>
    <xf numFmtId="0" fontId="4" fillId="24" borderId="381" applyNumberFormat="0" applyFont="0" applyAlignment="0" applyProtection="0"/>
    <xf numFmtId="0" fontId="10" fillId="22" borderId="326" applyNumberFormat="0" applyAlignment="0" applyProtection="0"/>
    <xf numFmtId="0" fontId="29" fillId="0" borderId="325" applyNumberFormat="0" applyFill="0" applyAlignment="0" applyProtection="0"/>
    <xf numFmtId="0" fontId="192" fillId="0" borderId="353" applyNumberFormat="0" applyFill="0" applyAlignment="0" applyProtection="0"/>
    <xf numFmtId="0" fontId="180" fillId="20" borderId="350" applyNumberFormat="0" applyAlignment="0" applyProtection="0"/>
    <xf numFmtId="0" fontId="32" fillId="20" borderId="350" applyNumberFormat="0" applyAlignment="0" applyProtection="0">
      <alignment vertical="center"/>
    </xf>
    <xf numFmtId="0" fontId="175" fillId="24" borderId="381" applyNumberFormat="0" applyFont="0" applyAlignment="0" applyProtection="0"/>
    <xf numFmtId="0" fontId="180" fillId="20" borderId="380" applyNumberFormat="0" applyAlignment="0" applyProtection="0"/>
    <xf numFmtId="0" fontId="40" fillId="0" borderId="383" applyNumberFormat="0" applyFill="0" applyAlignment="0" applyProtection="0">
      <alignment vertical="center"/>
    </xf>
    <xf numFmtId="0" fontId="27" fillId="25" borderId="382" applyNumberFormat="0" applyAlignment="0" applyProtection="0"/>
    <xf numFmtId="0" fontId="10" fillId="20" borderId="331" applyNumberFormat="0" applyAlignment="0" applyProtection="0"/>
    <xf numFmtId="0" fontId="29" fillId="0" borderId="334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" fillId="24" borderId="327" applyNumberFormat="0" applyFont="0" applyAlignment="0" applyProtection="0"/>
    <xf numFmtId="0" fontId="180" fillId="20" borderId="326" applyNumberFormat="0" applyAlignment="0" applyProtection="0"/>
    <xf numFmtId="0" fontId="10" fillId="20" borderId="326" applyNumberFormat="0" applyAlignment="0" applyProtection="0"/>
    <xf numFmtId="0" fontId="40" fillId="0" borderId="329" applyNumberFormat="0" applyFill="0" applyAlignment="0" applyProtection="0">
      <alignment vertical="center"/>
    </xf>
    <xf numFmtId="0" fontId="29" fillId="0" borderId="329" applyNumberFormat="0" applyFill="0" applyAlignment="0" applyProtection="0"/>
    <xf numFmtId="0" fontId="175" fillId="24" borderId="381" applyNumberFormat="0" applyFont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/>
    <xf numFmtId="0" fontId="175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1" fillId="7" borderId="350" applyNumberFormat="0" applyAlignment="0" applyProtection="0"/>
    <xf numFmtId="0" fontId="27" fillId="25" borderId="352" applyNumberFormat="0" applyAlignment="0" applyProtection="0"/>
    <xf numFmtId="0" fontId="21" fillId="7" borderId="350" applyNumberFormat="0" applyAlignment="0" applyProtection="0"/>
    <xf numFmtId="0" fontId="175" fillId="24" borderId="351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191" fillId="20" borderId="328" applyNumberFormat="0" applyAlignment="0" applyProtection="0"/>
    <xf numFmtId="0" fontId="29" fillId="0" borderId="378" applyNumberFormat="0" applyFill="0" applyAlignment="0" applyProtection="0"/>
    <xf numFmtId="0" fontId="27" fillId="20" borderId="328" applyNumberFormat="0" applyAlignment="0" applyProtection="0"/>
    <xf numFmtId="0" fontId="29" fillId="0" borderId="325" applyNumberFormat="0" applyFill="0" applyAlignment="0" applyProtection="0"/>
    <xf numFmtId="0" fontId="4" fillId="29" borderId="351" applyNumberFormat="0" applyFont="0" applyAlignment="0" applyProtection="0"/>
    <xf numFmtId="0" fontId="105" fillId="28" borderId="350" applyNumberFormat="0" applyAlignment="0" applyProtection="0"/>
    <xf numFmtId="0" fontId="29" fillId="0" borderId="336" applyNumberFormat="0" applyFill="0" applyAlignment="0" applyProtection="0"/>
    <xf numFmtId="0" fontId="27" fillId="25" borderId="352" applyNumberFormat="0" applyAlignment="0" applyProtection="0"/>
    <xf numFmtId="0" fontId="32" fillId="20" borderId="350" applyNumberFormat="0" applyAlignment="0" applyProtection="0">
      <alignment vertical="center"/>
    </xf>
    <xf numFmtId="0" fontId="29" fillId="0" borderId="378" applyNumberFormat="0" applyFill="0" applyAlignment="0" applyProtection="0"/>
    <xf numFmtId="0" fontId="180" fillId="20" borderId="326" applyNumberFormat="0" applyAlignment="0" applyProtection="0"/>
    <xf numFmtId="0" fontId="21" fillId="7" borderId="326" applyNumberFormat="0" applyAlignment="0" applyProtection="0"/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175" fillId="24" borderId="381" applyNumberFormat="0" applyFont="0" applyAlignment="0" applyProtection="0"/>
    <xf numFmtId="0" fontId="68" fillId="0" borderId="384">
      <alignment horizontal="left" vertical="center"/>
    </xf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21" fillId="7" borderId="350" applyNumberFormat="0" applyAlignment="0" applyProtection="0"/>
    <xf numFmtId="0" fontId="192" fillId="0" borderId="329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188" fillId="7" borderId="326" applyNumberFormat="0" applyAlignment="0" applyProtection="0"/>
    <xf numFmtId="0" fontId="41" fillId="7" borderId="326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0" fillId="25" borderId="350" applyNumberFormat="0" applyAlignment="0" applyProtection="0"/>
    <xf numFmtId="0" fontId="175" fillId="24" borderId="351" applyNumberFormat="0" applyFont="0" applyAlignment="0" applyProtection="0"/>
    <xf numFmtId="0" fontId="47" fillId="20" borderId="352" applyNumberFormat="0" applyAlignment="0" applyProtection="0">
      <alignment vertical="center"/>
    </xf>
    <xf numFmtId="0" fontId="188" fillId="7" borderId="350" applyNumberFormat="0" applyAlignment="0" applyProtection="0"/>
    <xf numFmtId="0" fontId="4" fillId="24" borderId="327" applyNumberFormat="0" applyFont="0" applyAlignment="0" applyProtection="0"/>
    <xf numFmtId="0" fontId="175" fillId="24" borderId="327" applyNumberFormat="0" applyFont="0" applyAlignment="0" applyProtection="0"/>
    <xf numFmtId="0" fontId="188" fillId="7" borderId="380" applyNumberFormat="0" applyAlignment="0" applyProtection="0"/>
    <xf numFmtId="0" fontId="40" fillId="0" borderId="35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192" fillId="0" borderId="329" applyNumberFormat="0" applyFill="0" applyAlignment="0" applyProtection="0"/>
    <xf numFmtId="0" fontId="4" fillId="24" borderId="327" applyNumberFormat="0" applyFont="0" applyAlignment="0" applyProtection="0"/>
    <xf numFmtId="0" fontId="188" fillId="7" borderId="350" applyNumberFormat="0" applyAlignment="0" applyProtection="0"/>
    <xf numFmtId="10" fontId="16" fillId="22" borderId="348" applyNumberFormat="0" applyBorder="0" applyAlignment="0" applyProtection="0"/>
    <xf numFmtId="0" fontId="4" fillId="24" borderId="351" applyNumberFormat="0" applyFont="0" applyAlignment="0" applyProtection="0"/>
    <xf numFmtId="0" fontId="29" fillId="0" borderId="354" applyNumberFormat="0" applyFill="0" applyAlignment="0" applyProtection="0"/>
    <xf numFmtId="0" fontId="192" fillId="0" borderId="329" applyNumberFormat="0" applyFill="0" applyAlignment="0" applyProtection="0"/>
    <xf numFmtId="0" fontId="188" fillId="7" borderId="326" applyNumberFormat="0" applyAlignment="0" applyProtection="0"/>
    <xf numFmtId="0" fontId="4" fillId="24" borderId="381" applyNumberFormat="0" applyFont="0" applyAlignment="0" applyProtection="0">
      <alignment vertical="center"/>
    </xf>
    <xf numFmtId="0" fontId="27" fillId="25" borderId="352" applyNumberFormat="0" applyAlignment="0" applyProtection="0"/>
    <xf numFmtId="0" fontId="175" fillId="24" borderId="327" applyNumberFormat="0" applyFont="0" applyAlignment="0" applyProtection="0"/>
    <xf numFmtId="0" fontId="188" fillId="7" borderId="326" applyNumberFormat="0" applyAlignment="0" applyProtection="0"/>
    <xf numFmtId="0" fontId="27" fillId="20" borderId="328" applyNumberFormat="0" applyAlignment="0" applyProtection="0"/>
    <xf numFmtId="0" fontId="32" fillId="20" borderId="326" applyNumberFormat="0" applyAlignment="0" applyProtection="0">
      <alignment vertical="center"/>
    </xf>
    <xf numFmtId="0" fontId="191" fillId="20" borderId="328" applyNumberFormat="0" applyAlignment="0" applyProtection="0"/>
    <xf numFmtId="0" fontId="180" fillId="20" borderId="326" applyNumberFormat="0" applyAlignment="0" applyProtection="0"/>
    <xf numFmtId="0" fontId="191" fillId="20" borderId="382" applyNumberFormat="0" applyAlignment="0" applyProtection="0"/>
    <xf numFmtId="0" fontId="27" fillId="25" borderId="352" applyNumberFormat="0" applyAlignment="0" applyProtection="0"/>
    <xf numFmtId="0" fontId="188" fillId="7" borderId="350" applyNumberFormat="0" applyAlignment="0" applyProtection="0"/>
    <xf numFmtId="0" fontId="27" fillId="20" borderId="352" applyNumberFormat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32" fillId="20" borderId="350" applyNumberFormat="0" applyAlignment="0" applyProtection="0">
      <alignment vertical="center"/>
    </xf>
    <xf numFmtId="0" fontId="27" fillId="20" borderId="333" applyNumberFormat="0" applyAlignment="0" applyProtection="0"/>
    <xf numFmtId="0" fontId="4" fillId="24" borderId="351" applyNumberFormat="0" applyFont="0" applyAlignment="0" applyProtection="0">
      <alignment vertical="center"/>
    </xf>
    <xf numFmtId="0" fontId="10" fillId="25" borderId="350" applyNumberFormat="0" applyAlignment="0" applyProtection="0"/>
    <xf numFmtId="0" fontId="175" fillId="24" borderId="351" applyNumberFormat="0" applyFont="0" applyAlignment="0" applyProtection="0"/>
    <xf numFmtId="0" fontId="21" fillId="7" borderId="326" applyNumberFormat="0" applyAlignment="0" applyProtection="0"/>
    <xf numFmtId="0" fontId="192" fillId="0" borderId="329" applyNumberFormat="0" applyFill="0" applyAlignment="0" applyProtection="0"/>
    <xf numFmtId="0" fontId="27" fillId="25" borderId="382" applyNumberFormat="0" applyAlignment="0" applyProtection="0"/>
    <xf numFmtId="0" fontId="4" fillId="24" borderId="351" applyNumberFormat="0" applyFon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180" fillId="20" borderId="350" applyNumberFormat="0" applyAlignment="0" applyProtection="0"/>
    <xf numFmtId="0" fontId="4" fillId="24" borderId="351" applyNumberFormat="0" applyFont="0" applyAlignment="0" applyProtection="0">
      <alignment vertical="center"/>
    </xf>
    <xf numFmtId="0" fontId="27" fillId="25" borderId="352" applyNumberFormat="0" applyAlignment="0" applyProtection="0"/>
    <xf numFmtId="0" fontId="175" fillId="24" borderId="381" applyNumberFormat="0" applyFont="0" applyAlignment="0" applyProtection="0"/>
    <xf numFmtId="0" fontId="27" fillId="25" borderId="352" applyNumberFormat="0" applyAlignment="0" applyProtection="0"/>
    <xf numFmtId="0" fontId="175" fillId="24" borderId="327" applyNumberFormat="0" applyFont="0" applyAlignment="0" applyProtection="0"/>
    <xf numFmtId="0" fontId="32" fillId="20" borderId="326" applyNumberFormat="0" applyAlignment="0" applyProtection="0">
      <alignment vertical="center"/>
    </xf>
    <xf numFmtId="0" fontId="27" fillId="20" borderId="382" applyNumberFormat="0" applyAlignment="0" applyProtection="0"/>
    <xf numFmtId="0" fontId="4" fillId="24" borderId="351" applyNumberFormat="0" applyFont="0" applyAlignment="0" applyProtection="0"/>
    <xf numFmtId="0" fontId="29" fillId="0" borderId="354" applyNumberFormat="0" applyFill="0" applyAlignment="0" applyProtection="0"/>
    <xf numFmtId="0" fontId="4" fillId="24" borderId="327" applyNumberFormat="0" applyFont="0" applyAlignment="0" applyProtection="0"/>
    <xf numFmtId="0" fontId="10" fillId="22" borderId="380" applyNumberFormat="0" applyAlignment="0" applyProtection="0"/>
    <xf numFmtId="0" fontId="191" fillId="20" borderId="328" applyNumberFormat="0" applyAlignment="0" applyProtection="0"/>
    <xf numFmtId="0" fontId="175" fillId="24" borderId="327" applyNumberFormat="0" applyFont="0" applyAlignment="0" applyProtection="0"/>
    <xf numFmtId="0" fontId="192" fillId="0" borderId="353" applyNumberFormat="0" applyFill="0" applyAlignment="0" applyProtection="0"/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175" fillId="24" borderId="327" applyNumberFormat="0" applyFont="0" applyAlignment="0" applyProtection="0"/>
    <xf numFmtId="0" fontId="188" fillId="7" borderId="380" applyNumberFormat="0" applyAlignment="0" applyProtection="0"/>
    <xf numFmtId="0" fontId="191" fillId="20" borderId="382" applyNumberFormat="0" applyAlignment="0" applyProtection="0"/>
    <xf numFmtId="0" fontId="27" fillId="25" borderId="382" applyNumberFormat="0" applyAlignment="0" applyProtection="0"/>
    <xf numFmtId="0" fontId="47" fillId="20" borderId="352" applyNumberFormat="0" applyAlignment="0" applyProtection="0">
      <alignment vertical="center"/>
    </xf>
    <xf numFmtId="0" fontId="175" fillId="24" borderId="351" applyNumberFormat="0" applyFont="0" applyAlignment="0" applyProtection="0"/>
    <xf numFmtId="0" fontId="47" fillId="20" borderId="352" applyNumberFormat="0" applyAlignment="0" applyProtection="0">
      <alignment vertical="center"/>
    </xf>
    <xf numFmtId="0" fontId="29" fillId="0" borderId="378" applyNumberFormat="0" applyFill="0" applyAlignment="0" applyProtection="0"/>
    <xf numFmtId="0" fontId="29" fillId="0" borderId="354" applyNumberFormat="0" applyFill="0" applyAlignment="0" applyProtection="0"/>
    <xf numFmtId="0" fontId="21" fillId="7" borderId="326" applyNumberFormat="0" applyAlignment="0" applyProtection="0"/>
    <xf numFmtId="0" fontId="191" fillId="20" borderId="328" applyNumberFormat="0" applyAlignment="0" applyProtection="0"/>
    <xf numFmtId="0" fontId="192" fillId="0" borderId="329" applyNumberFormat="0" applyFill="0" applyAlignment="0" applyProtection="0"/>
    <xf numFmtId="0" fontId="180" fillId="20" borderId="380" applyNumberFormat="0" applyAlignment="0" applyProtection="0"/>
    <xf numFmtId="0" fontId="41" fillId="7" borderId="38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175" fillId="24" borderId="381" applyNumberFormat="0" applyFont="0" applyAlignment="0" applyProtection="0"/>
    <xf numFmtId="0" fontId="29" fillId="0" borderId="354" applyNumberFormat="0" applyFill="0" applyAlignment="0" applyProtection="0"/>
    <xf numFmtId="0" fontId="175" fillId="24" borderId="351" applyNumberFormat="0" applyFont="0" applyAlignment="0" applyProtection="0"/>
    <xf numFmtId="0" fontId="191" fillId="20" borderId="352" applyNumberFormat="0" applyAlignment="0" applyProtection="0"/>
    <xf numFmtId="0" fontId="47" fillId="20" borderId="328" applyNumberFormat="0" applyAlignment="0" applyProtection="0">
      <alignment vertical="center"/>
    </xf>
    <xf numFmtId="0" fontId="175" fillId="24" borderId="327" applyNumberFormat="0" applyFont="0" applyAlignment="0" applyProtection="0"/>
    <xf numFmtId="0" fontId="29" fillId="22" borderId="379" applyNumberFormat="0" applyAlignment="0" applyProtection="0"/>
    <xf numFmtId="0" fontId="29" fillId="0" borderId="378" applyNumberFormat="0" applyFill="0" applyAlignment="0" applyProtection="0"/>
    <xf numFmtId="0" fontId="4" fillId="24" borderId="351" applyNumberFormat="0" applyFont="0" applyAlignment="0" applyProtection="0"/>
    <xf numFmtId="0" fontId="40" fillId="0" borderId="353" applyNumberFormat="0" applyFill="0" applyAlignment="0" applyProtection="0">
      <alignment vertical="center"/>
    </xf>
    <xf numFmtId="0" fontId="21" fillId="7" borderId="380" applyNumberFormat="0" applyAlignment="0" applyProtection="0"/>
    <xf numFmtId="0" fontId="29" fillId="0" borderId="354" applyNumberFormat="0" applyFill="0" applyAlignment="0" applyProtection="0"/>
    <xf numFmtId="0" fontId="180" fillId="20" borderId="350" applyNumberFormat="0" applyAlignment="0" applyProtection="0"/>
    <xf numFmtId="0" fontId="180" fillId="20" borderId="380" applyNumberFormat="0" applyAlignment="0" applyProtection="0"/>
    <xf numFmtId="0" fontId="47" fillId="20" borderId="352" applyNumberFormat="0" applyAlignment="0" applyProtection="0">
      <alignment vertical="center"/>
    </xf>
    <xf numFmtId="0" fontId="175" fillId="24" borderId="381" applyNumberFormat="0" applyFont="0" applyAlignment="0" applyProtection="0"/>
    <xf numFmtId="0" fontId="32" fillId="20" borderId="326" applyNumberFormat="0" applyAlignment="0" applyProtection="0">
      <alignment vertical="center"/>
    </xf>
    <xf numFmtId="0" fontId="191" fillId="20" borderId="352" applyNumberFormat="0" applyAlignment="0" applyProtection="0"/>
    <xf numFmtId="0" fontId="175" fillId="24" borderId="351" applyNumberFormat="0" applyFont="0" applyAlignment="0" applyProtection="0"/>
    <xf numFmtId="0" fontId="192" fillId="0" borderId="353" applyNumberFormat="0" applyFill="0" applyAlignment="0" applyProtection="0"/>
    <xf numFmtId="0" fontId="4" fillId="24" borderId="381" applyNumberFormat="0" applyFont="0" applyAlignment="0" applyProtection="0"/>
    <xf numFmtId="0" fontId="180" fillId="20" borderId="326" applyNumberFormat="0" applyAlignment="0" applyProtection="0"/>
    <xf numFmtId="0" fontId="21" fillId="7" borderId="326" applyNumberFormat="0" applyAlignment="0" applyProtection="0"/>
    <xf numFmtId="0" fontId="4" fillId="24" borderId="381" applyNumberFormat="0" applyFon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192" fillId="0" borderId="383" applyNumberFormat="0" applyFill="0" applyAlignment="0" applyProtection="0"/>
    <xf numFmtId="0" fontId="175" fillId="24" borderId="327" applyNumberFormat="0" applyFont="0" applyAlignment="0" applyProtection="0"/>
    <xf numFmtId="0" fontId="27" fillId="20" borderId="328" applyNumberFormat="0" applyAlignment="0" applyProtection="0"/>
    <xf numFmtId="0" fontId="10" fillId="22" borderId="350" applyNumberFormat="0" applyAlignment="0" applyProtection="0"/>
    <xf numFmtId="0" fontId="192" fillId="0" borderId="329" applyNumberFormat="0" applyFill="0" applyAlignment="0" applyProtection="0"/>
    <xf numFmtId="0" fontId="27" fillId="25" borderId="328" applyNumberFormat="0" applyAlignment="0" applyProtection="0"/>
    <xf numFmtId="0" fontId="175" fillId="24" borderId="327" applyNumberFormat="0" applyFont="0" applyAlignment="0" applyProtection="0"/>
    <xf numFmtId="0" fontId="26" fillId="24" borderId="327" applyNumberFormat="0" applyFont="0" applyAlignment="0" applyProtection="0"/>
    <xf numFmtId="0" fontId="10" fillId="20" borderId="350" applyNumberFormat="0" applyAlignment="0" applyProtection="0"/>
    <xf numFmtId="0" fontId="175" fillId="24" borderId="381" applyNumberFormat="0" applyFont="0" applyAlignment="0" applyProtection="0"/>
    <xf numFmtId="0" fontId="21" fillId="7" borderId="350" applyNumberFormat="0" applyAlignment="0" applyProtection="0"/>
    <xf numFmtId="0" fontId="175" fillId="24" borderId="351" applyNumberFormat="0" applyFont="0" applyAlignment="0" applyProtection="0"/>
    <xf numFmtId="0" fontId="191" fillId="20" borderId="352" applyNumberFormat="0" applyAlignment="0" applyProtection="0"/>
    <xf numFmtId="0" fontId="41" fillId="7" borderId="350" applyNumberFormat="0" applyAlignment="0" applyProtection="0">
      <alignment vertical="center"/>
    </xf>
    <xf numFmtId="0" fontId="175" fillId="24" borderId="381" applyNumberFormat="0" applyFont="0" applyAlignment="0" applyProtection="0"/>
    <xf numFmtId="0" fontId="29" fillId="0" borderId="383" applyNumberFormat="0" applyFill="0" applyAlignment="0" applyProtection="0"/>
    <xf numFmtId="0" fontId="175" fillId="24" borderId="381" applyNumberFormat="0" applyFon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4" fillId="24" borderId="327" applyNumberFormat="0" applyFont="0" applyAlignment="0" applyProtection="0"/>
    <xf numFmtId="0" fontId="175" fillId="24" borderId="327" applyNumberFormat="0" applyFont="0" applyAlignment="0" applyProtection="0"/>
    <xf numFmtId="0" fontId="188" fillId="7" borderId="380" applyNumberFormat="0" applyAlignment="0" applyProtection="0"/>
    <xf numFmtId="0" fontId="10" fillId="25" borderId="350" applyNumberFormat="0" applyAlignment="0" applyProtection="0"/>
    <xf numFmtId="0" fontId="175" fillId="24" borderId="381" applyNumberFormat="0" applyFont="0" applyAlignment="0" applyProtection="0"/>
    <xf numFmtId="0" fontId="21" fillId="7" borderId="326" applyNumberFormat="0" applyAlignment="0" applyProtection="0"/>
    <xf numFmtId="0" fontId="10" fillId="25" borderId="326" applyNumberFormat="0" applyAlignment="0" applyProtection="0"/>
    <xf numFmtId="0" fontId="4" fillId="24" borderId="351" applyNumberFormat="0" applyFont="0" applyAlignment="0" applyProtection="0"/>
    <xf numFmtId="0" fontId="180" fillId="20" borderId="350" applyNumberFormat="0" applyAlignment="0" applyProtection="0"/>
    <xf numFmtId="0" fontId="27" fillId="20" borderId="352" applyNumberFormat="0" applyAlignment="0" applyProtection="0"/>
    <xf numFmtId="0" fontId="21" fillId="7" borderId="380" applyNumberFormat="0" applyAlignment="0" applyProtection="0"/>
    <xf numFmtId="0" fontId="32" fillId="20" borderId="326" applyNumberFormat="0" applyAlignment="0" applyProtection="0">
      <alignment vertical="center"/>
    </xf>
    <xf numFmtId="0" fontId="10" fillId="25" borderId="380" applyNumberFormat="0" applyAlignment="0" applyProtection="0"/>
    <xf numFmtId="0" fontId="40" fillId="0" borderId="383" applyNumberFormat="0" applyFill="0" applyAlignment="0" applyProtection="0">
      <alignment vertical="center"/>
    </xf>
    <xf numFmtId="0" fontId="21" fillId="7" borderId="350" applyNumberFormat="0" applyAlignment="0" applyProtection="0"/>
    <xf numFmtId="0" fontId="21" fillId="7" borderId="350" applyNumberFormat="0" applyAlignment="0" applyProtection="0"/>
    <xf numFmtId="0" fontId="10" fillId="25" borderId="380" applyNumberFormat="0" applyAlignment="0" applyProtection="0"/>
    <xf numFmtId="0" fontId="27" fillId="20" borderId="382" applyNumberFormat="0" applyAlignment="0" applyProtection="0"/>
    <xf numFmtId="0" fontId="175" fillId="24" borderId="327" applyNumberFormat="0" applyFont="0" applyAlignment="0" applyProtection="0"/>
    <xf numFmtId="0" fontId="180" fillId="20" borderId="326" applyNumberFormat="0" applyAlignment="0" applyProtection="0"/>
    <xf numFmtId="0" fontId="41" fillId="7" borderId="350" applyNumberFormat="0" applyAlignment="0" applyProtection="0">
      <alignment vertical="center"/>
    </xf>
    <xf numFmtId="0" fontId="21" fillId="7" borderId="326" applyNumberFormat="0" applyAlignment="0" applyProtection="0"/>
    <xf numFmtId="0" fontId="21" fillId="7" borderId="326" applyNumberFormat="0" applyAlignment="0" applyProtection="0"/>
    <xf numFmtId="0" fontId="105" fillId="28" borderId="326" applyNumberFormat="0" applyAlignment="0" applyProtection="0"/>
    <xf numFmtId="0" fontId="175" fillId="24" borderId="381" applyNumberFormat="0" applyFont="0" applyAlignment="0" applyProtection="0"/>
    <xf numFmtId="0" fontId="32" fillId="20" borderId="350" applyNumberFormat="0" applyAlignment="0" applyProtection="0">
      <alignment vertical="center"/>
    </xf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4" fillId="24" borderId="351" applyNumberFormat="0" applyFont="0" applyAlignment="0" applyProtection="0"/>
    <xf numFmtId="0" fontId="29" fillId="0" borderId="354" applyNumberFormat="0" applyFill="0" applyAlignment="0" applyProtection="0"/>
    <xf numFmtId="0" fontId="26" fillId="24" borderId="332" applyNumberFormat="0" applyFont="0" applyAlignment="0" applyProtection="0"/>
    <xf numFmtId="0" fontId="27" fillId="25" borderId="352" applyNumberFormat="0" applyAlignment="0" applyProtection="0"/>
    <xf numFmtId="0" fontId="191" fillId="20" borderId="352" applyNumberFormat="0" applyAlignment="0" applyProtection="0"/>
    <xf numFmtId="0" fontId="4" fillId="24" borderId="351" applyNumberFormat="0" applyFont="0" applyAlignment="0" applyProtection="0"/>
    <xf numFmtId="0" fontId="41" fillId="7" borderId="326" applyNumberFormat="0" applyAlignment="0" applyProtection="0">
      <alignment vertical="center"/>
    </xf>
    <xf numFmtId="0" fontId="192" fillId="0" borderId="329" applyNumberFormat="0" applyFill="0" applyAlignment="0" applyProtection="0"/>
    <xf numFmtId="0" fontId="180" fillId="20" borderId="380" applyNumberFormat="0" applyAlignment="0" applyProtection="0"/>
    <xf numFmtId="0" fontId="192" fillId="0" borderId="383" applyNumberFormat="0" applyFill="0" applyAlignment="0" applyProtection="0"/>
    <xf numFmtId="0" fontId="21" fillId="7" borderId="326" applyNumberFormat="0" applyAlignment="0" applyProtection="0"/>
    <xf numFmtId="0" fontId="32" fillId="20" borderId="326" applyNumberFormat="0" applyAlignment="0" applyProtection="0">
      <alignment vertical="center"/>
    </xf>
    <xf numFmtId="0" fontId="105" fillId="28" borderId="350" applyNumberForma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180" fillId="20" borderId="326" applyNumberFormat="0" applyAlignment="0" applyProtection="0"/>
    <xf numFmtId="0" fontId="27" fillId="25" borderId="328" applyNumberFormat="0" applyAlignment="0" applyProtection="0"/>
    <xf numFmtId="0" fontId="21" fillId="7" borderId="380" applyNumberFormat="0" applyAlignment="0" applyProtection="0"/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81" applyNumberFormat="0" applyFont="0" applyAlignment="0" applyProtection="0"/>
    <xf numFmtId="0" fontId="27" fillId="20" borderId="382" applyNumberFormat="0" applyAlignment="0" applyProtection="0"/>
    <xf numFmtId="0" fontId="191" fillId="20" borderId="328" applyNumberFormat="0" applyAlignment="0" applyProtection="0"/>
    <xf numFmtId="0" fontId="175" fillId="24" borderId="327" applyNumberFormat="0" applyFont="0" applyAlignment="0" applyProtection="0"/>
    <xf numFmtId="0" fontId="192" fillId="0" borderId="353" applyNumberFormat="0" applyFill="0" applyAlignment="0" applyProtection="0"/>
    <xf numFmtId="10" fontId="16" fillId="22" borderId="310" applyNumberFormat="0" applyBorder="0" applyAlignment="0" applyProtection="0"/>
    <xf numFmtId="0" fontId="175" fillId="24" borderId="351" applyNumberFormat="0" applyFont="0" applyAlignment="0" applyProtection="0"/>
    <xf numFmtId="0" fontId="10" fillId="25" borderId="326" applyNumberFormat="0" applyAlignment="0" applyProtection="0"/>
    <xf numFmtId="0" fontId="180" fillId="20" borderId="350" applyNumberFormat="0" applyAlignment="0" applyProtection="0"/>
    <xf numFmtId="0" fontId="175" fillId="24" borderId="351" applyNumberFormat="0" applyFont="0" applyAlignment="0" applyProtection="0"/>
    <xf numFmtId="0" fontId="188" fillId="7" borderId="350" applyNumberFormat="0" applyAlignment="0" applyProtection="0"/>
    <xf numFmtId="0" fontId="192" fillId="0" borderId="353" applyNumberFormat="0" applyFill="0" applyAlignment="0" applyProtection="0"/>
    <xf numFmtId="0" fontId="180" fillId="20" borderId="350" applyNumberFormat="0" applyAlignment="0" applyProtection="0"/>
    <xf numFmtId="0" fontId="175" fillId="24" borderId="351" applyNumberFormat="0" applyFont="0" applyAlignment="0" applyProtection="0"/>
    <xf numFmtId="0" fontId="29" fillId="22" borderId="355" applyNumberFormat="0" applyAlignment="0" applyProtection="0"/>
    <xf numFmtId="0" fontId="188" fillId="7" borderId="350" applyNumberFormat="0" applyAlignment="0" applyProtection="0"/>
    <xf numFmtId="0" fontId="27" fillId="20" borderId="367" applyNumberFormat="0" applyAlignment="0" applyProtection="0"/>
    <xf numFmtId="0" fontId="188" fillId="7" borderId="350" applyNumberFormat="0" applyAlignment="0" applyProtection="0"/>
    <xf numFmtId="0" fontId="21" fillId="7" borderId="350" applyNumberFormat="0" applyAlignment="0" applyProtection="0"/>
    <xf numFmtId="0" fontId="188" fillId="7" borderId="350" applyNumberFormat="0" applyAlignment="0" applyProtection="0"/>
    <xf numFmtId="0" fontId="175" fillId="24" borderId="351" applyNumberFormat="0" applyFont="0" applyAlignment="0" applyProtection="0"/>
    <xf numFmtId="0" fontId="29" fillId="22" borderId="355" applyNumberFormat="0" applyAlignment="0" applyProtection="0"/>
    <xf numFmtId="0" fontId="175" fillId="24" borderId="351" applyNumberFormat="0" applyFont="0" applyAlignment="0" applyProtection="0"/>
    <xf numFmtId="0" fontId="191" fillId="20" borderId="352" applyNumberFormat="0" applyAlignment="0" applyProtection="0"/>
    <xf numFmtId="0" fontId="180" fillId="20" borderId="350" applyNumberFormat="0" applyAlignment="0" applyProtection="0"/>
    <xf numFmtId="0" fontId="191" fillId="20" borderId="352" applyNumberFormat="0" applyAlignment="0" applyProtection="0"/>
    <xf numFmtId="0" fontId="175" fillId="24" borderId="351" applyNumberFormat="0" applyFon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0" fillId="20" borderId="350" applyNumberFormat="0" applyAlignment="0" applyProtection="0"/>
    <xf numFmtId="0" fontId="68" fillId="0" borderId="356">
      <alignment horizontal="left" vertical="center"/>
    </xf>
    <xf numFmtId="0" fontId="4" fillId="24" borderId="351" applyNumberFormat="0" applyFont="0" applyAlignment="0" applyProtection="0"/>
    <xf numFmtId="0" fontId="105" fillId="28" borderId="350" applyNumberFormat="0" applyAlignment="0" applyProtection="0"/>
    <xf numFmtId="0" fontId="41" fillId="7" borderId="326" applyNumberFormat="0" applyAlignment="0" applyProtection="0">
      <alignment vertical="center"/>
    </xf>
    <xf numFmtId="0" fontId="29" fillId="0" borderId="353" applyNumberFormat="0" applyFill="0" applyAlignment="0" applyProtection="0"/>
    <xf numFmtId="0" fontId="32" fillId="20" borderId="326" applyNumberFormat="0" applyAlignment="0" applyProtection="0">
      <alignment vertical="center"/>
    </xf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88" fillId="7" borderId="326" applyNumberFormat="0" applyAlignment="0" applyProtection="0"/>
    <xf numFmtId="0" fontId="188" fillId="7" borderId="326" applyNumberFormat="0" applyAlignment="0" applyProtection="0"/>
    <xf numFmtId="0" fontId="188" fillId="7" borderId="326" applyNumberFormat="0" applyAlignment="0" applyProtection="0"/>
    <xf numFmtId="0" fontId="188" fillId="7" borderId="326" applyNumberFormat="0" applyAlignment="0" applyProtection="0"/>
    <xf numFmtId="0" fontId="188" fillId="7" borderId="326" applyNumberFormat="0" applyAlignment="0" applyProtection="0"/>
    <xf numFmtId="0" fontId="188" fillId="7" borderId="326" applyNumberFormat="0" applyAlignment="0" applyProtection="0"/>
    <xf numFmtId="0" fontId="188" fillId="7" borderId="326" applyNumberFormat="0" applyAlignment="0" applyProtection="0"/>
    <xf numFmtId="0" fontId="32" fillId="20" borderId="326" applyNumberForma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29" fillId="0" borderId="325" applyNumberFormat="0" applyFill="0" applyAlignment="0" applyProtection="0"/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175" fillId="24" borderId="381" applyNumberFormat="0" applyFont="0" applyAlignment="0" applyProtection="0"/>
    <xf numFmtId="0" fontId="32" fillId="20" borderId="326" applyNumberFormat="0" applyAlignment="0" applyProtection="0">
      <alignment vertical="center"/>
    </xf>
    <xf numFmtId="0" fontId="10" fillId="25" borderId="326" applyNumberForma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29" fillId="0" borderId="325" applyNumberFormat="0" applyFill="0" applyAlignment="0" applyProtection="0"/>
    <xf numFmtId="0" fontId="29" fillId="0" borderId="378" applyNumberFormat="0" applyFill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10" fillId="25" borderId="326" applyNumberFormat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29" fillId="0" borderId="325" applyNumberFormat="0" applyFill="0" applyAlignment="0" applyProtection="0"/>
    <xf numFmtId="0" fontId="27" fillId="25" borderId="328" applyNumberFormat="0" applyAlignment="0" applyProtection="0"/>
    <xf numFmtId="0" fontId="21" fillId="7" borderId="326" applyNumberFormat="0" applyAlignment="0" applyProtection="0"/>
    <xf numFmtId="0" fontId="10" fillId="25" borderId="326" applyNumberFormat="0" applyAlignment="0" applyProtection="0"/>
    <xf numFmtId="0" fontId="47" fillId="20" borderId="328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29" fillId="0" borderId="325" applyNumberFormat="0" applyFill="0" applyAlignment="0" applyProtection="0"/>
    <xf numFmtId="0" fontId="29" fillId="0" borderId="325" applyNumberFormat="0" applyFill="0" applyAlignment="0" applyProtection="0"/>
    <xf numFmtId="0" fontId="27" fillId="25" borderId="328" applyNumberFormat="0" applyAlignment="0" applyProtection="0"/>
    <xf numFmtId="0" fontId="27" fillId="25" borderId="328" applyNumberFormat="0" applyAlignment="0" applyProtection="0"/>
    <xf numFmtId="0" fontId="21" fillId="7" borderId="326" applyNumberFormat="0" applyAlignment="0" applyProtection="0"/>
    <xf numFmtId="0" fontId="10" fillId="25" borderId="326" applyNumberFormat="0" applyAlignment="0" applyProtection="0"/>
    <xf numFmtId="0" fontId="10" fillId="25" borderId="326" applyNumberFormat="0" applyAlignment="0" applyProtection="0"/>
    <xf numFmtId="0" fontId="175" fillId="24" borderId="381" applyNumberFormat="0" applyFont="0" applyAlignment="0" applyProtection="0"/>
    <xf numFmtId="0" fontId="10" fillId="25" borderId="326" applyNumberFormat="0" applyAlignment="0" applyProtection="0"/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10" fillId="25" borderId="326" applyNumberFormat="0" applyAlignment="0" applyProtection="0"/>
    <xf numFmtId="0" fontId="21" fillId="7" borderId="326" applyNumberFormat="0" applyAlignment="0" applyProtection="0"/>
    <xf numFmtId="0" fontId="27" fillId="25" borderId="328" applyNumberFormat="0" applyAlignment="0" applyProtection="0"/>
    <xf numFmtId="0" fontId="29" fillId="0" borderId="325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26" fillId="24" borderId="366" applyNumberFormat="0" applyFont="0" applyAlignment="0" applyProtection="0"/>
    <xf numFmtId="0" fontId="175" fillId="24" borderId="351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51" applyNumberFormat="0" applyFont="0" applyAlignment="0" applyProtection="0"/>
    <xf numFmtId="0" fontId="47" fillId="20" borderId="328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0" borderId="382" applyNumberFormat="0" applyAlignment="0" applyProtection="0"/>
    <xf numFmtId="0" fontId="26" fillId="24" borderId="381" applyNumberFormat="0" applyFont="0" applyAlignment="0" applyProtection="0"/>
    <xf numFmtId="0" fontId="41" fillId="7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29" fillId="0" borderId="325" applyNumberFormat="0" applyFill="0" applyAlignment="0" applyProtection="0"/>
    <xf numFmtId="0" fontId="29" fillId="0" borderId="325" applyNumberFormat="0" applyFill="0" applyAlignment="0" applyProtection="0"/>
    <xf numFmtId="0" fontId="27" fillId="25" borderId="328" applyNumberFormat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21" fillId="7" borderId="326" applyNumberFormat="0" applyAlignment="0" applyProtection="0"/>
    <xf numFmtId="0" fontId="10" fillId="25" borderId="326" applyNumberFormat="0" applyAlignment="0" applyProtection="0"/>
    <xf numFmtId="0" fontId="10" fillId="25" borderId="326" applyNumberFormat="0" applyAlignment="0" applyProtection="0"/>
    <xf numFmtId="0" fontId="29" fillId="0" borderId="325" applyNumberFormat="0" applyFill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29" fillId="0" borderId="325" applyNumberFormat="0" applyFill="0" applyAlignment="0" applyProtection="0"/>
    <xf numFmtId="0" fontId="32" fillId="20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10" fillId="25" borderId="326" applyNumberFormat="0" applyAlignment="0" applyProtection="0"/>
    <xf numFmtId="0" fontId="21" fillId="7" borderId="326" applyNumberFormat="0" applyAlignment="0" applyProtection="0"/>
    <xf numFmtId="0" fontId="27" fillId="25" borderId="328" applyNumberFormat="0" applyAlignment="0" applyProtection="0"/>
    <xf numFmtId="0" fontId="32" fillId="20" borderId="326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10" fillId="25" borderId="326" applyNumberFormat="0" applyAlignment="0" applyProtection="0"/>
    <xf numFmtId="0" fontId="21" fillId="7" borderId="326" applyNumberFormat="0" applyAlignment="0" applyProtection="0"/>
    <xf numFmtId="0" fontId="27" fillId="25" borderId="328" applyNumberFormat="0" applyAlignment="0" applyProtection="0"/>
    <xf numFmtId="0" fontId="29" fillId="0" borderId="325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29" fillId="0" borderId="325" applyNumberFormat="0" applyFill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10" fillId="25" borderId="326" applyNumberFormat="0" applyAlignment="0" applyProtection="0"/>
    <xf numFmtId="0" fontId="47" fillId="20" borderId="328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29" fillId="0" borderId="325" applyNumberFormat="0" applyFill="0" applyAlignment="0" applyProtection="0"/>
    <xf numFmtId="0" fontId="27" fillId="25" borderId="328" applyNumberFormat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21" fillId="7" borderId="326" applyNumberFormat="0" applyAlignment="0" applyProtection="0"/>
    <xf numFmtId="0" fontId="10" fillId="25" borderId="326" applyNumberFormat="0" applyAlignment="0" applyProtection="0"/>
    <xf numFmtId="0" fontId="10" fillId="25" borderId="326" applyNumberFormat="0" applyAlignment="0" applyProtection="0"/>
    <xf numFmtId="0" fontId="21" fillId="7" borderId="350" applyNumberFormat="0" applyAlignment="0" applyProtection="0"/>
    <xf numFmtId="0" fontId="10" fillId="25" borderId="326" applyNumberFormat="0" applyAlignment="0" applyProtection="0"/>
    <xf numFmtId="0" fontId="21" fillId="7" borderId="326" applyNumberFormat="0" applyAlignment="0" applyProtection="0"/>
    <xf numFmtId="0" fontId="29" fillId="0" borderId="325" applyNumberFormat="0" applyFill="0" applyAlignment="0" applyProtection="0"/>
    <xf numFmtId="0" fontId="32" fillId="20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26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10" fillId="25" borderId="326" applyNumberFormat="0" applyAlignment="0" applyProtection="0"/>
    <xf numFmtId="0" fontId="26" fillId="24" borderId="327" applyNumberFormat="0" applyFont="0" applyAlignment="0" applyProtection="0"/>
    <xf numFmtId="0" fontId="10" fillId="22" borderId="350" applyNumberFormat="0" applyAlignment="0" applyProtection="0"/>
    <xf numFmtId="0" fontId="273" fillId="7" borderId="331" applyNumberFormat="0" applyAlignment="0" applyProtection="0"/>
    <xf numFmtId="0" fontId="266" fillId="20" borderId="331" applyNumberFormat="0" applyAlignment="0" applyProtection="0"/>
    <xf numFmtId="0" fontId="27" fillId="25" borderId="352" applyNumberFormat="0" applyAlignment="0" applyProtection="0"/>
    <xf numFmtId="0" fontId="175" fillId="24" borderId="351" applyNumberFormat="0" applyFont="0" applyAlignment="0" applyProtection="0"/>
    <xf numFmtId="0" fontId="32" fillId="20" borderId="380" applyNumberFormat="0" applyAlignment="0" applyProtection="0">
      <alignment vertical="center"/>
    </xf>
    <xf numFmtId="0" fontId="10" fillId="25" borderId="380" applyNumberFormat="0" applyAlignment="0" applyProtection="0"/>
    <xf numFmtId="0" fontId="191" fillId="20" borderId="382" applyNumberFormat="0" applyAlignment="0" applyProtection="0"/>
    <xf numFmtId="0" fontId="192" fillId="0" borderId="383" applyNumberFormat="0" applyFill="0" applyAlignment="0" applyProtection="0"/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10" fillId="25" borderId="380" applyNumberForma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>
      <alignment vertical="center"/>
    </xf>
    <xf numFmtId="0" fontId="192" fillId="0" borderId="383" applyNumberFormat="0" applyFill="0" applyAlignment="0" applyProtection="0"/>
    <xf numFmtId="0" fontId="27" fillId="25" borderId="328" applyNumberFormat="0" applyAlignment="0" applyProtection="0"/>
    <xf numFmtId="0" fontId="27" fillId="25" borderId="328" applyNumberFormat="0" applyAlignment="0" applyProtection="0"/>
    <xf numFmtId="0" fontId="27" fillId="25" borderId="328" applyNumberFormat="0" applyAlignment="0" applyProtection="0"/>
    <xf numFmtId="0" fontId="40" fillId="0" borderId="329" applyNumberFormat="0" applyFill="0" applyAlignment="0" applyProtection="0">
      <alignment vertical="center"/>
    </xf>
    <xf numFmtId="0" fontId="21" fillId="7" borderId="326" applyNumberFormat="0" applyAlignment="0" applyProtection="0"/>
    <xf numFmtId="0" fontId="27" fillId="25" borderId="328" applyNumberFormat="0" applyAlignment="0" applyProtection="0"/>
    <xf numFmtId="0" fontId="47" fillId="20" borderId="328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10" fillId="25" borderId="326" applyNumberFormat="0" applyAlignment="0" applyProtection="0"/>
    <xf numFmtId="0" fontId="10" fillId="25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27" fillId="25" borderId="328" applyNumberFormat="0" applyAlignment="0" applyProtection="0"/>
    <xf numFmtId="0" fontId="4" fillId="24" borderId="327" applyNumberFormat="0" applyFont="0" applyAlignment="0" applyProtection="0">
      <alignment vertical="center"/>
    </xf>
    <xf numFmtId="0" fontId="266" fillId="20" borderId="311" applyNumberFormat="0" applyAlignment="0" applyProtection="0"/>
    <xf numFmtId="0" fontId="266" fillId="20" borderId="311" applyNumberFormat="0" applyAlignment="0" applyProtection="0"/>
    <xf numFmtId="0" fontId="175" fillId="24" borderId="327" applyNumberFormat="0" applyFont="0" applyAlignment="0" applyProtection="0"/>
    <xf numFmtId="0" fontId="191" fillId="20" borderId="328" applyNumberFormat="0" applyAlignment="0" applyProtection="0"/>
    <xf numFmtId="0" fontId="29" fillId="0" borderId="325" applyNumberFormat="0" applyFill="0" applyAlignment="0" applyProtection="0"/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32" fillId="20" borderId="326" applyNumberFormat="0" applyAlignment="0" applyProtection="0">
      <alignment vertical="center"/>
    </xf>
    <xf numFmtId="0" fontId="29" fillId="0" borderId="325" applyNumberFormat="0" applyFill="0" applyAlignment="0" applyProtection="0"/>
    <xf numFmtId="0" fontId="175" fillId="24" borderId="327" applyNumberFormat="0" applyFont="0" applyAlignment="0" applyProtection="0"/>
    <xf numFmtId="0" fontId="191" fillId="20" borderId="328" applyNumberFormat="0" applyAlignment="0" applyProtection="0"/>
    <xf numFmtId="0" fontId="27" fillId="20" borderId="328" applyNumberFormat="0" applyAlignment="0" applyProtection="0"/>
    <xf numFmtId="0" fontId="29" fillId="0" borderId="329" applyNumberFormat="0" applyFill="0" applyAlignment="0" applyProtection="0"/>
    <xf numFmtId="0" fontId="273" fillId="7" borderId="311" applyNumberFormat="0" applyAlignment="0" applyProtection="0"/>
    <xf numFmtId="0" fontId="273" fillId="7" borderId="311" applyNumberFormat="0" applyAlignment="0" applyProtection="0"/>
    <xf numFmtId="0" fontId="21" fillId="7" borderId="326" applyNumberFormat="0" applyAlignment="0" applyProtection="0"/>
    <xf numFmtId="0" fontId="192" fillId="0" borderId="329" applyNumberFormat="0" applyFill="0" applyAlignment="0" applyProtection="0"/>
    <xf numFmtId="0" fontId="105" fillId="28" borderId="326" applyNumberFormat="0" applyAlignment="0" applyProtection="0"/>
    <xf numFmtId="0" fontId="4" fillId="24" borderId="312" applyNumberFormat="0" applyFont="0" applyAlignment="0" applyProtection="0"/>
    <xf numFmtId="0" fontId="4" fillId="24" borderId="312" applyNumberFormat="0" applyFont="0" applyAlignment="0" applyProtection="0"/>
    <xf numFmtId="0" fontId="276" fillId="20" borderId="313" applyNumberFormat="0" applyAlignment="0" applyProtection="0"/>
    <xf numFmtId="0" fontId="276" fillId="20" borderId="313" applyNumberFormat="0" applyAlignment="0" applyProtection="0"/>
    <xf numFmtId="0" fontId="175" fillId="24" borderId="351" applyNumberFormat="0" applyFont="0" applyAlignment="0" applyProtection="0"/>
    <xf numFmtId="0" fontId="4" fillId="24" borderId="351" applyNumberFormat="0" applyFont="0" applyAlignment="0" applyProtection="0"/>
    <xf numFmtId="0" fontId="278" fillId="0" borderId="314" applyNumberFormat="0" applyFill="0" applyAlignment="0" applyProtection="0"/>
    <xf numFmtId="0" fontId="278" fillId="0" borderId="314" applyNumberFormat="0" applyFill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41" fillId="7" borderId="326" applyNumberFormat="0" applyAlignment="0" applyProtection="0">
      <alignment vertical="center"/>
    </xf>
    <xf numFmtId="0" fontId="266" fillId="20" borderId="311" applyNumberFormat="0" applyAlignment="0" applyProtection="0"/>
    <xf numFmtId="0" fontId="266" fillId="20" borderId="311" applyNumberFormat="0" applyAlignment="0" applyProtection="0"/>
    <xf numFmtId="0" fontId="273" fillId="7" borderId="311" applyNumberFormat="0" applyAlignment="0" applyProtection="0"/>
    <xf numFmtId="0" fontId="273" fillId="7" borderId="311" applyNumberFormat="0" applyAlignment="0" applyProtection="0"/>
    <xf numFmtId="0" fontId="4" fillId="24" borderId="312" applyNumberFormat="0" applyFont="0" applyAlignment="0" applyProtection="0"/>
    <xf numFmtId="0" fontId="4" fillId="24" borderId="312" applyNumberFormat="0" applyFont="0" applyAlignment="0" applyProtection="0"/>
    <xf numFmtId="0" fontId="276" fillId="20" borderId="313" applyNumberFormat="0" applyAlignment="0" applyProtection="0"/>
    <xf numFmtId="0" fontId="276" fillId="20" borderId="313" applyNumberFormat="0" applyAlignment="0" applyProtection="0"/>
    <xf numFmtId="0" fontId="278" fillId="0" borderId="314" applyNumberFormat="0" applyFill="0" applyAlignment="0" applyProtection="0"/>
    <xf numFmtId="0" fontId="278" fillId="0" borderId="314" applyNumberFormat="0" applyFill="0" applyAlignment="0" applyProtection="0"/>
    <xf numFmtId="0" fontId="21" fillId="7" borderId="326" applyNumberFormat="0" applyAlignment="0" applyProtection="0"/>
    <xf numFmtId="0" fontId="191" fillId="20" borderId="328" applyNumberFormat="0" applyAlignment="0" applyProtection="0"/>
    <xf numFmtId="0" fontId="21" fillId="7" borderId="326" applyNumberFormat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47" fillId="20" borderId="328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4" fillId="24" borderId="351" applyNumberFormat="0" applyFont="0" applyAlignment="0" applyProtection="0"/>
    <xf numFmtId="0" fontId="175" fillId="24" borderId="351" applyNumberFormat="0" applyFont="0" applyAlignment="0" applyProtection="0"/>
    <xf numFmtId="0" fontId="4" fillId="24" borderId="351" applyNumberFormat="0" applyFon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29" fillId="0" borderId="329" applyNumberFormat="0" applyFill="0" applyAlignment="0" applyProtection="0"/>
    <xf numFmtId="0" fontId="29" fillId="0" borderId="325" applyNumberFormat="0" applyFill="0" applyAlignment="0" applyProtection="0"/>
    <xf numFmtId="0" fontId="27" fillId="20" borderId="328" applyNumberFormat="0" applyAlignment="0" applyProtection="0"/>
    <xf numFmtId="0" fontId="188" fillId="7" borderId="326" applyNumberFormat="0" applyAlignment="0" applyProtection="0"/>
    <xf numFmtId="0" fontId="175" fillId="24" borderId="381" applyNumberFormat="0" applyFont="0" applyAlignment="0" applyProtection="0"/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40" fillId="0" borderId="329" applyNumberFormat="0" applyFill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4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21" fillId="7" borderId="326" applyNumberFormat="0" applyAlignment="0" applyProtection="0"/>
    <xf numFmtId="0" fontId="40" fillId="0" borderId="329" applyNumberFormat="0" applyFill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175" fillId="24" borderId="351" applyNumberFormat="0" applyFont="0" applyAlignment="0" applyProtection="0"/>
    <xf numFmtId="0" fontId="10" fillId="20" borderId="311" applyNumberFormat="0" applyAlignment="0" applyProtection="0"/>
    <xf numFmtId="0" fontId="4" fillId="24" borderId="327" applyNumberFormat="0" applyFont="0" applyAlignment="0" applyProtection="0"/>
    <xf numFmtId="0" fontId="175" fillId="24" borderId="327" applyNumberFormat="0" applyFont="0" applyAlignment="0" applyProtection="0"/>
    <xf numFmtId="0" fontId="21" fillId="7" borderId="311" applyNumberFormat="0" applyAlignment="0" applyProtection="0"/>
    <xf numFmtId="0" fontId="4" fillId="24" borderId="327" applyNumberFormat="0" applyFont="0" applyAlignment="0" applyProtection="0"/>
    <xf numFmtId="0" fontId="85" fillId="24" borderId="312" applyNumberFormat="0" applyFont="0" applyAlignment="0" applyProtection="0"/>
    <xf numFmtId="0" fontId="27" fillId="20" borderId="313" applyNumberFormat="0" applyAlignment="0" applyProtection="0"/>
    <xf numFmtId="0" fontId="29" fillId="0" borderId="314" applyNumberFormat="0" applyFill="0" applyAlignment="0" applyProtection="0"/>
    <xf numFmtId="0" fontId="32" fillId="20" borderId="326" applyNumberForma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47" fillId="20" borderId="352" applyNumberFormat="0" applyAlignment="0" applyProtection="0">
      <alignment vertical="center"/>
    </xf>
    <xf numFmtId="0" fontId="4" fillId="24" borderId="351" applyNumberFormat="0" applyFont="0" applyAlignment="0" applyProtection="0"/>
    <xf numFmtId="0" fontId="47" fillId="20" borderId="352" applyNumberFormat="0" applyAlignment="0" applyProtection="0">
      <alignment vertical="center"/>
    </xf>
    <xf numFmtId="0" fontId="4" fillId="29" borderId="351" applyNumberFormat="0" applyFont="0" applyAlignment="0" applyProtection="0"/>
    <xf numFmtId="0" fontId="192" fillId="0" borderId="383" applyNumberFormat="0" applyFill="0" applyAlignment="0" applyProtection="0"/>
    <xf numFmtId="0" fontId="40" fillId="0" borderId="383" applyNumberFormat="0" applyFill="0" applyAlignment="0" applyProtection="0">
      <alignment vertical="center"/>
    </xf>
    <xf numFmtId="0" fontId="29" fillId="0" borderId="378" applyNumberFormat="0" applyFill="0" applyAlignment="0" applyProtection="0"/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9" fillId="0" borderId="378" applyNumberFormat="0" applyFill="0" applyAlignment="0" applyProtection="0"/>
    <xf numFmtId="0" fontId="41" fillId="7" borderId="380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27" fillId="25" borderId="328" applyNumberFormat="0" applyAlignment="0" applyProtection="0"/>
    <xf numFmtId="0" fontId="27" fillId="25" borderId="328" applyNumberFormat="0" applyAlignment="0" applyProtection="0"/>
    <xf numFmtId="0" fontId="47" fillId="20" borderId="328" applyNumberFormat="0" applyAlignment="0" applyProtection="0">
      <alignment vertical="center"/>
    </xf>
    <xf numFmtId="0" fontId="29" fillId="0" borderId="325" applyNumberFormat="0" applyFill="0" applyAlignment="0" applyProtection="0"/>
    <xf numFmtId="0" fontId="21" fillId="7" borderId="326" applyNumberFormat="0" applyAlignment="0" applyProtection="0"/>
    <xf numFmtId="0" fontId="180" fillId="20" borderId="311" applyNumberFormat="0" applyAlignment="0" applyProtection="0"/>
    <xf numFmtId="0" fontId="180" fillId="20" borderId="311" applyNumberFormat="0" applyAlignment="0" applyProtection="0"/>
    <xf numFmtId="0" fontId="180" fillId="20" borderId="311" applyNumberFormat="0" applyAlignment="0" applyProtection="0"/>
    <xf numFmtId="0" fontId="180" fillId="20" borderId="311" applyNumberFormat="0" applyAlignment="0" applyProtection="0"/>
    <xf numFmtId="0" fontId="180" fillId="20" borderId="311" applyNumberFormat="0" applyAlignment="0" applyProtection="0"/>
    <xf numFmtId="0" fontId="180" fillId="20" borderId="311" applyNumberFormat="0" applyAlignment="0" applyProtection="0"/>
    <xf numFmtId="0" fontId="180" fillId="20" borderId="311" applyNumberFormat="0" applyAlignment="0" applyProtection="0"/>
    <xf numFmtId="0" fontId="180" fillId="20" borderId="311" applyNumberFormat="0" applyAlignment="0" applyProtection="0"/>
    <xf numFmtId="0" fontId="180" fillId="20" borderId="311" applyNumberFormat="0" applyAlignment="0" applyProtection="0"/>
    <xf numFmtId="0" fontId="180" fillId="20" borderId="326" applyNumberFormat="0" applyAlignment="0" applyProtection="0"/>
    <xf numFmtId="0" fontId="180" fillId="20" borderId="326" applyNumberFormat="0" applyAlignment="0" applyProtection="0"/>
    <xf numFmtId="0" fontId="32" fillId="20" borderId="326" applyNumberFormat="0" applyAlignment="0" applyProtection="0">
      <alignment vertical="center"/>
    </xf>
    <xf numFmtId="0" fontId="29" fillId="0" borderId="329" applyNumberFormat="0" applyFill="0" applyAlignment="0" applyProtection="0"/>
    <xf numFmtId="0" fontId="10" fillId="25" borderId="326" applyNumberFormat="0" applyAlignment="0" applyProtection="0"/>
    <xf numFmtId="0" fontId="29" fillId="0" borderId="325" applyNumberFormat="0" applyFill="0" applyAlignment="0" applyProtection="0"/>
    <xf numFmtId="0" fontId="40" fillId="0" borderId="329" applyNumberFormat="0" applyFill="0" applyAlignment="0" applyProtection="0">
      <alignment vertical="center"/>
    </xf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29" fillId="0" borderId="325" applyNumberFormat="0" applyFill="0" applyAlignment="0" applyProtection="0"/>
    <xf numFmtId="0" fontId="32" fillId="20" borderId="326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/>
    <xf numFmtId="0" fontId="21" fillId="7" borderId="326" applyNumberFormat="0" applyAlignment="0" applyProtection="0"/>
    <xf numFmtId="0" fontId="29" fillId="0" borderId="325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10" fillId="25" borderId="326" applyNumberFormat="0" applyAlignment="0" applyProtection="0"/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29" fillId="0" borderId="325" applyNumberFormat="0" applyFill="0" applyAlignment="0" applyProtection="0"/>
    <xf numFmtId="0" fontId="29" fillId="0" borderId="325" applyNumberFormat="0" applyFill="0" applyAlignment="0" applyProtection="0"/>
    <xf numFmtId="0" fontId="4" fillId="24" borderId="327" applyNumberFormat="0" applyFont="0" applyAlignment="0" applyProtection="0"/>
    <xf numFmtId="0" fontId="29" fillId="0" borderId="325" applyNumberFormat="0" applyFill="0" applyAlignment="0" applyProtection="0"/>
    <xf numFmtId="0" fontId="40" fillId="0" borderId="329" applyNumberFormat="0" applyFill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29" fillId="0" borderId="325" applyNumberFormat="0" applyFill="0" applyAlignment="0" applyProtection="0"/>
    <xf numFmtId="0" fontId="21" fillId="7" borderId="326" applyNumberFormat="0" applyAlignment="0" applyProtection="0"/>
    <xf numFmtId="0" fontId="4" fillId="24" borderId="327" applyNumberFormat="0" applyFont="0" applyAlignment="0" applyProtection="0">
      <alignment vertical="center"/>
    </xf>
    <xf numFmtId="0" fontId="27" fillId="25" borderId="328" applyNumberFormat="0" applyAlignment="0" applyProtection="0"/>
    <xf numFmtId="0" fontId="4" fillId="24" borderId="327" applyNumberFormat="0" applyFont="0" applyAlignment="0" applyProtection="0"/>
    <xf numFmtId="0" fontId="27" fillId="25" borderId="328" applyNumberFormat="0" applyAlignment="0" applyProtection="0"/>
    <xf numFmtId="0" fontId="41" fillId="7" borderId="326" applyNumberFormat="0" applyAlignment="0" applyProtection="0">
      <alignment vertical="center"/>
    </xf>
    <xf numFmtId="0" fontId="10" fillId="25" borderId="326" applyNumberFormat="0" applyAlignment="0" applyProtection="0"/>
    <xf numFmtId="0" fontId="21" fillId="7" borderId="326" applyNumberFormat="0" applyAlignment="0" applyProtection="0"/>
    <xf numFmtId="0" fontId="47" fillId="20" borderId="328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32" fillId="20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29" fillId="0" borderId="325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21" fillId="7" borderId="326" applyNumberForma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192" fillId="0" borderId="329" applyNumberFormat="0" applyFill="0" applyAlignment="0" applyProtection="0"/>
    <xf numFmtId="0" fontId="105" fillId="28" borderId="326" applyNumberFormat="0" applyAlignment="0" applyProtection="0"/>
    <xf numFmtId="0" fontId="10" fillId="20" borderId="326" applyNumberFormat="0" applyAlignment="0" applyProtection="0"/>
    <xf numFmtId="0" fontId="10" fillId="20" borderId="326" applyNumberFormat="0" applyAlignment="0" applyProtection="0"/>
    <xf numFmtId="0" fontId="192" fillId="0" borderId="329" applyNumberFormat="0" applyFill="0" applyAlignment="0" applyProtection="0"/>
    <xf numFmtId="0" fontId="188" fillId="7" borderId="311" applyNumberFormat="0" applyAlignment="0" applyProtection="0"/>
    <xf numFmtId="0" fontId="188" fillId="7" borderId="311" applyNumberFormat="0" applyAlignment="0" applyProtection="0"/>
    <xf numFmtId="0" fontId="188" fillId="7" borderId="311" applyNumberFormat="0" applyAlignment="0" applyProtection="0"/>
    <xf numFmtId="0" fontId="188" fillId="7" borderId="311" applyNumberFormat="0" applyAlignment="0" applyProtection="0"/>
    <xf numFmtId="0" fontId="188" fillId="7" borderId="311" applyNumberFormat="0" applyAlignment="0" applyProtection="0"/>
    <xf numFmtId="0" fontId="188" fillId="7" borderId="311" applyNumberFormat="0" applyAlignment="0" applyProtection="0"/>
    <xf numFmtId="0" fontId="188" fillId="7" borderId="311" applyNumberFormat="0" applyAlignment="0" applyProtection="0"/>
    <xf numFmtId="0" fontId="188" fillId="7" borderId="311" applyNumberFormat="0" applyAlignment="0" applyProtection="0"/>
    <xf numFmtId="0" fontId="188" fillId="7" borderId="311" applyNumberForma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0" fillId="20" borderId="326" applyNumberFormat="0" applyAlignment="0" applyProtection="0"/>
    <xf numFmtId="0" fontId="40" fillId="0" borderId="329" applyNumberFormat="0" applyFill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" fillId="24" borderId="327" applyNumberFormat="0" applyFont="0" applyAlignment="0" applyProtection="0"/>
    <xf numFmtId="0" fontId="29" fillId="0" borderId="329" applyNumberFormat="0" applyFill="0" applyAlignment="0" applyProtection="0"/>
    <xf numFmtId="0" fontId="27" fillId="20" borderId="328" applyNumberFormat="0" applyAlignment="0" applyProtection="0"/>
    <xf numFmtId="0" fontId="175" fillId="24" borderId="327" applyNumberFormat="0" applyFont="0" applyAlignment="0" applyProtection="0"/>
    <xf numFmtId="0" fontId="10" fillId="25" borderId="326" applyNumberFormat="0" applyAlignment="0" applyProtection="0"/>
    <xf numFmtId="0" fontId="47" fillId="20" borderId="328" applyNumberFormat="0" applyAlignment="0" applyProtection="0">
      <alignment vertical="center"/>
    </xf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27" fillId="25" borderId="328" applyNumberForma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4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4" fillId="24" borderId="312" applyNumberFormat="0" applyFont="0" applyAlignment="0" applyProtection="0"/>
    <xf numFmtId="0" fontId="4" fillId="24" borderId="312" applyNumberFormat="0" applyFont="0" applyAlignment="0" applyProtection="0"/>
    <xf numFmtId="0" fontId="4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91" fillId="20" borderId="313" applyNumberFormat="0" applyAlignment="0" applyProtection="0"/>
    <xf numFmtId="0" fontId="191" fillId="20" borderId="313" applyNumberFormat="0" applyAlignment="0" applyProtection="0"/>
    <xf numFmtId="0" fontId="191" fillId="20" borderId="313" applyNumberFormat="0" applyAlignment="0" applyProtection="0"/>
    <xf numFmtId="0" fontId="191" fillId="20" borderId="313" applyNumberFormat="0" applyAlignment="0" applyProtection="0"/>
    <xf numFmtId="0" fontId="191" fillId="20" borderId="313" applyNumberFormat="0" applyAlignment="0" applyProtection="0"/>
    <xf numFmtId="0" fontId="191" fillId="20" borderId="313" applyNumberFormat="0" applyAlignment="0" applyProtection="0"/>
    <xf numFmtId="0" fontId="191" fillId="20" borderId="313" applyNumberFormat="0" applyAlignment="0" applyProtection="0"/>
    <xf numFmtId="0" fontId="191" fillId="20" borderId="313" applyNumberFormat="0" applyAlignment="0" applyProtection="0"/>
    <xf numFmtId="0" fontId="191" fillId="20" borderId="313" applyNumberFormat="0" applyAlignment="0" applyProtection="0"/>
    <xf numFmtId="0" fontId="26" fillId="24" borderId="351" applyNumberFormat="0" applyFon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1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75" fillId="24" borderId="351" applyNumberFormat="0" applyFont="0" applyAlignment="0" applyProtection="0"/>
    <xf numFmtId="0" fontId="4" fillId="24" borderId="351" applyNumberFormat="0" applyFont="0" applyAlignment="0" applyProtection="0"/>
    <xf numFmtId="0" fontId="175" fillId="24" borderId="351" applyNumberFormat="0" applyFont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27" fillId="25" borderId="352" applyNumberFormat="0" applyAlignment="0" applyProtection="0"/>
    <xf numFmtId="0" fontId="32" fillId="20" borderId="311" applyNumberFormat="0" applyAlignment="0" applyProtection="0">
      <alignment vertical="center"/>
    </xf>
    <xf numFmtId="0" fontId="289" fillId="24" borderId="315" applyNumberFormat="0" applyFont="0" applyAlignment="0" applyProtection="0">
      <alignment vertical="center"/>
    </xf>
    <xf numFmtId="0" fontId="40" fillId="0" borderId="316" applyNumberFormat="0" applyFill="0" applyAlignment="0" applyProtection="0">
      <alignment vertical="center"/>
    </xf>
    <xf numFmtId="0" fontId="41" fillId="7" borderId="311" applyNumberFormat="0" applyAlignment="0" applyProtection="0">
      <alignment vertical="center"/>
    </xf>
    <xf numFmtId="0" fontId="191" fillId="20" borderId="352" applyNumberFormat="0" applyAlignment="0" applyProtection="0"/>
    <xf numFmtId="0" fontId="175" fillId="24" borderId="381" applyNumberFormat="0" applyFont="0" applyAlignment="0" applyProtection="0"/>
    <xf numFmtId="0" fontId="10" fillId="22" borderId="350" applyNumberFormat="0" applyAlignment="0" applyProtection="0"/>
    <xf numFmtId="0" fontId="47" fillId="20" borderId="313" applyNumberForma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/>
    <xf numFmtId="0" fontId="27" fillId="25" borderId="382" applyNumberFormat="0" applyAlignment="0" applyProtection="0"/>
    <xf numFmtId="0" fontId="47" fillId="20" borderId="328" applyNumberFormat="0" applyAlignment="0" applyProtection="0">
      <alignment vertical="center"/>
    </xf>
    <xf numFmtId="0" fontId="4" fillId="24" borderId="381" applyNumberFormat="0" applyFont="0" applyAlignment="0" applyProtection="0"/>
    <xf numFmtId="0" fontId="27" fillId="25" borderId="328" applyNumberFormat="0" applyAlignment="0" applyProtection="0"/>
    <xf numFmtId="0" fontId="175" fillId="24" borderId="327" applyNumberFormat="0" applyFont="0" applyAlignment="0" applyProtection="0"/>
    <xf numFmtId="0" fontId="289" fillId="24" borderId="315" applyNumberFormat="0" applyFont="0" applyAlignment="0" applyProtection="0">
      <alignment vertical="center"/>
    </xf>
    <xf numFmtId="0" fontId="40" fillId="0" borderId="316" applyNumberFormat="0" applyFill="0" applyAlignment="0" applyProtection="0">
      <alignment vertical="center"/>
    </xf>
    <xf numFmtId="0" fontId="188" fillId="7" borderId="326" applyNumberFormat="0" applyAlignment="0" applyProtection="0"/>
    <xf numFmtId="0" fontId="10" fillId="25" borderId="326" applyNumberFormat="0" applyAlignment="0" applyProtection="0"/>
    <xf numFmtId="0" fontId="188" fillId="7" borderId="326" applyNumberFormat="0" applyAlignment="0" applyProtection="0"/>
    <xf numFmtId="0" fontId="29" fillId="22" borderId="338" applyNumberFormat="0" applyAlignment="0" applyProtection="0"/>
    <xf numFmtId="0" fontId="27" fillId="20" borderId="328" applyNumberFormat="0" applyAlignment="0" applyProtection="0"/>
    <xf numFmtId="0" fontId="180" fillId="20" borderId="326" applyNumberFormat="0" applyAlignment="0" applyProtection="0"/>
    <xf numFmtId="0" fontId="21" fillId="7" borderId="326" applyNumberFormat="0" applyAlignment="0" applyProtection="0"/>
    <xf numFmtId="0" fontId="21" fillId="7" borderId="326" applyNumberFormat="0" applyAlignment="0" applyProtection="0"/>
    <xf numFmtId="0" fontId="27" fillId="25" borderId="328" applyNumberFormat="0" applyAlignment="0" applyProtection="0"/>
    <xf numFmtId="0" fontId="21" fillId="7" borderId="326" applyNumberFormat="0" applyAlignment="0" applyProtection="0"/>
    <xf numFmtId="0" fontId="191" fillId="20" borderId="313" applyNumberFormat="0" applyAlignment="0" applyProtection="0"/>
    <xf numFmtId="0" fontId="191" fillId="20" borderId="313" applyNumberFormat="0" applyAlignment="0" applyProtection="0"/>
    <xf numFmtId="0" fontId="266" fillId="20" borderId="311" applyNumberFormat="0" applyAlignment="0" applyProtection="0"/>
    <xf numFmtId="0" fontId="266" fillId="20" borderId="311" applyNumberFormat="0" applyAlignment="0" applyProtection="0"/>
    <xf numFmtId="0" fontId="188" fillId="7" borderId="326" applyNumberFormat="0" applyAlignment="0" applyProtection="0"/>
    <xf numFmtId="0" fontId="273" fillId="7" borderId="311" applyNumberFormat="0" applyAlignment="0" applyProtection="0"/>
    <xf numFmtId="0" fontId="273" fillId="7" borderId="311" applyNumberFormat="0" applyAlignment="0" applyProtection="0"/>
    <xf numFmtId="0" fontId="4" fillId="24" borderId="312" applyNumberFormat="0" applyFont="0" applyAlignment="0" applyProtection="0"/>
    <xf numFmtId="0" fontId="4" fillId="24" borderId="312" applyNumberFormat="0" applyFont="0" applyAlignment="0" applyProtection="0"/>
    <xf numFmtId="0" fontId="276" fillId="20" borderId="313" applyNumberFormat="0" applyAlignment="0" applyProtection="0"/>
    <xf numFmtId="0" fontId="276" fillId="20" borderId="313" applyNumberFormat="0" applyAlignment="0" applyProtection="0"/>
    <xf numFmtId="0" fontId="278" fillId="0" borderId="314" applyNumberFormat="0" applyFill="0" applyAlignment="0" applyProtection="0"/>
    <xf numFmtId="0" fontId="278" fillId="0" borderId="314" applyNumberFormat="0" applyFill="0" applyAlignment="0" applyProtection="0"/>
    <xf numFmtId="0" fontId="21" fillId="7" borderId="326" applyNumberFormat="0" applyAlignment="0" applyProtection="0"/>
    <xf numFmtId="0" fontId="175" fillId="24" borderId="327" applyNumberFormat="0" applyFont="0" applyAlignment="0" applyProtection="0"/>
    <xf numFmtId="0" fontId="26" fillId="24" borderId="327" applyNumberFormat="0" applyFon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29" fillId="0" borderId="325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21" fillId="7" borderId="326" applyNumberFormat="0" applyAlignment="0" applyProtection="0"/>
    <xf numFmtId="0" fontId="10" fillId="25" borderId="326" applyNumberFormat="0" applyAlignment="0" applyProtection="0"/>
    <xf numFmtId="0" fontId="41" fillId="7" borderId="326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191" fillId="20" borderId="313" applyNumberFormat="0" applyAlignment="0" applyProtection="0"/>
    <xf numFmtId="0" fontId="10" fillId="20" borderId="311" applyNumberFormat="0" applyAlignment="0" applyProtection="0"/>
    <xf numFmtId="0" fontId="21" fillId="7" borderId="311" applyNumberFormat="0" applyAlignment="0" applyProtection="0"/>
    <xf numFmtId="0" fontId="85" fillId="24" borderId="312" applyNumberFormat="0" applyFont="0" applyAlignment="0" applyProtection="0"/>
    <xf numFmtId="0" fontId="27" fillId="20" borderId="313" applyNumberFormat="0" applyAlignment="0" applyProtection="0"/>
    <xf numFmtId="0" fontId="29" fillId="0" borderId="314" applyNumberFormat="0" applyFill="0" applyAlignment="0" applyProtection="0"/>
    <xf numFmtId="0" fontId="191" fillId="20" borderId="313" applyNumberFormat="0" applyAlignment="0" applyProtection="0"/>
    <xf numFmtId="0" fontId="191" fillId="20" borderId="313" applyNumberFormat="0" applyAlignment="0" applyProtection="0"/>
    <xf numFmtId="0" fontId="191" fillId="20" borderId="313" applyNumberFormat="0" applyAlignment="0" applyProtection="0"/>
    <xf numFmtId="0" fontId="191" fillId="20" borderId="313" applyNumberFormat="0" applyAlignment="0" applyProtection="0"/>
    <xf numFmtId="0" fontId="191" fillId="20" borderId="313" applyNumberFormat="0" applyAlignment="0" applyProtection="0"/>
    <xf numFmtId="0" fontId="191" fillId="20" borderId="313" applyNumberFormat="0" applyAlignment="0" applyProtection="0"/>
    <xf numFmtId="0" fontId="180" fillId="20" borderId="311" applyNumberFormat="0" applyAlignment="0" applyProtection="0"/>
    <xf numFmtId="0" fontId="180" fillId="20" borderId="311" applyNumberFormat="0" applyAlignment="0" applyProtection="0"/>
    <xf numFmtId="0" fontId="180" fillId="20" borderId="311" applyNumberFormat="0" applyAlignment="0" applyProtection="0"/>
    <xf numFmtId="0" fontId="180" fillId="20" borderId="311" applyNumberFormat="0" applyAlignment="0" applyProtection="0"/>
    <xf numFmtId="0" fontId="180" fillId="20" borderId="311" applyNumberFormat="0" applyAlignment="0" applyProtection="0"/>
    <xf numFmtId="0" fontId="180" fillId="20" borderId="311" applyNumberFormat="0" applyAlignment="0" applyProtection="0"/>
    <xf numFmtId="0" fontId="180" fillId="20" borderId="311" applyNumberFormat="0" applyAlignment="0" applyProtection="0"/>
    <xf numFmtId="0" fontId="180" fillId="20" borderId="311" applyNumberFormat="0" applyAlignment="0" applyProtection="0"/>
    <xf numFmtId="0" fontId="180" fillId="20" borderId="311" applyNumberFormat="0" applyAlignment="0" applyProtection="0"/>
    <xf numFmtId="0" fontId="68" fillId="0" borderId="317">
      <alignment horizontal="left" vertical="center"/>
    </xf>
    <xf numFmtId="10" fontId="16" fillId="22" borderId="318" applyNumberFormat="0" applyBorder="0" applyAlignment="0" applyProtection="0"/>
    <xf numFmtId="0" fontId="188" fillId="7" borderId="311" applyNumberFormat="0" applyAlignment="0" applyProtection="0"/>
    <xf numFmtId="0" fontId="188" fillId="7" borderId="311" applyNumberFormat="0" applyAlignment="0" applyProtection="0"/>
    <xf numFmtId="0" fontId="188" fillId="7" borderId="311" applyNumberFormat="0" applyAlignment="0" applyProtection="0"/>
    <xf numFmtId="0" fontId="188" fillId="7" borderId="311" applyNumberFormat="0" applyAlignment="0" applyProtection="0"/>
    <xf numFmtId="0" fontId="188" fillId="7" borderId="311" applyNumberFormat="0" applyAlignment="0" applyProtection="0"/>
    <xf numFmtId="0" fontId="188" fillId="7" borderId="311" applyNumberFormat="0" applyAlignment="0" applyProtection="0"/>
    <xf numFmtId="0" fontId="188" fillId="7" borderId="311" applyNumberFormat="0" applyAlignment="0" applyProtection="0"/>
    <xf numFmtId="0" fontId="188" fillId="7" borderId="311" applyNumberFormat="0" applyAlignment="0" applyProtection="0"/>
    <xf numFmtId="0" fontId="188" fillId="7" borderId="311" applyNumberFormat="0" applyAlignment="0" applyProtection="0"/>
    <xf numFmtId="0" fontId="175" fillId="24" borderId="327" applyNumberFormat="0" applyFont="0" applyAlignment="0" applyProtection="0"/>
    <xf numFmtId="0" fontId="4" fillId="24" borderId="327" applyNumberFormat="0" applyFont="0" applyAlignment="0" applyProtection="0"/>
    <xf numFmtId="0" fontId="191" fillId="20" borderId="382" applyNumberFormat="0" applyAlignment="0" applyProtection="0"/>
    <xf numFmtId="0" fontId="27" fillId="20" borderId="328" applyNumberFormat="0" applyAlignment="0" applyProtection="0"/>
    <xf numFmtId="0" fontId="4" fillId="24" borderId="327" applyNumberFormat="0" applyFont="0" applyAlignment="0" applyProtection="0"/>
    <xf numFmtId="0" fontId="191" fillId="20" borderId="328" applyNumberFormat="0" applyAlignment="0" applyProtection="0"/>
    <xf numFmtId="0" fontId="29" fillId="0" borderId="325" applyNumberFormat="0" applyFill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4" fillId="24" borderId="312" applyNumberFormat="0" applyFont="0" applyAlignment="0" applyProtection="0"/>
    <xf numFmtId="0" fontId="4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4" fillId="24" borderId="312" applyNumberFormat="0" applyFont="0" applyAlignment="0" applyProtection="0"/>
    <xf numFmtId="0" fontId="4" fillId="24" borderId="312" applyNumberFormat="0" applyFont="0" applyAlignment="0" applyProtection="0"/>
    <xf numFmtId="0" fontId="4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75" fillId="24" borderId="312" applyNumberFormat="0" applyFont="0" applyAlignment="0" applyProtection="0"/>
    <xf numFmtId="0" fontId="191" fillId="20" borderId="313" applyNumberFormat="0" applyAlignment="0" applyProtection="0"/>
    <xf numFmtId="0" fontId="191" fillId="20" borderId="313" applyNumberFormat="0" applyAlignment="0" applyProtection="0"/>
    <xf numFmtId="0" fontId="191" fillId="20" borderId="313" applyNumberFormat="0" applyAlignment="0" applyProtection="0"/>
    <xf numFmtId="0" fontId="191" fillId="20" borderId="313" applyNumberFormat="0" applyAlignment="0" applyProtection="0"/>
    <xf numFmtId="0" fontId="191" fillId="20" borderId="313" applyNumberFormat="0" applyAlignment="0" applyProtection="0"/>
    <xf numFmtId="0" fontId="191" fillId="20" borderId="313" applyNumberFormat="0" applyAlignment="0" applyProtection="0"/>
    <xf numFmtId="0" fontId="191" fillId="20" borderId="313" applyNumberFormat="0" applyAlignment="0" applyProtection="0"/>
    <xf numFmtId="0" fontId="191" fillId="20" borderId="313" applyNumberFormat="0" applyAlignment="0" applyProtection="0"/>
    <xf numFmtId="0" fontId="191" fillId="20" borderId="313" applyNumberFormat="0" applyAlignment="0" applyProtection="0"/>
    <xf numFmtId="0" fontId="29" fillId="0" borderId="314" applyNumberFormat="0" applyFill="0" applyAlignment="0" applyProtection="0"/>
    <xf numFmtId="0" fontId="27" fillId="20" borderId="313" applyNumberFormat="0" applyAlignment="0" applyProtection="0"/>
    <xf numFmtId="0" fontId="175" fillId="24" borderId="327" applyNumberFormat="0" applyFont="0" applyAlignment="0" applyProtection="0"/>
    <xf numFmtId="0" fontId="278" fillId="0" borderId="314" applyNumberFormat="0" applyFill="0" applyAlignment="0" applyProtection="0"/>
    <xf numFmtId="0" fontId="278" fillId="0" borderId="314" applyNumberFormat="0" applyFill="0" applyAlignment="0" applyProtection="0"/>
    <xf numFmtId="0" fontId="276" fillId="20" borderId="313" applyNumberFormat="0" applyAlignment="0" applyProtection="0"/>
    <xf numFmtId="0" fontId="276" fillId="20" borderId="313" applyNumberFormat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32" fillId="20" borderId="311" applyNumberFormat="0" applyAlignment="0" applyProtection="0">
      <alignment vertical="center"/>
    </xf>
    <xf numFmtId="0" fontId="289" fillId="24" borderId="315" applyNumberFormat="0" applyFont="0" applyAlignment="0" applyProtection="0">
      <alignment vertical="center"/>
    </xf>
    <xf numFmtId="0" fontId="40" fillId="0" borderId="316" applyNumberFormat="0" applyFill="0" applyAlignment="0" applyProtection="0">
      <alignment vertical="center"/>
    </xf>
    <xf numFmtId="0" fontId="41" fillId="7" borderId="311" applyNumberFormat="0" applyAlignment="0" applyProtection="0">
      <alignment vertical="center"/>
    </xf>
    <xf numFmtId="0" fontId="47" fillId="20" borderId="313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21" fillId="7" borderId="326" applyNumberFormat="0" applyAlignment="0" applyProtection="0"/>
    <xf numFmtId="0" fontId="47" fillId="20" borderId="328" applyNumberFormat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10" fillId="25" borderId="326" applyNumberFormat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289" fillId="24" borderId="315" applyNumberFormat="0" applyFont="0" applyAlignment="0" applyProtection="0">
      <alignment vertical="center"/>
    </xf>
    <xf numFmtId="0" fontId="40" fillId="0" borderId="316" applyNumberFormat="0" applyFill="0" applyAlignment="0" applyProtection="0">
      <alignment vertical="center"/>
    </xf>
    <xf numFmtId="0" fontId="47" fillId="20" borderId="313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105" fillId="28" borderId="350" applyNumberFormat="0" applyAlignment="0" applyProtection="0"/>
    <xf numFmtId="0" fontId="278" fillId="0" borderId="322" applyNumberFormat="0" applyFill="0" applyAlignment="0" applyProtection="0"/>
    <xf numFmtId="0" fontId="4" fillId="24" borderId="327" applyNumberFormat="0" applyFont="0" applyAlignment="0" applyProtection="0">
      <alignment vertical="center"/>
    </xf>
    <xf numFmtId="0" fontId="273" fillId="7" borderId="319" applyNumberFormat="0" applyAlignment="0" applyProtection="0"/>
    <xf numFmtId="0" fontId="278" fillId="0" borderId="322" applyNumberFormat="0" applyFill="0" applyAlignment="0" applyProtection="0"/>
    <xf numFmtId="0" fontId="273" fillId="7" borderId="319" applyNumberFormat="0" applyAlignment="0" applyProtection="0"/>
    <xf numFmtId="0" fontId="188" fillId="7" borderId="311" applyNumberFormat="0" applyAlignment="0" applyProtection="0"/>
    <xf numFmtId="0" fontId="105" fillId="28" borderId="350" applyNumberFormat="0" applyAlignment="0" applyProtection="0"/>
    <xf numFmtId="0" fontId="180" fillId="20" borderId="311" applyNumberFormat="0" applyAlignment="0" applyProtection="0"/>
    <xf numFmtId="0" fontId="180" fillId="20" borderId="311" applyNumberFormat="0" applyAlignment="0" applyProtection="0"/>
    <xf numFmtId="0" fontId="188" fillId="7" borderId="311" applyNumberFormat="0" applyAlignment="0" applyProtection="0"/>
    <xf numFmtId="0" fontId="276" fillId="20" borderId="313" applyNumberFormat="0" applyAlignment="0" applyProtection="0"/>
    <xf numFmtId="0" fontId="278" fillId="0" borderId="322" applyNumberFormat="0" applyFill="0" applyAlignment="0" applyProtection="0"/>
    <xf numFmtId="0" fontId="278" fillId="0" borderId="322" applyNumberFormat="0" applyFill="0" applyAlignment="0" applyProtection="0"/>
    <xf numFmtId="0" fontId="276" fillId="20" borderId="321" applyNumberFormat="0" applyAlignment="0" applyProtection="0"/>
    <xf numFmtId="0" fontId="276" fillId="20" borderId="321" applyNumberFormat="0" applyAlignment="0" applyProtection="0"/>
    <xf numFmtId="0" fontId="4" fillId="24" borderId="320" applyNumberFormat="0" applyFont="0" applyAlignment="0" applyProtection="0"/>
    <xf numFmtId="0" fontId="4" fillId="24" borderId="320" applyNumberFormat="0" applyFont="0" applyAlignment="0" applyProtection="0"/>
    <xf numFmtId="0" fontId="273" fillId="7" borderId="319" applyNumberFormat="0" applyAlignment="0" applyProtection="0"/>
    <xf numFmtId="0" fontId="266" fillId="20" borderId="319" applyNumberFormat="0" applyAlignment="0" applyProtection="0"/>
    <xf numFmtId="0" fontId="266" fillId="20" borderId="319" applyNumberFormat="0" applyAlignment="0" applyProtection="0"/>
    <xf numFmtId="0" fontId="276" fillId="20" borderId="321" applyNumberFormat="0" applyAlignment="0" applyProtection="0"/>
    <xf numFmtId="0" fontId="276" fillId="20" borderId="321" applyNumberFormat="0" applyAlignment="0" applyProtection="0"/>
    <xf numFmtId="0" fontId="4" fillId="24" borderId="320" applyNumberFormat="0" applyFont="0" applyAlignment="0" applyProtection="0"/>
    <xf numFmtId="0" fontId="4" fillId="24" borderId="320" applyNumberFormat="0" applyFont="0" applyAlignment="0" applyProtection="0"/>
    <xf numFmtId="0" fontId="273" fillId="7" borderId="319" applyNumberFormat="0" applyAlignment="0" applyProtection="0"/>
    <xf numFmtId="0" fontId="266" fillId="20" borderId="319" applyNumberFormat="0" applyAlignment="0" applyProtection="0"/>
    <xf numFmtId="0" fontId="266" fillId="20" borderId="319" applyNumberFormat="0" applyAlignment="0" applyProtection="0"/>
    <xf numFmtId="0" fontId="29" fillId="0" borderId="322" applyNumberFormat="0" applyFill="0" applyAlignment="0" applyProtection="0"/>
    <xf numFmtId="0" fontId="27" fillId="20" borderId="321" applyNumberFormat="0" applyAlignment="0" applyProtection="0"/>
    <xf numFmtId="0" fontId="85" fillId="24" borderId="320" applyNumberFormat="0" applyFont="0" applyAlignment="0" applyProtection="0"/>
    <xf numFmtId="0" fontId="21" fillId="7" borderId="319" applyNumberFormat="0" applyAlignment="0" applyProtection="0"/>
    <xf numFmtId="0" fontId="10" fillId="20" borderId="319" applyNumberFormat="0" applyAlignment="0" applyProtection="0"/>
    <xf numFmtId="0" fontId="278" fillId="0" borderId="314" applyNumberFormat="0" applyFill="0" applyAlignment="0" applyProtection="0"/>
    <xf numFmtId="0" fontId="180" fillId="20" borderId="319" applyNumberFormat="0" applyAlignment="0" applyProtection="0"/>
    <xf numFmtId="0" fontId="180" fillId="20" borderId="319" applyNumberFormat="0" applyAlignment="0" applyProtection="0"/>
    <xf numFmtId="0" fontId="180" fillId="20" borderId="319" applyNumberFormat="0" applyAlignment="0" applyProtection="0"/>
    <xf numFmtId="0" fontId="180" fillId="20" borderId="319" applyNumberFormat="0" applyAlignment="0" applyProtection="0"/>
    <xf numFmtId="0" fontId="180" fillId="20" borderId="319" applyNumberFormat="0" applyAlignment="0" applyProtection="0"/>
    <xf numFmtId="0" fontId="180" fillId="20" borderId="319" applyNumberFormat="0" applyAlignment="0" applyProtection="0"/>
    <xf numFmtId="0" fontId="180" fillId="20" borderId="319" applyNumberFormat="0" applyAlignment="0" applyProtection="0"/>
    <xf numFmtId="0" fontId="180" fillId="20" borderId="319" applyNumberFormat="0" applyAlignment="0" applyProtection="0"/>
    <xf numFmtId="0" fontId="180" fillId="20" borderId="319" applyNumberFormat="0" applyAlignment="0" applyProtection="0"/>
    <xf numFmtId="0" fontId="68" fillId="0" borderId="297">
      <alignment horizontal="left" vertical="center"/>
    </xf>
    <xf numFmtId="10" fontId="16" fillId="22" borderId="323" applyNumberFormat="0" applyBorder="0" applyAlignment="0" applyProtection="0"/>
    <xf numFmtId="0" fontId="188" fillId="7" borderId="319" applyNumberFormat="0" applyAlignment="0" applyProtection="0"/>
    <xf numFmtId="0" fontId="188" fillId="7" borderId="319" applyNumberFormat="0" applyAlignment="0" applyProtection="0"/>
    <xf numFmtId="0" fontId="188" fillId="7" borderId="319" applyNumberFormat="0" applyAlignment="0" applyProtection="0"/>
    <xf numFmtId="0" fontId="188" fillId="7" borderId="319" applyNumberFormat="0" applyAlignment="0" applyProtection="0"/>
    <xf numFmtId="0" fontId="188" fillId="7" borderId="319" applyNumberFormat="0" applyAlignment="0" applyProtection="0"/>
    <xf numFmtId="0" fontId="188" fillId="7" borderId="319" applyNumberFormat="0" applyAlignment="0" applyProtection="0"/>
    <xf numFmtId="0" fontId="188" fillId="7" borderId="319" applyNumberFormat="0" applyAlignment="0" applyProtection="0"/>
    <xf numFmtId="0" fontId="188" fillId="7" borderId="319" applyNumberFormat="0" applyAlignment="0" applyProtection="0"/>
    <xf numFmtId="0" fontId="188" fillId="7" borderId="319" applyNumberFormat="0" applyAlignment="0" applyProtection="0"/>
    <xf numFmtId="0" fontId="4" fillId="29" borderId="327" applyNumberFormat="0" applyFont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12" applyNumberFormat="0" applyFont="0" applyAlignment="0" applyProtection="0"/>
    <xf numFmtId="0" fontId="278" fillId="0" borderId="314" applyNumberFormat="0" applyFill="0" applyAlignment="0" applyProtection="0"/>
    <xf numFmtId="0" fontId="276" fillId="20" borderId="313" applyNumberFormat="0" applyAlignment="0" applyProtection="0"/>
    <xf numFmtId="0" fontId="266" fillId="20" borderId="311" applyNumberFormat="0" applyAlignment="0" applyProtection="0"/>
    <xf numFmtId="0" fontId="4" fillId="29" borderId="351" applyNumberFormat="0" applyFont="0" applyAlignment="0" applyProtection="0"/>
    <xf numFmtId="0" fontId="175" fillId="24" borderId="320" applyNumberFormat="0" applyFont="0" applyAlignment="0" applyProtection="0"/>
    <xf numFmtId="0" fontId="175" fillId="24" borderId="320" applyNumberFormat="0" applyFont="0" applyAlignment="0" applyProtection="0"/>
    <xf numFmtId="0" fontId="175" fillId="24" borderId="320" applyNumberFormat="0" applyFont="0" applyAlignment="0" applyProtection="0"/>
    <xf numFmtId="0" fontId="175" fillId="24" borderId="320" applyNumberFormat="0" applyFont="0" applyAlignment="0" applyProtection="0"/>
    <xf numFmtId="0" fontId="175" fillId="24" borderId="320" applyNumberFormat="0" applyFont="0" applyAlignment="0" applyProtection="0"/>
    <xf numFmtId="0" fontId="175" fillId="24" borderId="320" applyNumberFormat="0" applyFont="0" applyAlignment="0" applyProtection="0"/>
    <xf numFmtId="0" fontId="175" fillId="24" borderId="320" applyNumberFormat="0" applyFont="0" applyAlignment="0" applyProtection="0"/>
    <xf numFmtId="0" fontId="175" fillId="24" borderId="320" applyNumberFormat="0" applyFont="0" applyAlignment="0" applyProtection="0"/>
    <xf numFmtId="0" fontId="175" fillId="24" borderId="320" applyNumberFormat="0" applyFont="0" applyAlignment="0" applyProtection="0"/>
    <xf numFmtId="0" fontId="175" fillId="24" borderId="320" applyNumberFormat="0" applyFont="0" applyAlignment="0" applyProtection="0"/>
    <xf numFmtId="0" fontId="4" fillId="24" borderId="320" applyNumberFormat="0" applyFont="0" applyAlignment="0" applyProtection="0"/>
    <xf numFmtId="0" fontId="175" fillId="24" borderId="320" applyNumberFormat="0" applyFont="0" applyAlignment="0" applyProtection="0"/>
    <xf numFmtId="0" fontId="175" fillId="24" borderId="320" applyNumberFormat="0" applyFont="0" applyAlignment="0" applyProtection="0"/>
    <xf numFmtId="0" fontId="175" fillId="24" borderId="320" applyNumberFormat="0" applyFont="0" applyAlignment="0" applyProtection="0"/>
    <xf numFmtId="0" fontId="175" fillId="24" borderId="320" applyNumberFormat="0" applyFont="0" applyAlignment="0" applyProtection="0"/>
    <xf numFmtId="0" fontId="175" fillId="24" borderId="320" applyNumberFormat="0" applyFont="0" applyAlignment="0" applyProtection="0"/>
    <xf numFmtId="0" fontId="175" fillId="24" borderId="320" applyNumberFormat="0" applyFont="0" applyAlignment="0" applyProtection="0"/>
    <xf numFmtId="0" fontId="175" fillId="24" borderId="320" applyNumberFormat="0" applyFont="0" applyAlignment="0" applyProtection="0"/>
    <xf numFmtId="0" fontId="175" fillId="24" borderId="320" applyNumberFormat="0" applyFont="0" applyAlignment="0" applyProtection="0"/>
    <xf numFmtId="0" fontId="175" fillId="24" borderId="320" applyNumberFormat="0" applyFont="0" applyAlignment="0" applyProtection="0"/>
    <xf numFmtId="0" fontId="175" fillId="24" borderId="320" applyNumberFormat="0" applyFont="0" applyAlignment="0" applyProtection="0"/>
    <xf numFmtId="0" fontId="4" fillId="24" borderId="320" applyNumberFormat="0" applyFont="0" applyAlignment="0" applyProtection="0"/>
    <xf numFmtId="0" fontId="4" fillId="24" borderId="320" applyNumberFormat="0" applyFont="0" applyAlignment="0" applyProtection="0"/>
    <xf numFmtId="0" fontId="4" fillId="24" borderId="320" applyNumberFormat="0" applyFont="0" applyAlignment="0" applyProtection="0"/>
    <xf numFmtId="0" fontId="175" fillId="24" borderId="320" applyNumberFormat="0" applyFont="0" applyAlignment="0" applyProtection="0"/>
    <xf numFmtId="0" fontId="175" fillId="24" borderId="320" applyNumberFormat="0" applyFont="0" applyAlignment="0" applyProtection="0"/>
    <xf numFmtId="0" fontId="175" fillId="24" borderId="320" applyNumberFormat="0" applyFont="0" applyAlignment="0" applyProtection="0"/>
    <xf numFmtId="0" fontId="175" fillId="24" borderId="320" applyNumberFormat="0" applyFont="0" applyAlignment="0" applyProtection="0"/>
    <xf numFmtId="0" fontId="175" fillId="24" borderId="320" applyNumberFormat="0" applyFont="0" applyAlignment="0" applyProtection="0"/>
    <xf numFmtId="0" fontId="175" fillId="24" borderId="320" applyNumberFormat="0" applyFont="0" applyAlignment="0" applyProtection="0"/>
    <xf numFmtId="0" fontId="191" fillId="20" borderId="321" applyNumberFormat="0" applyAlignment="0" applyProtection="0"/>
    <xf numFmtId="0" fontId="191" fillId="20" borderId="321" applyNumberFormat="0" applyAlignment="0" applyProtection="0"/>
    <xf numFmtId="0" fontId="191" fillId="20" borderId="321" applyNumberFormat="0" applyAlignment="0" applyProtection="0"/>
    <xf numFmtId="0" fontId="191" fillId="20" borderId="321" applyNumberFormat="0" applyAlignment="0" applyProtection="0"/>
    <xf numFmtId="0" fontId="191" fillId="20" borderId="321" applyNumberFormat="0" applyAlignment="0" applyProtection="0"/>
    <xf numFmtId="0" fontId="191" fillId="20" borderId="321" applyNumberFormat="0" applyAlignment="0" applyProtection="0"/>
    <xf numFmtId="0" fontId="191" fillId="20" borderId="321" applyNumberFormat="0" applyAlignment="0" applyProtection="0"/>
    <xf numFmtId="0" fontId="191" fillId="20" borderId="321" applyNumberFormat="0" applyAlignment="0" applyProtection="0"/>
    <xf numFmtId="0" fontId="191" fillId="20" borderId="321" applyNumberFormat="0" applyAlignment="0" applyProtection="0"/>
    <xf numFmtId="0" fontId="192" fillId="0" borderId="322" applyNumberFormat="0" applyFill="0" applyAlignment="0" applyProtection="0"/>
    <xf numFmtId="0" fontId="192" fillId="0" borderId="322" applyNumberFormat="0" applyFill="0" applyAlignment="0" applyProtection="0"/>
    <xf numFmtId="0" fontId="192" fillId="0" borderId="322" applyNumberFormat="0" applyFill="0" applyAlignment="0" applyProtection="0"/>
    <xf numFmtId="0" fontId="192" fillId="0" borderId="322" applyNumberFormat="0" applyFill="0" applyAlignment="0" applyProtection="0"/>
    <xf numFmtId="0" fontId="192" fillId="0" borderId="322" applyNumberFormat="0" applyFill="0" applyAlignment="0" applyProtection="0"/>
    <xf numFmtId="0" fontId="192" fillId="0" borderId="322" applyNumberFormat="0" applyFill="0" applyAlignment="0" applyProtection="0"/>
    <xf numFmtId="0" fontId="192" fillId="0" borderId="322" applyNumberFormat="0" applyFill="0" applyAlignment="0" applyProtection="0"/>
    <xf numFmtId="0" fontId="192" fillId="0" borderId="322" applyNumberFormat="0" applyFill="0" applyAlignment="0" applyProtection="0"/>
    <xf numFmtId="0" fontId="192" fillId="0" borderId="322" applyNumberFormat="0" applyFill="0" applyAlignment="0" applyProtection="0"/>
    <xf numFmtId="0" fontId="32" fillId="20" borderId="319" applyNumberFormat="0" applyAlignment="0" applyProtection="0">
      <alignment vertical="center"/>
    </xf>
    <xf numFmtId="0" fontId="41" fillId="7" borderId="319" applyNumberFormat="0" applyAlignment="0" applyProtection="0">
      <alignment vertical="center"/>
    </xf>
    <xf numFmtId="0" fontId="47" fillId="20" borderId="321" applyNumberFormat="0" applyAlignment="0" applyProtection="0">
      <alignment vertical="center"/>
    </xf>
    <xf numFmtId="0" fontId="273" fillId="7" borderId="311" applyNumberFormat="0" applyAlignment="0" applyProtection="0"/>
    <xf numFmtId="0" fontId="273" fillId="7" borderId="311" applyNumberFormat="0" applyAlignment="0" applyProtection="0"/>
    <xf numFmtId="0" fontId="68" fillId="0" borderId="297">
      <alignment horizontal="left" vertical="center"/>
    </xf>
    <xf numFmtId="10" fontId="16" fillId="22" borderId="323" applyNumberFormat="0" applyBorder="0" applyAlignment="0" applyProtection="0"/>
    <xf numFmtId="0" fontId="266" fillId="20" borderId="311" applyNumberFormat="0" applyAlignment="0" applyProtection="0"/>
    <xf numFmtId="0" fontId="191" fillId="20" borderId="313" applyNumberFormat="0" applyAlignment="0" applyProtection="0"/>
    <xf numFmtId="0" fontId="191" fillId="20" borderId="313" applyNumberFormat="0" applyAlignment="0" applyProtection="0"/>
    <xf numFmtId="0" fontId="192" fillId="0" borderId="314" applyNumberFormat="0" applyFill="0" applyAlignment="0" applyProtection="0"/>
    <xf numFmtId="0" fontId="192" fillId="0" borderId="314" applyNumberFormat="0" applyFill="0" applyAlignment="0" applyProtection="0"/>
    <xf numFmtId="0" fontId="289" fillId="24" borderId="324" applyNumberFormat="0" applyFont="0" applyAlignment="0" applyProtection="0">
      <alignment vertical="center"/>
    </xf>
    <xf numFmtId="0" fontId="40" fillId="0" borderId="325" applyNumberFormat="0" applyFill="0" applyAlignment="0" applyProtection="0">
      <alignment vertical="center"/>
    </xf>
    <xf numFmtId="0" fontId="289" fillId="24" borderId="324" applyNumberFormat="0" applyFont="0" applyAlignment="0" applyProtection="0">
      <alignment vertical="center"/>
    </xf>
    <xf numFmtId="0" fontId="40" fillId="0" borderId="325" applyNumberFormat="0" applyFill="0" applyAlignment="0" applyProtection="0">
      <alignment vertical="center"/>
    </xf>
    <xf numFmtId="0" fontId="191" fillId="20" borderId="328" applyNumberFormat="0" applyAlignment="0" applyProtection="0"/>
    <xf numFmtId="0" fontId="191" fillId="20" borderId="328" applyNumberFormat="0" applyAlignment="0" applyProtection="0"/>
    <xf numFmtId="0" fontId="266" fillId="20" borderId="326" applyNumberFormat="0" applyAlignment="0" applyProtection="0"/>
    <xf numFmtId="0" fontId="266" fillId="20" borderId="326" applyNumberFormat="0" applyAlignment="0" applyProtection="0"/>
    <xf numFmtId="0" fontId="273" fillId="7" borderId="326" applyNumberFormat="0" applyAlignment="0" applyProtection="0"/>
    <xf numFmtId="0" fontId="273" fillId="7" borderId="326" applyNumberForma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276" fillId="20" borderId="328" applyNumberFormat="0" applyAlignment="0" applyProtection="0"/>
    <xf numFmtId="0" fontId="276" fillId="20" borderId="328" applyNumberFormat="0" applyAlignment="0" applyProtection="0"/>
    <xf numFmtId="0" fontId="278" fillId="0" borderId="329" applyNumberFormat="0" applyFill="0" applyAlignment="0" applyProtection="0"/>
    <xf numFmtId="0" fontId="278" fillId="0" borderId="329" applyNumberFormat="0" applyFill="0" applyAlignment="0" applyProtection="0"/>
    <xf numFmtId="0" fontId="191" fillId="20" borderId="328" applyNumberFormat="0" applyAlignment="0" applyProtection="0"/>
    <xf numFmtId="0" fontId="10" fillId="20" borderId="326" applyNumberFormat="0" applyAlignment="0" applyProtection="0"/>
    <xf numFmtId="0" fontId="21" fillId="7" borderId="326" applyNumberFormat="0" applyAlignment="0" applyProtection="0"/>
    <xf numFmtId="0" fontId="85" fillId="24" borderId="327" applyNumberFormat="0" applyFont="0" applyAlignment="0" applyProtection="0"/>
    <xf numFmtId="0" fontId="27" fillId="20" borderId="328" applyNumberFormat="0" applyAlignment="0" applyProtection="0"/>
    <xf numFmtId="0" fontId="29" fillId="0" borderId="329" applyNumberFormat="0" applyFill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180" fillId="20" borderId="326" applyNumberFormat="0" applyAlignment="0" applyProtection="0"/>
    <xf numFmtId="0" fontId="180" fillId="20" borderId="326" applyNumberFormat="0" applyAlignment="0" applyProtection="0"/>
    <xf numFmtId="0" fontId="180" fillId="20" borderId="326" applyNumberFormat="0" applyAlignment="0" applyProtection="0"/>
    <xf numFmtId="0" fontId="180" fillId="20" borderId="326" applyNumberFormat="0" applyAlignment="0" applyProtection="0"/>
    <xf numFmtId="0" fontId="180" fillId="20" borderId="326" applyNumberFormat="0" applyAlignment="0" applyProtection="0"/>
    <xf numFmtId="0" fontId="180" fillId="20" borderId="326" applyNumberFormat="0" applyAlignment="0" applyProtection="0"/>
    <xf numFmtId="0" fontId="180" fillId="20" borderId="326" applyNumberFormat="0" applyAlignment="0" applyProtection="0"/>
    <xf numFmtId="0" fontId="180" fillId="20" borderId="326" applyNumberFormat="0" applyAlignment="0" applyProtection="0"/>
    <xf numFmtId="0" fontId="180" fillId="20" borderId="326" applyNumberFormat="0" applyAlignment="0" applyProtection="0"/>
    <xf numFmtId="0" fontId="188" fillId="7" borderId="326" applyNumberFormat="0" applyAlignment="0" applyProtection="0"/>
    <xf numFmtId="0" fontId="188" fillId="7" borderId="326" applyNumberFormat="0" applyAlignment="0" applyProtection="0"/>
    <xf numFmtId="0" fontId="188" fillId="7" borderId="326" applyNumberFormat="0" applyAlignment="0" applyProtection="0"/>
    <xf numFmtId="0" fontId="188" fillId="7" borderId="326" applyNumberFormat="0" applyAlignment="0" applyProtection="0"/>
    <xf numFmtId="0" fontId="188" fillId="7" borderId="326" applyNumberFormat="0" applyAlignment="0" applyProtection="0"/>
    <xf numFmtId="0" fontId="188" fillId="7" borderId="326" applyNumberFormat="0" applyAlignment="0" applyProtection="0"/>
    <xf numFmtId="0" fontId="188" fillId="7" borderId="326" applyNumberFormat="0" applyAlignment="0" applyProtection="0"/>
    <xf numFmtId="0" fontId="188" fillId="7" borderId="326" applyNumberFormat="0" applyAlignment="0" applyProtection="0"/>
    <xf numFmtId="0" fontId="188" fillId="7" borderId="326" applyNumberForma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4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75" fillId="24" borderId="327" applyNumberFormat="0" applyFon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191" fillId="20" borderId="328" applyNumberFormat="0" applyAlignment="0" applyProtection="0"/>
    <xf numFmtId="0" fontId="29" fillId="0" borderId="329" applyNumberFormat="0" applyFill="0" applyAlignment="0" applyProtection="0"/>
    <xf numFmtId="0" fontId="27" fillId="20" borderId="328" applyNumberFormat="0" applyAlignment="0" applyProtection="0"/>
    <xf numFmtId="0" fontId="278" fillId="0" borderId="329" applyNumberFormat="0" applyFill="0" applyAlignment="0" applyProtection="0"/>
    <xf numFmtId="0" fontId="278" fillId="0" borderId="329" applyNumberFormat="0" applyFill="0" applyAlignment="0" applyProtection="0"/>
    <xf numFmtId="0" fontId="276" fillId="20" borderId="328" applyNumberFormat="0" applyAlignment="0" applyProtection="0"/>
    <xf numFmtId="0" fontId="276" fillId="20" borderId="328" applyNumberFormat="0" applyAlignment="0" applyProtection="0"/>
    <xf numFmtId="0" fontId="192" fillId="0" borderId="329" applyNumberFormat="0" applyFill="0" applyAlignment="0" applyProtection="0"/>
    <xf numFmtId="0" fontId="192" fillId="0" borderId="329" applyNumberFormat="0" applyFill="0" applyAlignment="0" applyProtection="0"/>
    <xf numFmtId="0" fontId="192" fillId="0" borderId="329" applyNumberFormat="0" applyFill="0" applyAlignment="0" applyProtection="0"/>
    <xf numFmtId="0" fontId="192" fillId="0" borderId="329" applyNumberFormat="0" applyFill="0" applyAlignment="0" applyProtection="0"/>
    <xf numFmtId="0" fontId="192" fillId="0" borderId="329" applyNumberFormat="0" applyFill="0" applyAlignment="0" applyProtection="0"/>
    <xf numFmtId="0" fontId="192" fillId="0" borderId="329" applyNumberFormat="0" applyFill="0" applyAlignment="0" applyProtection="0"/>
    <xf numFmtId="0" fontId="192" fillId="0" borderId="329" applyNumberFormat="0" applyFill="0" applyAlignment="0" applyProtection="0"/>
    <xf numFmtId="0" fontId="192" fillId="0" borderId="329" applyNumberFormat="0" applyFill="0" applyAlignment="0" applyProtection="0"/>
    <xf numFmtId="0" fontId="192" fillId="0" borderId="329" applyNumberFormat="0" applyFill="0" applyAlignment="0" applyProtection="0"/>
    <xf numFmtId="0" fontId="32" fillId="20" borderId="326" applyNumberFormat="0" applyAlignment="0" applyProtection="0">
      <alignment vertical="center"/>
    </xf>
    <xf numFmtId="0" fontId="289" fillId="24" borderId="324" applyNumberFormat="0" applyFont="0" applyAlignment="0" applyProtection="0">
      <alignment vertical="center"/>
    </xf>
    <xf numFmtId="0" fontId="40" fillId="0" borderId="325" applyNumberFormat="0" applyFill="0" applyAlignment="0" applyProtection="0">
      <alignment vertical="center"/>
    </xf>
    <xf numFmtId="0" fontId="41" fillId="7" borderId="326" applyNumberFormat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192" fillId="0" borderId="329" applyNumberFormat="0" applyFill="0" applyAlignment="0" applyProtection="0"/>
    <xf numFmtId="0" fontId="192" fillId="0" borderId="329" applyNumberFormat="0" applyFill="0" applyAlignment="0" applyProtection="0"/>
    <xf numFmtId="0" fontId="192" fillId="0" borderId="329" applyNumberFormat="0" applyFill="0" applyAlignment="0" applyProtection="0"/>
    <xf numFmtId="0" fontId="192" fillId="0" borderId="329" applyNumberFormat="0" applyFill="0" applyAlignment="0" applyProtection="0"/>
    <xf numFmtId="0" fontId="192" fillId="0" borderId="329" applyNumberFormat="0" applyFill="0" applyAlignment="0" applyProtection="0"/>
    <xf numFmtId="0" fontId="192" fillId="0" borderId="329" applyNumberFormat="0" applyFill="0" applyAlignment="0" applyProtection="0"/>
    <xf numFmtId="0" fontId="192" fillId="0" borderId="329" applyNumberFormat="0" applyFill="0" applyAlignment="0" applyProtection="0"/>
    <xf numFmtId="0" fontId="192" fillId="0" borderId="329" applyNumberFormat="0" applyFill="0" applyAlignment="0" applyProtection="0"/>
    <xf numFmtId="0" fontId="192" fillId="0" borderId="329" applyNumberFormat="0" applyFill="0" applyAlignment="0" applyProtection="0"/>
    <xf numFmtId="0" fontId="289" fillId="24" borderId="324" applyNumberFormat="0" applyFont="0" applyAlignment="0" applyProtection="0">
      <alignment vertical="center"/>
    </xf>
    <xf numFmtId="0" fontId="40" fillId="0" borderId="325" applyNumberFormat="0" applyFill="0" applyAlignment="0" applyProtection="0">
      <alignment vertical="center"/>
    </xf>
    <xf numFmtId="0" fontId="47" fillId="20" borderId="328" applyNumberFormat="0" applyAlignment="0" applyProtection="0">
      <alignment vertical="center"/>
    </xf>
    <xf numFmtId="0" fontId="4" fillId="29" borderId="351" applyNumberFormat="0" applyFont="0" applyAlignment="0" applyProtection="0"/>
    <xf numFmtId="0" fontId="32" fillId="20" borderId="326" applyNumberFormat="0" applyAlignment="0" applyProtection="0">
      <alignment vertical="center"/>
    </xf>
    <xf numFmtId="0" fontId="180" fillId="20" borderId="350" applyNumberFormat="0" applyAlignment="0" applyProtection="0"/>
    <xf numFmtId="0" fontId="29" fillId="22" borderId="355" applyNumberFormat="0" applyAlignment="0" applyProtection="0"/>
    <xf numFmtId="0" fontId="32" fillId="20" borderId="326" applyNumberFormat="0" applyAlignment="0" applyProtection="0">
      <alignment vertical="center"/>
    </xf>
    <xf numFmtId="0" fontId="180" fillId="20" borderId="350" applyNumberFormat="0" applyAlignment="0" applyProtection="0"/>
    <xf numFmtId="0" fontId="29" fillId="0" borderId="378" applyNumberFormat="0" applyFill="0" applyAlignment="0" applyProtection="0"/>
    <xf numFmtId="0" fontId="29" fillId="0" borderId="325" applyNumberFormat="0" applyFill="0" applyAlignment="0" applyProtection="0"/>
    <xf numFmtId="0" fontId="180" fillId="20" borderId="350" applyNumberFormat="0" applyAlignment="0" applyProtection="0"/>
    <xf numFmtId="0" fontId="29" fillId="0" borderId="325" applyNumberFormat="0" applyFill="0" applyAlignment="0" applyProtection="0"/>
    <xf numFmtId="0" fontId="180" fillId="20" borderId="350" applyNumberFormat="0" applyAlignment="0" applyProtection="0"/>
    <xf numFmtId="0" fontId="4" fillId="24" borderId="327" applyNumberFormat="0" applyFon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0" fillId="25" borderId="326" applyNumberFormat="0" applyAlignment="0" applyProtection="0"/>
    <xf numFmtId="0" fontId="180" fillId="20" borderId="350" applyNumberFormat="0" applyAlignment="0" applyProtection="0"/>
    <xf numFmtId="0" fontId="21" fillId="7" borderId="326" applyNumberFormat="0" applyAlignment="0" applyProtection="0"/>
    <xf numFmtId="0" fontId="188" fillId="7" borderId="350" applyNumberFormat="0" applyAlignment="0" applyProtection="0"/>
    <xf numFmtId="0" fontId="4" fillId="24" borderId="327" applyNumberFormat="0" applyFont="0" applyAlignment="0" applyProtection="0"/>
    <xf numFmtId="0" fontId="188" fillId="7" borderId="350" applyNumberFormat="0" applyAlignment="0" applyProtection="0"/>
    <xf numFmtId="0" fontId="10" fillId="20" borderId="365" applyNumberFormat="0" applyAlignment="0" applyProtection="0"/>
    <xf numFmtId="0" fontId="27" fillId="25" borderId="328" applyNumberFormat="0" applyAlignment="0" applyProtection="0"/>
    <xf numFmtId="0" fontId="188" fillId="7" borderId="350" applyNumberFormat="0" applyAlignment="0" applyProtection="0"/>
    <xf numFmtId="0" fontId="32" fillId="20" borderId="326" applyNumberFormat="0" applyAlignment="0" applyProtection="0">
      <alignment vertical="center"/>
    </xf>
    <xf numFmtId="0" fontId="188" fillId="7" borderId="350" applyNumberFormat="0" applyAlignment="0" applyProtection="0"/>
    <xf numFmtId="0" fontId="4" fillId="24" borderId="327" applyNumberFormat="0" applyFont="0" applyAlignment="0" applyProtection="0">
      <alignment vertical="center"/>
    </xf>
    <xf numFmtId="0" fontId="4" fillId="24" borderId="327" applyNumberFormat="0" applyFont="0" applyAlignment="0" applyProtection="0">
      <alignment vertical="center"/>
    </xf>
    <xf numFmtId="0" fontId="27" fillId="20" borderId="328" applyNumberFormat="0" applyAlignment="0" applyProtection="0"/>
    <xf numFmtId="0" fontId="21" fillId="7" borderId="326" applyNumberFormat="0" applyAlignment="0" applyProtection="0"/>
    <xf numFmtId="0" fontId="188" fillId="7" borderId="350" applyNumberFormat="0" applyAlignment="0" applyProtection="0"/>
    <xf numFmtId="0" fontId="175" fillId="24" borderId="351" applyNumberFormat="0" applyFont="0" applyAlignment="0" applyProtection="0"/>
    <xf numFmtId="0" fontId="40" fillId="0" borderId="329" applyNumberFormat="0" applyFill="0" applyAlignment="0" applyProtection="0">
      <alignment vertical="center"/>
    </xf>
    <xf numFmtId="0" fontId="191" fillId="20" borderId="328" applyNumberFormat="0" applyAlignment="0" applyProtection="0"/>
    <xf numFmtId="0" fontId="41" fillId="7" borderId="326" applyNumberFormat="0" applyAlignment="0" applyProtection="0">
      <alignment vertical="center"/>
    </xf>
    <xf numFmtId="0" fontId="175" fillId="24" borderId="351" applyNumberFormat="0" applyFont="0" applyAlignment="0" applyProtection="0"/>
    <xf numFmtId="0" fontId="175" fillId="24" borderId="327" applyNumberFormat="0" applyFont="0" applyAlignment="0" applyProtection="0"/>
    <xf numFmtId="0" fontId="4" fillId="24" borderId="327" applyNumberFormat="0" applyFont="0" applyAlignment="0" applyProtection="0"/>
    <xf numFmtId="0" fontId="175" fillId="24" borderId="351" applyNumberFormat="0" applyFont="0" applyAlignment="0" applyProtection="0"/>
    <xf numFmtId="0" fontId="10" fillId="20" borderId="326" applyNumberFormat="0" applyAlignment="0" applyProtection="0"/>
    <xf numFmtId="0" fontId="21" fillId="7" borderId="326" applyNumberFormat="0" applyAlignment="0" applyProtection="0"/>
    <xf numFmtId="0" fontId="175" fillId="24" borderId="351" applyNumberFormat="0" applyFont="0" applyAlignment="0" applyProtection="0"/>
    <xf numFmtId="0" fontId="175" fillId="24" borderId="327" applyNumberFormat="0" applyFont="0" applyAlignment="0" applyProtection="0"/>
    <xf numFmtId="0" fontId="10" fillId="25" borderId="326" applyNumberForma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47" fillId="20" borderId="328" applyNumberFormat="0" applyAlignment="0" applyProtection="0">
      <alignment vertical="center"/>
    </xf>
    <xf numFmtId="0" fontId="175" fillId="24" borderId="351" applyNumberFormat="0" applyFont="0" applyAlignment="0" applyProtection="0"/>
    <xf numFmtId="0" fontId="175" fillId="24" borderId="327" applyNumberFormat="0" applyFont="0" applyAlignment="0" applyProtection="0"/>
    <xf numFmtId="0" fontId="47" fillId="20" borderId="328" applyNumberFormat="0" applyAlignment="0" applyProtection="0">
      <alignment vertical="center"/>
    </xf>
    <xf numFmtId="0" fontId="175" fillId="24" borderId="351" applyNumberFormat="0" applyFont="0" applyAlignment="0" applyProtection="0"/>
    <xf numFmtId="0" fontId="191" fillId="20" borderId="328" applyNumberFormat="0" applyAlignment="0" applyProtection="0"/>
    <xf numFmtId="0" fontId="41" fillId="7" borderId="326" applyNumberFormat="0" applyAlignment="0" applyProtection="0">
      <alignment vertical="center"/>
    </xf>
    <xf numFmtId="0" fontId="175" fillId="24" borderId="381" applyNumberFormat="0" applyFont="0" applyAlignment="0" applyProtection="0"/>
    <xf numFmtId="0" fontId="41" fillId="7" borderId="326" applyNumberFormat="0" applyAlignment="0" applyProtection="0">
      <alignment vertical="center"/>
    </xf>
    <xf numFmtId="0" fontId="40" fillId="0" borderId="329" applyNumberFormat="0" applyFill="0" applyAlignment="0" applyProtection="0">
      <alignment vertical="center"/>
    </xf>
    <xf numFmtId="0" fontId="29" fillId="0" borderId="329" applyNumberFormat="0" applyFill="0" applyAlignment="0" applyProtection="0"/>
    <xf numFmtId="0" fontId="192" fillId="0" borderId="353" applyNumberFormat="0" applyFill="0" applyAlignment="0" applyProtection="0"/>
    <xf numFmtId="0" fontId="191" fillId="20" borderId="333" applyNumberFormat="0" applyAlignment="0" applyProtection="0"/>
    <xf numFmtId="0" fontId="10" fillId="20" borderId="331" applyNumberFormat="0" applyAlignment="0" applyProtection="0"/>
    <xf numFmtId="0" fontId="21" fillId="7" borderId="331" applyNumberFormat="0" applyAlignment="0" applyProtection="0"/>
    <xf numFmtId="0" fontId="85" fillId="24" borderId="332" applyNumberFormat="0" applyFont="0" applyAlignment="0" applyProtection="0"/>
    <xf numFmtId="0" fontId="27" fillId="20" borderId="333" applyNumberFormat="0" applyAlignment="0" applyProtection="0"/>
    <xf numFmtId="0" fontId="29" fillId="0" borderId="334" applyNumberFormat="0" applyFill="0" applyAlignment="0" applyProtection="0"/>
    <xf numFmtId="0" fontId="191" fillId="20" borderId="333" applyNumberFormat="0" applyAlignment="0" applyProtection="0"/>
    <xf numFmtId="0" fontId="191" fillId="20" borderId="333" applyNumberFormat="0" applyAlignment="0" applyProtection="0"/>
    <xf numFmtId="0" fontId="191" fillId="20" borderId="333" applyNumberFormat="0" applyAlignment="0" applyProtection="0"/>
    <xf numFmtId="0" fontId="191" fillId="20" borderId="333" applyNumberFormat="0" applyAlignment="0" applyProtection="0"/>
    <xf numFmtId="0" fontId="191" fillId="20" borderId="333" applyNumberFormat="0" applyAlignment="0" applyProtection="0"/>
    <xf numFmtId="0" fontId="191" fillId="20" borderId="333" applyNumberFormat="0" applyAlignment="0" applyProtection="0"/>
    <xf numFmtId="0" fontId="180" fillId="20" borderId="331" applyNumberFormat="0" applyAlignment="0" applyProtection="0"/>
    <xf numFmtId="0" fontId="180" fillId="20" borderId="331" applyNumberFormat="0" applyAlignment="0" applyProtection="0"/>
    <xf numFmtId="0" fontId="180" fillId="20" borderId="331" applyNumberFormat="0" applyAlignment="0" applyProtection="0"/>
    <xf numFmtId="0" fontId="180" fillId="20" borderId="331" applyNumberFormat="0" applyAlignment="0" applyProtection="0"/>
    <xf numFmtId="0" fontId="180" fillId="20" borderId="331" applyNumberFormat="0" applyAlignment="0" applyProtection="0"/>
    <xf numFmtId="0" fontId="180" fillId="20" borderId="331" applyNumberFormat="0" applyAlignment="0" applyProtection="0"/>
    <xf numFmtId="0" fontId="180" fillId="20" borderId="331" applyNumberFormat="0" applyAlignment="0" applyProtection="0"/>
    <xf numFmtId="0" fontId="180" fillId="20" borderId="331" applyNumberFormat="0" applyAlignment="0" applyProtection="0"/>
    <xf numFmtId="0" fontId="180" fillId="20" borderId="331" applyNumberFormat="0" applyAlignment="0" applyProtection="0"/>
    <xf numFmtId="0" fontId="68" fillId="0" borderId="335">
      <alignment horizontal="left" vertical="center"/>
    </xf>
    <xf numFmtId="10" fontId="16" fillId="22" borderId="341" applyNumberFormat="0" applyBorder="0" applyAlignment="0" applyProtection="0"/>
    <xf numFmtId="0" fontId="188" fillId="7" borderId="331" applyNumberFormat="0" applyAlignment="0" applyProtection="0"/>
    <xf numFmtId="0" fontId="188" fillId="7" borderId="331" applyNumberFormat="0" applyAlignment="0" applyProtection="0"/>
    <xf numFmtId="0" fontId="188" fillId="7" borderId="331" applyNumberFormat="0" applyAlignment="0" applyProtection="0"/>
    <xf numFmtId="0" fontId="188" fillId="7" borderId="331" applyNumberFormat="0" applyAlignment="0" applyProtection="0"/>
    <xf numFmtId="0" fontId="188" fillId="7" borderId="331" applyNumberFormat="0" applyAlignment="0" applyProtection="0"/>
    <xf numFmtId="0" fontId="188" fillId="7" borderId="331" applyNumberFormat="0" applyAlignment="0" applyProtection="0"/>
    <xf numFmtId="0" fontId="188" fillId="7" borderId="331" applyNumberFormat="0" applyAlignment="0" applyProtection="0"/>
    <xf numFmtId="0" fontId="188" fillId="7" borderId="331" applyNumberFormat="0" applyAlignment="0" applyProtection="0"/>
    <xf numFmtId="0" fontId="188" fillId="7" borderId="331" applyNumberFormat="0" applyAlignment="0" applyProtection="0"/>
    <xf numFmtId="0" fontId="29" fillId="0" borderId="353" applyNumberFormat="0" applyFill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4" fillId="24" borderId="332" applyNumberFormat="0" applyFont="0" applyAlignment="0" applyProtection="0"/>
    <xf numFmtId="0" fontId="4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4" fillId="24" borderId="332" applyNumberFormat="0" applyFont="0" applyAlignment="0" applyProtection="0"/>
    <xf numFmtId="0" fontId="4" fillId="24" borderId="332" applyNumberFormat="0" applyFont="0" applyAlignment="0" applyProtection="0"/>
    <xf numFmtId="0" fontId="4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75" fillId="24" borderId="332" applyNumberFormat="0" applyFont="0" applyAlignment="0" applyProtection="0"/>
    <xf numFmtId="0" fontId="191" fillId="20" borderId="333" applyNumberFormat="0" applyAlignment="0" applyProtection="0"/>
    <xf numFmtId="0" fontId="191" fillId="20" borderId="333" applyNumberFormat="0" applyAlignment="0" applyProtection="0"/>
    <xf numFmtId="0" fontId="191" fillId="20" borderId="333" applyNumberFormat="0" applyAlignment="0" applyProtection="0"/>
    <xf numFmtId="0" fontId="191" fillId="20" borderId="333" applyNumberFormat="0" applyAlignment="0" applyProtection="0"/>
    <xf numFmtId="0" fontId="191" fillId="20" borderId="333" applyNumberFormat="0" applyAlignment="0" applyProtection="0"/>
    <xf numFmtId="0" fontId="191" fillId="20" borderId="333" applyNumberFormat="0" applyAlignment="0" applyProtection="0"/>
    <xf numFmtId="0" fontId="191" fillId="20" borderId="333" applyNumberFormat="0" applyAlignment="0" applyProtection="0"/>
    <xf numFmtId="0" fontId="191" fillId="20" borderId="333" applyNumberFormat="0" applyAlignment="0" applyProtection="0"/>
    <xf numFmtId="0" fontId="191" fillId="20" borderId="333" applyNumberFormat="0" applyAlignment="0" applyProtection="0"/>
    <xf numFmtId="0" fontId="29" fillId="0" borderId="334" applyNumberFormat="0" applyFill="0" applyAlignment="0" applyProtection="0"/>
    <xf numFmtId="0" fontId="27" fillId="20" borderId="333" applyNumberFormat="0" applyAlignment="0" applyProtection="0"/>
    <xf numFmtId="0" fontId="278" fillId="0" borderId="334" applyNumberFormat="0" applyFill="0" applyAlignment="0" applyProtection="0"/>
    <xf numFmtId="0" fontId="278" fillId="0" borderId="334" applyNumberFormat="0" applyFill="0" applyAlignment="0" applyProtection="0"/>
    <xf numFmtId="0" fontId="276" fillId="20" borderId="333" applyNumberFormat="0" applyAlignment="0" applyProtection="0"/>
    <xf numFmtId="0" fontId="276" fillId="20" borderId="333" applyNumberFormat="0" applyAlignment="0" applyProtection="0"/>
    <xf numFmtId="0" fontId="192" fillId="0" borderId="334" applyNumberFormat="0" applyFill="0" applyAlignment="0" applyProtection="0"/>
    <xf numFmtId="0" fontId="192" fillId="0" borderId="334" applyNumberFormat="0" applyFill="0" applyAlignment="0" applyProtection="0"/>
    <xf numFmtId="0" fontId="192" fillId="0" borderId="334" applyNumberFormat="0" applyFill="0" applyAlignment="0" applyProtection="0"/>
    <xf numFmtId="0" fontId="192" fillId="0" borderId="334" applyNumberFormat="0" applyFill="0" applyAlignment="0" applyProtection="0"/>
    <xf numFmtId="0" fontId="192" fillId="0" borderId="334" applyNumberFormat="0" applyFill="0" applyAlignment="0" applyProtection="0"/>
    <xf numFmtId="0" fontId="192" fillId="0" borderId="334" applyNumberFormat="0" applyFill="0" applyAlignment="0" applyProtection="0"/>
    <xf numFmtId="0" fontId="192" fillId="0" borderId="334" applyNumberFormat="0" applyFill="0" applyAlignment="0" applyProtection="0"/>
    <xf numFmtId="0" fontId="192" fillId="0" borderId="334" applyNumberFormat="0" applyFill="0" applyAlignment="0" applyProtection="0"/>
    <xf numFmtId="0" fontId="192" fillId="0" borderId="334" applyNumberFormat="0" applyFill="0" applyAlignment="0" applyProtection="0"/>
    <xf numFmtId="0" fontId="32" fillId="20" borderId="331" applyNumberFormat="0" applyAlignment="0" applyProtection="0">
      <alignment vertical="center"/>
    </xf>
    <xf numFmtId="0" fontId="289" fillId="24" borderId="340" applyNumberFormat="0" applyFont="0" applyAlignment="0" applyProtection="0">
      <alignment vertical="center"/>
    </xf>
    <xf numFmtId="0" fontId="40" fillId="0" borderId="336" applyNumberFormat="0" applyFill="0" applyAlignment="0" applyProtection="0">
      <alignment vertical="center"/>
    </xf>
    <xf numFmtId="0" fontId="41" fillId="7" borderId="331" applyNumberFormat="0" applyAlignment="0" applyProtection="0">
      <alignment vertical="center"/>
    </xf>
    <xf numFmtId="0" fontId="47" fillId="20" borderId="333" applyNumberFormat="0" applyAlignment="0" applyProtection="0">
      <alignment vertical="center"/>
    </xf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7" fillId="25" borderId="367" applyNumberFormat="0" applyAlignment="0" applyProtection="0"/>
    <xf numFmtId="0" fontId="192" fillId="0" borderId="334" applyNumberFormat="0" applyFill="0" applyAlignment="0" applyProtection="0"/>
    <xf numFmtId="0" fontId="192" fillId="0" borderId="334" applyNumberFormat="0" applyFill="0" applyAlignment="0" applyProtection="0"/>
    <xf numFmtId="0" fontId="192" fillId="0" borderId="334" applyNumberFormat="0" applyFill="0" applyAlignment="0" applyProtection="0"/>
    <xf numFmtId="0" fontId="192" fillId="0" borderId="334" applyNumberFormat="0" applyFill="0" applyAlignment="0" applyProtection="0"/>
    <xf numFmtId="0" fontId="192" fillId="0" borderId="334" applyNumberFormat="0" applyFill="0" applyAlignment="0" applyProtection="0"/>
    <xf numFmtId="0" fontId="192" fillId="0" borderId="334" applyNumberFormat="0" applyFill="0" applyAlignment="0" applyProtection="0"/>
    <xf numFmtId="0" fontId="192" fillId="0" borderId="334" applyNumberFormat="0" applyFill="0" applyAlignment="0" applyProtection="0"/>
    <xf numFmtId="0" fontId="192" fillId="0" borderId="334" applyNumberFormat="0" applyFill="0" applyAlignment="0" applyProtection="0"/>
    <xf numFmtId="0" fontId="192" fillId="0" borderId="334" applyNumberFormat="0" applyFill="0" applyAlignment="0" applyProtection="0"/>
    <xf numFmtId="0" fontId="289" fillId="24" borderId="340" applyNumberFormat="0" applyFont="0" applyAlignment="0" applyProtection="0">
      <alignment vertical="center"/>
    </xf>
    <xf numFmtId="0" fontId="40" fillId="0" borderId="336" applyNumberFormat="0" applyFill="0" applyAlignment="0" applyProtection="0">
      <alignment vertical="center"/>
    </xf>
    <xf numFmtId="0" fontId="47" fillId="20" borderId="333" applyNumberFormat="0" applyAlignment="0" applyProtection="0">
      <alignment vertical="center"/>
    </xf>
    <xf numFmtId="0" fontId="21" fillId="7" borderId="380" applyNumberFormat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188" fillId="7" borderId="331" applyNumberFormat="0" applyAlignment="0" applyProtection="0"/>
    <xf numFmtId="0" fontId="4" fillId="24" borderId="381" applyNumberFormat="0" applyFont="0" applyAlignment="0" applyProtection="0"/>
    <xf numFmtId="0" fontId="180" fillId="20" borderId="331" applyNumberFormat="0" applyAlignment="0" applyProtection="0"/>
    <xf numFmtId="0" fontId="180" fillId="20" borderId="331" applyNumberFormat="0" applyAlignment="0" applyProtection="0"/>
    <xf numFmtId="0" fontId="188" fillId="7" borderId="331" applyNumberFormat="0" applyAlignment="0" applyProtection="0"/>
    <xf numFmtId="0" fontId="276" fillId="20" borderId="333" applyNumberFormat="0" applyAlignment="0" applyProtection="0"/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10" fillId="20" borderId="380" applyNumberFormat="0" applyAlignment="0" applyProtection="0"/>
    <xf numFmtId="0" fontId="40" fillId="0" borderId="383" applyNumberFormat="0" applyFill="0" applyAlignment="0" applyProtection="0">
      <alignment vertical="center"/>
    </xf>
    <xf numFmtId="0" fontId="27" fillId="25" borderId="382" applyNumberFormat="0" applyAlignment="0" applyProtection="0"/>
    <xf numFmtId="0" fontId="278" fillId="0" borderId="334" applyNumberFormat="0" applyFill="0" applyAlignment="0" applyProtection="0"/>
    <xf numFmtId="10" fontId="16" fillId="22" borderId="330" applyNumberFormat="0" applyBorder="0" applyAlignment="0" applyProtection="0"/>
    <xf numFmtId="0" fontId="4" fillId="24" borderId="332" applyNumberFormat="0" applyFont="0" applyAlignment="0" applyProtection="0"/>
    <xf numFmtId="0" fontId="278" fillId="0" borderId="334" applyNumberFormat="0" applyFill="0" applyAlignment="0" applyProtection="0"/>
    <xf numFmtId="0" fontId="276" fillId="20" borderId="333" applyNumberFormat="0" applyAlignment="0" applyProtection="0"/>
    <xf numFmtId="0" fontId="266" fillId="20" borderId="331" applyNumberFormat="0" applyAlignment="0" applyProtection="0"/>
    <xf numFmtId="0" fontId="4" fillId="24" borderId="381" applyNumberFormat="0" applyFont="0" applyAlignment="0" applyProtection="0"/>
    <xf numFmtId="0" fontId="10" fillId="20" borderId="350" applyNumberFormat="0" applyAlignment="0" applyProtection="0"/>
    <xf numFmtId="0" fontId="10" fillId="25" borderId="380" applyNumberFormat="0" applyAlignment="0" applyProtection="0"/>
    <xf numFmtId="0" fontId="27" fillId="25" borderId="382" applyNumberFormat="0" applyAlignment="0" applyProtection="0"/>
    <xf numFmtId="0" fontId="41" fillId="7" borderId="380" applyNumberFormat="0" applyAlignment="0" applyProtection="0">
      <alignment vertical="center"/>
    </xf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26" fillId="24" borderId="351" applyNumberFormat="0" applyFont="0" applyAlignment="0" applyProtection="0">
      <alignment vertical="center"/>
    </xf>
    <xf numFmtId="0" fontId="29" fillId="0" borderId="353" applyNumberFormat="0" applyFill="0" applyAlignment="0" applyProtection="0"/>
    <xf numFmtId="0" fontId="27" fillId="20" borderId="352" applyNumberFormat="0" applyAlignment="0" applyProtection="0"/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/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/>
    <xf numFmtId="0" fontId="29" fillId="0" borderId="378" applyNumberFormat="0" applyFill="0" applyAlignment="0" applyProtection="0"/>
    <xf numFmtId="0" fontId="21" fillId="7" borderId="380" applyNumberFormat="0" applyAlignment="0" applyProtection="0"/>
    <xf numFmtId="0" fontId="175" fillId="24" borderId="381" applyNumberFormat="0" applyFont="0" applyAlignment="0" applyProtection="0"/>
    <xf numFmtId="0" fontId="273" fillId="7" borderId="331" applyNumberFormat="0" applyAlignment="0" applyProtection="0"/>
    <xf numFmtId="0" fontId="273" fillId="7" borderId="331" applyNumberFormat="0" applyAlignment="0" applyProtection="0"/>
    <xf numFmtId="10" fontId="16" fillId="22" borderId="330" applyNumberFormat="0" applyBorder="0" applyAlignment="0" applyProtection="0"/>
    <xf numFmtId="0" fontId="266" fillId="20" borderId="331" applyNumberFormat="0" applyAlignment="0" applyProtection="0"/>
    <xf numFmtId="0" fontId="191" fillId="20" borderId="333" applyNumberFormat="0" applyAlignment="0" applyProtection="0"/>
    <xf numFmtId="0" fontId="191" fillId="20" borderId="333" applyNumberFormat="0" applyAlignment="0" applyProtection="0"/>
    <xf numFmtId="0" fontId="192" fillId="0" borderId="334" applyNumberFormat="0" applyFill="0" applyAlignment="0" applyProtection="0"/>
    <xf numFmtId="0" fontId="192" fillId="0" borderId="334" applyNumberFormat="0" applyFill="0" applyAlignment="0" applyProtection="0"/>
    <xf numFmtId="0" fontId="289" fillId="24" borderId="342" applyNumberFormat="0" applyFont="0" applyAlignment="0" applyProtection="0">
      <alignment vertical="center"/>
    </xf>
    <xf numFmtId="0" fontId="40" fillId="0" borderId="343" applyNumberFormat="0" applyFill="0" applyAlignment="0" applyProtection="0">
      <alignment vertical="center"/>
    </xf>
    <xf numFmtId="0" fontId="289" fillId="24" borderId="342" applyNumberFormat="0" applyFont="0" applyAlignment="0" applyProtection="0">
      <alignment vertical="center"/>
    </xf>
    <xf numFmtId="0" fontId="40" fillId="0" borderId="343" applyNumberFormat="0" applyFill="0" applyAlignment="0" applyProtection="0">
      <alignment vertical="center"/>
    </xf>
    <xf numFmtId="0" fontId="191" fillId="20" borderId="346" applyNumberFormat="0" applyAlignment="0" applyProtection="0"/>
    <xf numFmtId="0" fontId="191" fillId="20" borderId="346" applyNumberFormat="0" applyAlignment="0" applyProtection="0"/>
    <xf numFmtId="0" fontId="266" fillId="20" borderId="344" applyNumberFormat="0" applyAlignment="0" applyProtection="0"/>
    <xf numFmtId="0" fontId="266" fillId="20" borderId="344" applyNumberFormat="0" applyAlignment="0" applyProtection="0"/>
    <xf numFmtId="0" fontId="273" fillId="7" borderId="344" applyNumberFormat="0" applyAlignment="0" applyProtection="0"/>
    <xf numFmtId="0" fontId="273" fillId="7" borderId="344" applyNumberFormat="0" applyAlignment="0" applyProtection="0"/>
    <xf numFmtId="0" fontId="4" fillId="24" borderId="345" applyNumberFormat="0" applyFont="0" applyAlignment="0" applyProtection="0"/>
    <xf numFmtId="0" fontId="4" fillId="24" borderId="345" applyNumberFormat="0" applyFont="0" applyAlignment="0" applyProtection="0"/>
    <xf numFmtId="0" fontId="276" fillId="20" borderId="346" applyNumberFormat="0" applyAlignment="0" applyProtection="0"/>
    <xf numFmtId="0" fontId="276" fillId="20" borderId="346" applyNumberFormat="0" applyAlignment="0" applyProtection="0"/>
    <xf numFmtId="0" fontId="278" fillId="0" borderId="347" applyNumberFormat="0" applyFill="0" applyAlignment="0" applyProtection="0"/>
    <xf numFmtId="0" fontId="278" fillId="0" borderId="347" applyNumberFormat="0" applyFill="0" applyAlignment="0" applyProtection="0"/>
    <xf numFmtId="0" fontId="191" fillId="20" borderId="346" applyNumberFormat="0" applyAlignment="0" applyProtection="0"/>
    <xf numFmtId="0" fontId="10" fillId="20" borderId="344" applyNumberFormat="0" applyAlignment="0" applyProtection="0"/>
    <xf numFmtId="0" fontId="21" fillId="7" borderId="344" applyNumberFormat="0" applyAlignment="0" applyProtection="0"/>
    <xf numFmtId="0" fontId="85" fillId="24" borderId="345" applyNumberFormat="0" applyFont="0" applyAlignment="0" applyProtection="0"/>
    <xf numFmtId="0" fontId="27" fillId="20" borderId="346" applyNumberFormat="0" applyAlignment="0" applyProtection="0"/>
    <xf numFmtId="0" fontId="29" fillId="0" borderId="347" applyNumberFormat="0" applyFill="0" applyAlignment="0" applyProtection="0"/>
    <xf numFmtId="0" fontId="191" fillId="20" borderId="346" applyNumberFormat="0" applyAlignment="0" applyProtection="0"/>
    <xf numFmtId="0" fontId="191" fillId="20" borderId="346" applyNumberFormat="0" applyAlignment="0" applyProtection="0"/>
    <xf numFmtId="0" fontId="191" fillId="20" borderId="346" applyNumberFormat="0" applyAlignment="0" applyProtection="0"/>
    <xf numFmtId="0" fontId="191" fillId="20" borderId="346" applyNumberFormat="0" applyAlignment="0" applyProtection="0"/>
    <xf numFmtId="0" fontId="191" fillId="20" borderId="346" applyNumberFormat="0" applyAlignment="0" applyProtection="0"/>
    <xf numFmtId="0" fontId="191" fillId="20" borderId="346" applyNumberFormat="0" applyAlignment="0" applyProtection="0"/>
    <xf numFmtId="0" fontId="180" fillId="20" borderId="344" applyNumberFormat="0" applyAlignment="0" applyProtection="0"/>
    <xf numFmtId="0" fontId="180" fillId="20" borderId="344" applyNumberFormat="0" applyAlignment="0" applyProtection="0"/>
    <xf numFmtId="0" fontId="180" fillId="20" borderId="344" applyNumberFormat="0" applyAlignment="0" applyProtection="0"/>
    <xf numFmtId="0" fontId="180" fillId="20" borderId="344" applyNumberFormat="0" applyAlignment="0" applyProtection="0"/>
    <xf numFmtId="0" fontId="180" fillId="20" borderId="344" applyNumberFormat="0" applyAlignment="0" applyProtection="0"/>
    <xf numFmtId="0" fontId="180" fillId="20" borderId="344" applyNumberFormat="0" applyAlignment="0" applyProtection="0"/>
    <xf numFmtId="0" fontId="180" fillId="20" borderId="344" applyNumberFormat="0" applyAlignment="0" applyProtection="0"/>
    <xf numFmtId="0" fontId="180" fillId="20" borderId="344" applyNumberFormat="0" applyAlignment="0" applyProtection="0"/>
    <xf numFmtId="0" fontId="180" fillId="20" borderId="344" applyNumberFormat="0" applyAlignment="0" applyProtection="0"/>
    <xf numFmtId="0" fontId="188" fillId="7" borderId="344" applyNumberFormat="0" applyAlignment="0" applyProtection="0"/>
    <xf numFmtId="0" fontId="188" fillId="7" borderId="344" applyNumberFormat="0" applyAlignment="0" applyProtection="0"/>
    <xf numFmtId="0" fontId="188" fillId="7" borderId="344" applyNumberFormat="0" applyAlignment="0" applyProtection="0"/>
    <xf numFmtId="0" fontId="188" fillId="7" borderId="344" applyNumberFormat="0" applyAlignment="0" applyProtection="0"/>
    <xf numFmtId="0" fontId="188" fillId="7" borderId="344" applyNumberFormat="0" applyAlignment="0" applyProtection="0"/>
    <xf numFmtId="0" fontId="188" fillId="7" borderId="344" applyNumberFormat="0" applyAlignment="0" applyProtection="0"/>
    <xf numFmtId="0" fontId="188" fillId="7" borderId="344" applyNumberFormat="0" applyAlignment="0" applyProtection="0"/>
    <xf numFmtId="0" fontId="188" fillId="7" borderId="344" applyNumberFormat="0" applyAlignment="0" applyProtection="0"/>
    <xf numFmtId="0" fontId="188" fillId="7" borderId="344" applyNumberFormat="0" applyAlignment="0" applyProtection="0"/>
    <xf numFmtId="0" fontId="175" fillId="24" borderId="345" applyNumberFormat="0" applyFont="0" applyAlignment="0" applyProtection="0"/>
    <xf numFmtId="0" fontId="175" fillId="24" borderId="345" applyNumberFormat="0" applyFont="0" applyAlignment="0" applyProtection="0"/>
    <xf numFmtId="0" fontId="175" fillId="24" borderId="345" applyNumberFormat="0" applyFont="0" applyAlignment="0" applyProtection="0"/>
    <xf numFmtId="0" fontId="175" fillId="24" borderId="345" applyNumberFormat="0" applyFont="0" applyAlignment="0" applyProtection="0"/>
    <xf numFmtId="0" fontId="175" fillId="24" borderId="345" applyNumberFormat="0" applyFont="0" applyAlignment="0" applyProtection="0"/>
    <xf numFmtId="0" fontId="175" fillId="24" borderId="345" applyNumberFormat="0" applyFont="0" applyAlignment="0" applyProtection="0"/>
    <xf numFmtId="0" fontId="175" fillId="24" borderId="345" applyNumberFormat="0" applyFont="0" applyAlignment="0" applyProtection="0"/>
    <xf numFmtId="0" fontId="175" fillId="24" borderId="345" applyNumberFormat="0" applyFont="0" applyAlignment="0" applyProtection="0"/>
    <xf numFmtId="0" fontId="175" fillId="24" borderId="345" applyNumberFormat="0" applyFont="0" applyAlignment="0" applyProtection="0"/>
    <xf numFmtId="0" fontId="175" fillId="24" borderId="345" applyNumberFormat="0" applyFont="0" applyAlignment="0" applyProtection="0"/>
    <xf numFmtId="0" fontId="4" fillId="24" borderId="345" applyNumberFormat="0" applyFont="0" applyAlignment="0" applyProtection="0"/>
    <xf numFmtId="0" fontId="4" fillId="24" borderId="345" applyNumberFormat="0" applyFont="0" applyAlignment="0" applyProtection="0"/>
    <xf numFmtId="0" fontId="175" fillId="24" borderId="345" applyNumberFormat="0" applyFont="0" applyAlignment="0" applyProtection="0"/>
    <xf numFmtId="0" fontId="175" fillId="24" borderId="345" applyNumberFormat="0" applyFont="0" applyAlignment="0" applyProtection="0"/>
    <xf numFmtId="0" fontId="175" fillId="24" borderId="345" applyNumberFormat="0" applyFont="0" applyAlignment="0" applyProtection="0"/>
    <xf numFmtId="0" fontId="175" fillId="24" borderId="345" applyNumberFormat="0" applyFont="0" applyAlignment="0" applyProtection="0"/>
    <xf numFmtId="0" fontId="175" fillId="24" borderId="345" applyNumberFormat="0" applyFont="0" applyAlignment="0" applyProtection="0"/>
    <xf numFmtId="0" fontId="175" fillId="24" borderId="345" applyNumberFormat="0" applyFont="0" applyAlignment="0" applyProtection="0"/>
    <xf numFmtId="0" fontId="175" fillId="24" borderId="345" applyNumberFormat="0" applyFont="0" applyAlignment="0" applyProtection="0"/>
    <xf numFmtId="0" fontId="175" fillId="24" borderId="345" applyNumberFormat="0" applyFont="0" applyAlignment="0" applyProtection="0"/>
    <xf numFmtId="0" fontId="175" fillId="24" borderId="345" applyNumberFormat="0" applyFont="0" applyAlignment="0" applyProtection="0"/>
    <xf numFmtId="0" fontId="175" fillId="24" borderId="345" applyNumberFormat="0" applyFont="0" applyAlignment="0" applyProtection="0"/>
    <xf numFmtId="0" fontId="4" fillId="24" borderId="345" applyNumberFormat="0" applyFont="0" applyAlignment="0" applyProtection="0"/>
    <xf numFmtId="0" fontId="4" fillId="24" borderId="345" applyNumberFormat="0" applyFont="0" applyAlignment="0" applyProtection="0"/>
    <xf numFmtId="0" fontId="4" fillId="24" borderId="345" applyNumberFormat="0" applyFont="0" applyAlignment="0" applyProtection="0"/>
    <xf numFmtId="0" fontId="175" fillId="24" borderId="345" applyNumberFormat="0" applyFont="0" applyAlignment="0" applyProtection="0"/>
    <xf numFmtId="0" fontId="175" fillId="24" borderId="345" applyNumberFormat="0" applyFont="0" applyAlignment="0" applyProtection="0"/>
    <xf numFmtId="0" fontId="175" fillId="24" borderId="345" applyNumberFormat="0" applyFont="0" applyAlignment="0" applyProtection="0"/>
    <xf numFmtId="0" fontId="175" fillId="24" borderId="345" applyNumberFormat="0" applyFont="0" applyAlignment="0" applyProtection="0"/>
    <xf numFmtId="0" fontId="175" fillId="24" borderId="345" applyNumberFormat="0" applyFont="0" applyAlignment="0" applyProtection="0"/>
    <xf numFmtId="0" fontId="175" fillId="24" borderId="345" applyNumberFormat="0" applyFont="0" applyAlignment="0" applyProtection="0"/>
    <xf numFmtId="0" fontId="191" fillId="20" borderId="346" applyNumberFormat="0" applyAlignment="0" applyProtection="0"/>
    <xf numFmtId="0" fontId="191" fillId="20" borderId="346" applyNumberFormat="0" applyAlignment="0" applyProtection="0"/>
    <xf numFmtId="0" fontId="191" fillId="20" borderId="346" applyNumberFormat="0" applyAlignment="0" applyProtection="0"/>
    <xf numFmtId="0" fontId="191" fillId="20" borderId="346" applyNumberFormat="0" applyAlignment="0" applyProtection="0"/>
    <xf numFmtId="0" fontId="191" fillId="20" borderId="346" applyNumberFormat="0" applyAlignment="0" applyProtection="0"/>
    <xf numFmtId="0" fontId="191" fillId="20" borderId="346" applyNumberFormat="0" applyAlignment="0" applyProtection="0"/>
    <xf numFmtId="0" fontId="191" fillId="20" borderId="346" applyNumberFormat="0" applyAlignment="0" applyProtection="0"/>
    <xf numFmtId="0" fontId="191" fillId="20" borderId="346" applyNumberFormat="0" applyAlignment="0" applyProtection="0"/>
    <xf numFmtId="0" fontId="191" fillId="20" borderId="346" applyNumberFormat="0" applyAlignment="0" applyProtection="0"/>
    <xf numFmtId="0" fontId="29" fillId="0" borderId="347" applyNumberFormat="0" applyFill="0" applyAlignment="0" applyProtection="0"/>
    <xf numFmtId="0" fontId="27" fillId="20" borderId="346" applyNumberFormat="0" applyAlignment="0" applyProtection="0"/>
    <xf numFmtId="0" fontId="278" fillId="0" borderId="347" applyNumberFormat="0" applyFill="0" applyAlignment="0" applyProtection="0"/>
    <xf numFmtId="0" fontId="278" fillId="0" borderId="347" applyNumberFormat="0" applyFill="0" applyAlignment="0" applyProtection="0"/>
    <xf numFmtId="0" fontId="276" fillId="20" borderId="346" applyNumberFormat="0" applyAlignment="0" applyProtection="0"/>
    <xf numFmtId="0" fontId="276" fillId="20" borderId="346" applyNumberFormat="0" applyAlignment="0" applyProtection="0"/>
    <xf numFmtId="0" fontId="192" fillId="0" borderId="347" applyNumberFormat="0" applyFill="0" applyAlignment="0" applyProtection="0"/>
    <xf numFmtId="0" fontId="192" fillId="0" borderId="347" applyNumberFormat="0" applyFill="0" applyAlignment="0" applyProtection="0"/>
    <xf numFmtId="0" fontId="192" fillId="0" borderId="347" applyNumberFormat="0" applyFill="0" applyAlignment="0" applyProtection="0"/>
    <xf numFmtId="0" fontId="192" fillId="0" borderId="347" applyNumberFormat="0" applyFill="0" applyAlignment="0" applyProtection="0"/>
    <xf numFmtId="0" fontId="192" fillId="0" borderId="347" applyNumberFormat="0" applyFill="0" applyAlignment="0" applyProtection="0"/>
    <xf numFmtId="0" fontId="192" fillId="0" borderId="347" applyNumberFormat="0" applyFill="0" applyAlignment="0" applyProtection="0"/>
    <xf numFmtId="0" fontId="192" fillId="0" borderId="347" applyNumberFormat="0" applyFill="0" applyAlignment="0" applyProtection="0"/>
    <xf numFmtId="0" fontId="192" fillId="0" borderId="347" applyNumberFormat="0" applyFill="0" applyAlignment="0" applyProtection="0"/>
    <xf numFmtId="0" fontId="192" fillId="0" borderId="347" applyNumberFormat="0" applyFill="0" applyAlignment="0" applyProtection="0"/>
    <xf numFmtId="0" fontId="32" fillId="20" borderId="344" applyNumberFormat="0" applyAlignment="0" applyProtection="0">
      <alignment vertical="center"/>
    </xf>
    <xf numFmtId="0" fontId="289" fillId="24" borderId="342" applyNumberFormat="0" applyFont="0" applyAlignment="0" applyProtection="0">
      <alignment vertical="center"/>
    </xf>
    <xf numFmtId="0" fontId="40" fillId="0" borderId="343" applyNumberFormat="0" applyFill="0" applyAlignment="0" applyProtection="0">
      <alignment vertical="center"/>
    </xf>
    <xf numFmtId="0" fontId="41" fillId="7" borderId="344" applyNumberFormat="0" applyAlignment="0" applyProtection="0">
      <alignment vertical="center"/>
    </xf>
    <xf numFmtId="0" fontId="47" fillId="20" borderId="346" applyNumberFormat="0" applyAlignment="0" applyProtection="0">
      <alignment vertical="center"/>
    </xf>
    <xf numFmtId="0" fontId="192" fillId="0" borderId="347" applyNumberFormat="0" applyFill="0" applyAlignment="0" applyProtection="0"/>
    <xf numFmtId="0" fontId="192" fillId="0" borderId="347" applyNumberFormat="0" applyFill="0" applyAlignment="0" applyProtection="0"/>
    <xf numFmtId="0" fontId="192" fillId="0" borderId="347" applyNumberFormat="0" applyFill="0" applyAlignment="0" applyProtection="0"/>
    <xf numFmtId="0" fontId="192" fillId="0" borderId="347" applyNumberFormat="0" applyFill="0" applyAlignment="0" applyProtection="0"/>
    <xf numFmtId="0" fontId="192" fillId="0" borderId="347" applyNumberFormat="0" applyFill="0" applyAlignment="0" applyProtection="0"/>
    <xf numFmtId="0" fontId="192" fillId="0" borderId="347" applyNumberFormat="0" applyFill="0" applyAlignment="0" applyProtection="0"/>
    <xf numFmtId="0" fontId="192" fillId="0" borderId="347" applyNumberFormat="0" applyFill="0" applyAlignment="0" applyProtection="0"/>
    <xf numFmtId="0" fontId="192" fillId="0" borderId="347" applyNumberFormat="0" applyFill="0" applyAlignment="0" applyProtection="0"/>
    <xf numFmtId="0" fontId="192" fillId="0" borderId="347" applyNumberFormat="0" applyFill="0" applyAlignment="0" applyProtection="0"/>
    <xf numFmtId="0" fontId="289" fillId="24" borderId="342" applyNumberFormat="0" applyFont="0" applyAlignment="0" applyProtection="0">
      <alignment vertical="center"/>
    </xf>
    <xf numFmtId="0" fontId="40" fillId="0" borderId="343" applyNumberFormat="0" applyFill="0" applyAlignment="0" applyProtection="0">
      <alignment vertical="center"/>
    </xf>
    <xf numFmtId="0" fontId="47" fillId="20" borderId="346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80" fillId="20" borderId="380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>
      <alignment vertical="center"/>
    </xf>
    <xf numFmtId="0" fontId="175" fillId="24" borderId="381" applyNumberFormat="0" applyFont="0" applyAlignment="0" applyProtection="0"/>
    <xf numFmtId="0" fontId="4" fillId="24" borderId="381" applyNumberFormat="0" applyFont="0" applyAlignment="0" applyProtection="0">
      <alignment vertical="center"/>
    </xf>
    <xf numFmtId="0" fontId="180" fillId="20" borderId="350" applyNumberFormat="0" applyAlignment="0" applyProtection="0"/>
    <xf numFmtId="0" fontId="29" fillId="0" borderId="378" applyNumberFormat="0" applyFill="0" applyAlignment="0" applyProtection="0"/>
    <xf numFmtId="0" fontId="180" fillId="20" borderId="350" applyNumberFormat="0" applyAlignment="0" applyProtection="0"/>
    <xf numFmtId="0" fontId="27" fillId="25" borderId="382" applyNumberFormat="0" applyAlignment="0" applyProtection="0"/>
    <xf numFmtId="0" fontId="180" fillId="20" borderId="350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80" fillId="20" borderId="350" applyNumberFormat="0" applyAlignment="0" applyProtection="0"/>
    <xf numFmtId="0" fontId="10" fillId="25" borderId="380" applyNumberFormat="0" applyAlignment="0" applyProtection="0"/>
    <xf numFmtId="0" fontId="180" fillId="20" borderId="350" applyNumberFormat="0" applyAlignment="0" applyProtection="0"/>
    <xf numFmtId="0" fontId="47" fillId="20" borderId="382" applyNumberFormat="0" applyAlignment="0" applyProtection="0">
      <alignment vertical="center"/>
    </xf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75" fillId="24" borderId="351" applyNumberFormat="0" applyFont="0" applyAlignment="0" applyProtection="0"/>
    <xf numFmtId="0" fontId="27" fillId="20" borderId="352" applyNumberFormat="0" applyAlignment="0" applyProtection="0"/>
    <xf numFmtId="0" fontId="26" fillId="24" borderId="351" applyNumberFormat="0" applyFon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0" fillId="20" borderId="350" applyNumberFormat="0" applyAlignment="0" applyProtection="0"/>
    <xf numFmtId="0" fontId="10" fillId="20" borderId="350" applyNumberFormat="0" applyAlignment="0" applyProtection="0"/>
    <xf numFmtId="0" fontId="105" fillId="28" borderId="350" applyNumberFormat="0" applyAlignment="0" applyProtection="0"/>
    <xf numFmtId="0" fontId="105" fillId="28" borderId="350" applyNumberFormat="0" applyAlignment="0" applyProtection="0"/>
    <xf numFmtId="0" fontId="10" fillId="22" borderId="350" applyNumberFormat="0" applyAlignment="0" applyProtection="0"/>
    <xf numFmtId="10" fontId="16" fillId="22" borderId="348" applyNumberFormat="0" applyBorder="0" applyAlignment="0" applyProtection="0"/>
    <xf numFmtId="0" fontId="29" fillId="0" borderId="353" applyNumberFormat="0" applyFill="0" applyAlignment="0" applyProtection="0"/>
    <xf numFmtId="0" fontId="27" fillId="20" borderId="352" applyNumberFormat="0" applyAlignment="0" applyProtection="0"/>
    <xf numFmtId="0" fontId="21" fillId="7" borderId="350" applyNumberFormat="0" applyAlignment="0" applyProtection="0"/>
    <xf numFmtId="0" fontId="191" fillId="20" borderId="352" applyNumberFormat="0" applyAlignment="0" applyProtection="0"/>
    <xf numFmtId="0" fontId="10" fillId="20" borderId="350" applyNumberFormat="0" applyAlignment="0" applyProtection="0"/>
    <xf numFmtId="0" fontId="192" fillId="0" borderId="353" applyNumberFormat="0" applyFill="0" applyAlignment="0" applyProtection="0"/>
    <xf numFmtId="0" fontId="10" fillId="20" borderId="350" applyNumberFormat="0" applyAlignment="0" applyProtection="0"/>
    <xf numFmtId="0" fontId="29" fillId="0" borderId="353" applyNumberFormat="0" applyFill="0" applyAlignment="0" applyProtection="0"/>
    <xf numFmtId="0" fontId="27" fillId="20" borderId="352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91" fillId="20" borderId="352" applyNumberFormat="0" applyAlignment="0" applyProtection="0"/>
    <xf numFmtId="0" fontId="10" fillId="20" borderId="350" applyNumberFormat="0" applyAlignment="0" applyProtection="0"/>
    <xf numFmtId="0" fontId="180" fillId="20" borderId="380" applyNumberFormat="0" applyAlignment="0" applyProtection="0"/>
    <xf numFmtId="0" fontId="10" fillId="20" borderId="350" applyNumberFormat="0" applyAlignment="0" applyProtection="0"/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10" fillId="25" borderId="350" applyNumberFormat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26" fillId="24" borderId="351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0" borderId="353" applyNumberFormat="0" applyFill="0" applyAlignment="0" applyProtection="0"/>
    <xf numFmtId="0" fontId="29" fillId="0" borderId="353" applyNumberFormat="0" applyFill="0" applyAlignment="0" applyProtection="0"/>
    <xf numFmtId="0" fontId="27" fillId="20" borderId="352" applyNumberFormat="0" applyAlignment="0" applyProtection="0"/>
    <xf numFmtId="0" fontId="4" fillId="24" borderId="351" applyNumberFormat="0" applyFont="0" applyAlignment="0" applyProtection="0"/>
    <xf numFmtId="0" fontId="10" fillId="20" borderId="350" applyNumberFormat="0" applyAlignment="0" applyProtection="0"/>
    <xf numFmtId="0" fontId="10" fillId="20" borderId="350" applyNumberFormat="0" applyAlignment="0" applyProtection="0"/>
    <xf numFmtId="0" fontId="21" fillId="7" borderId="350" applyNumberFormat="0" applyAlignment="0" applyProtection="0"/>
    <xf numFmtId="10" fontId="16" fillId="22" borderId="348" applyNumberFormat="0" applyBorder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26" fillId="24" borderId="351" applyNumberFormat="0" applyFont="0" applyAlignment="0" applyProtection="0"/>
    <xf numFmtId="0" fontId="27" fillId="20" borderId="352" applyNumberFormat="0" applyAlignment="0" applyProtection="0"/>
    <xf numFmtId="0" fontId="27" fillId="20" borderId="352" applyNumberFormat="0" applyAlignment="0" applyProtection="0"/>
    <xf numFmtId="0" fontId="29" fillId="0" borderId="353" applyNumberFormat="0" applyFill="0" applyAlignment="0" applyProtection="0"/>
    <xf numFmtId="0" fontId="29" fillId="0" borderId="353" applyNumberFormat="0" applyFill="0" applyAlignment="0" applyProtection="0"/>
    <xf numFmtId="0" fontId="32" fillId="20" borderId="350" applyNumberFormat="0" applyAlignment="0" applyProtection="0">
      <alignment vertical="center"/>
    </xf>
    <xf numFmtId="0" fontId="26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10" fillId="20" borderId="350" applyNumberFormat="0" applyAlignment="0" applyProtection="0"/>
    <xf numFmtId="0" fontId="21" fillId="7" borderId="350" applyNumberFormat="0" applyAlignment="0" applyProtection="0"/>
    <xf numFmtId="0" fontId="27" fillId="20" borderId="352" applyNumberFormat="0" applyAlignment="0" applyProtection="0"/>
    <xf numFmtId="0" fontId="29" fillId="0" borderId="353" applyNumberFormat="0" applyFill="0" applyAlignment="0" applyProtection="0"/>
    <xf numFmtId="0" fontId="10" fillId="20" borderId="350" applyNumberFormat="0" applyAlignment="0" applyProtection="0"/>
    <xf numFmtId="0" fontId="21" fillId="7" borderId="350" applyNumberFormat="0" applyAlignment="0" applyProtection="0"/>
    <xf numFmtId="0" fontId="27" fillId="20" borderId="352" applyNumberFormat="0" applyAlignment="0" applyProtection="0"/>
    <xf numFmtId="0" fontId="29" fillId="0" borderId="353" applyNumberFormat="0" applyFill="0" applyAlignment="0" applyProtection="0"/>
    <xf numFmtId="0" fontId="10" fillId="22" borderId="350" applyNumberFormat="0" applyAlignment="0" applyProtection="0"/>
    <xf numFmtId="0" fontId="105" fillId="28" borderId="350" applyNumberFormat="0" applyAlignment="0" applyProtection="0"/>
    <xf numFmtId="0" fontId="105" fillId="28" borderId="350" applyNumberFormat="0" applyAlignment="0" applyProtection="0"/>
    <xf numFmtId="0" fontId="4" fillId="29" borderId="351" applyNumberFormat="0" applyFont="0" applyAlignment="0" applyProtection="0"/>
    <xf numFmtId="0" fontId="29" fillId="22" borderId="355" applyNumberFormat="0" applyAlignment="0" applyProtection="0"/>
    <xf numFmtId="0" fontId="29" fillId="0" borderId="354" applyNumberFormat="0" applyFill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0" fillId="20" borderId="350" applyNumberFormat="0" applyAlignment="0" applyProtection="0"/>
    <xf numFmtId="0" fontId="10" fillId="20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26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0" borderId="352" applyNumberFormat="0" applyAlignment="0" applyProtection="0"/>
    <xf numFmtId="0" fontId="27" fillId="20" borderId="352" applyNumberFormat="0" applyAlignment="0" applyProtection="0"/>
    <xf numFmtId="0" fontId="29" fillId="0" borderId="353" applyNumberFormat="0" applyFill="0" applyAlignment="0" applyProtection="0"/>
    <xf numFmtId="0" fontId="29" fillId="0" borderId="353" applyNumberFormat="0" applyFill="0" applyAlignment="0" applyProtection="0"/>
    <xf numFmtId="0" fontId="32" fillId="20" borderId="350" applyNumberFormat="0" applyAlignment="0" applyProtection="0">
      <alignment vertical="center"/>
    </xf>
    <xf numFmtId="0" fontId="26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10" fillId="20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0" borderId="352" applyNumberFormat="0" applyAlignment="0" applyProtection="0"/>
    <xf numFmtId="0" fontId="29" fillId="0" borderId="353" applyNumberFormat="0" applyFill="0" applyAlignment="0" applyProtection="0"/>
    <xf numFmtId="0" fontId="10" fillId="20" borderId="350" applyNumberFormat="0" applyAlignment="0" applyProtection="0"/>
    <xf numFmtId="0" fontId="21" fillId="7" borderId="350" applyNumberFormat="0" applyAlignment="0" applyProtection="0"/>
    <xf numFmtId="0" fontId="27" fillId="20" borderId="352" applyNumberFormat="0" applyAlignment="0" applyProtection="0"/>
    <xf numFmtId="0" fontId="29" fillId="0" borderId="353" applyNumberFormat="0" applyFill="0" applyAlignment="0" applyProtection="0"/>
    <xf numFmtId="0" fontId="10" fillId="22" borderId="350" applyNumberFormat="0" applyAlignment="0" applyProtection="0"/>
    <xf numFmtId="0" fontId="105" fillId="28" borderId="350" applyNumberFormat="0" applyAlignment="0" applyProtection="0"/>
    <xf numFmtId="0" fontId="105" fillId="28" borderId="350" applyNumberFormat="0" applyAlignment="0" applyProtection="0"/>
    <xf numFmtId="0" fontId="4" fillId="29" borderId="351" applyNumberFormat="0" applyFont="0" applyAlignment="0" applyProtection="0"/>
    <xf numFmtId="0" fontId="29" fillId="22" borderId="355" applyNumberFormat="0" applyAlignment="0" applyProtection="0"/>
    <xf numFmtId="0" fontId="29" fillId="0" borderId="354" applyNumberFormat="0" applyFill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27" fillId="20" borderId="352" applyNumberFormat="0" applyAlignment="0" applyProtection="0"/>
    <xf numFmtId="0" fontId="192" fillId="0" borderId="353" applyNumberFormat="0" applyFill="0" applyAlignment="0" applyProtection="0"/>
    <xf numFmtId="0" fontId="191" fillId="20" borderId="352" applyNumberFormat="0" applyAlignment="0" applyProtection="0"/>
    <xf numFmtId="0" fontId="175" fillId="24" borderId="351" applyNumberFormat="0" applyFont="0" applyAlignment="0" applyProtection="0"/>
    <xf numFmtId="0" fontId="10" fillId="25" borderId="350" applyNumberFormat="0" applyAlignment="0" applyProtection="0"/>
    <xf numFmtId="0" fontId="188" fillId="7" borderId="380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21" fillId="7" borderId="350" applyNumberFormat="0" applyAlignment="0" applyProtection="0"/>
    <xf numFmtId="0" fontId="47" fillId="20" borderId="352" applyNumberFormat="0" applyAlignment="0" applyProtection="0">
      <alignment vertical="center"/>
    </xf>
    <xf numFmtId="0" fontId="188" fillId="7" borderId="380" applyNumberFormat="0" applyAlignment="0" applyProtection="0"/>
    <xf numFmtId="0" fontId="4" fillId="24" borderId="351" applyNumberFormat="0" applyFont="0" applyAlignment="0" applyProtection="0">
      <alignment vertical="center"/>
    </xf>
    <xf numFmtId="0" fontId="180" fillId="20" borderId="380" applyNumberFormat="0" applyAlignment="0" applyProtection="0"/>
    <xf numFmtId="0" fontId="180" fillId="20" borderId="380" applyNumberFormat="0" applyAlignment="0" applyProtection="0"/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10" fillId="25" borderId="350" applyNumberFormat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1" fillId="7" borderId="350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29" fillId="0" borderId="354" applyNumberFormat="0" applyFill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29" fillId="0" borderId="354" applyNumberFormat="0" applyFill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75" fillId="24" borderId="38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29" fillId="0" borderId="354" applyNumberFormat="0" applyFill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29" fillId="0" borderId="354" applyNumberFormat="0" applyFill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29" fillId="0" borderId="354" applyNumberFormat="0" applyFill="0" applyAlignment="0" applyProtection="0"/>
    <xf numFmtId="0" fontId="175" fillId="24" borderId="381" applyNumberFormat="0" applyFont="0" applyAlignment="0" applyProtection="0"/>
    <xf numFmtId="0" fontId="4" fillId="24" borderId="381" applyNumberFormat="0" applyFon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26" fillId="24" borderId="351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0" borderId="353" applyNumberFormat="0" applyFill="0" applyAlignment="0" applyProtection="0"/>
    <xf numFmtId="0" fontId="29" fillId="0" borderId="353" applyNumberFormat="0" applyFill="0" applyAlignment="0" applyProtection="0"/>
    <xf numFmtId="0" fontId="10" fillId="20" borderId="350" applyNumberFormat="0" applyAlignment="0" applyProtection="0"/>
    <xf numFmtId="0" fontId="10" fillId="20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26" fillId="24" borderId="351" applyNumberFormat="0" applyFont="0" applyAlignment="0" applyProtection="0"/>
    <xf numFmtId="0" fontId="27" fillId="20" borderId="352" applyNumberFormat="0" applyAlignment="0" applyProtection="0"/>
    <xf numFmtId="0" fontId="27" fillId="20" borderId="352" applyNumberFormat="0" applyAlignment="0" applyProtection="0"/>
    <xf numFmtId="0" fontId="29" fillId="0" borderId="353" applyNumberFormat="0" applyFill="0" applyAlignment="0" applyProtection="0"/>
    <xf numFmtId="0" fontId="29" fillId="0" borderId="353" applyNumberFormat="0" applyFill="0" applyAlignment="0" applyProtection="0"/>
    <xf numFmtId="0" fontId="32" fillId="20" borderId="350" applyNumberFormat="0" applyAlignment="0" applyProtection="0">
      <alignment vertical="center"/>
    </xf>
    <xf numFmtId="0" fontId="26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10" fillId="20" borderId="350" applyNumberFormat="0" applyAlignment="0" applyProtection="0"/>
    <xf numFmtId="0" fontId="21" fillId="7" borderId="350" applyNumberFormat="0" applyAlignment="0" applyProtection="0"/>
    <xf numFmtId="0" fontId="27" fillId="20" borderId="352" applyNumberFormat="0" applyAlignment="0" applyProtection="0"/>
    <xf numFmtId="0" fontId="29" fillId="0" borderId="353" applyNumberFormat="0" applyFill="0" applyAlignment="0" applyProtection="0"/>
    <xf numFmtId="0" fontId="10" fillId="20" borderId="350" applyNumberFormat="0" applyAlignment="0" applyProtection="0"/>
    <xf numFmtId="0" fontId="21" fillId="7" borderId="350" applyNumberFormat="0" applyAlignment="0" applyProtection="0"/>
    <xf numFmtId="0" fontId="27" fillId="20" borderId="352" applyNumberFormat="0" applyAlignment="0" applyProtection="0"/>
    <xf numFmtId="0" fontId="29" fillId="0" borderId="353" applyNumberFormat="0" applyFill="0" applyAlignment="0" applyProtection="0"/>
    <xf numFmtId="0" fontId="10" fillId="22" borderId="350" applyNumberFormat="0" applyAlignment="0" applyProtection="0"/>
    <xf numFmtId="0" fontId="105" fillId="28" borderId="350" applyNumberFormat="0" applyAlignment="0" applyProtection="0"/>
    <xf numFmtId="0" fontId="105" fillId="28" borderId="350" applyNumberFormat="0" applyAlignment="0" applyProtection="0"/>
    <xf numFmtId="0" fontId="4" fillId="29" borderId="351" applyNumberFormat="0" applyFont="0" applyAlignment="0" applyProtection="0"/>
    <xf numFmtId="0" fontId="29" fillId="22" borderId="355" applyNumberFormat="0" applyAlignment="0" applyProtection="0"/>
    <xf numFmtId="0" fontId="29" fillId="0" borderId="354" applyNumberFormat="0" applyFill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0" fillId="20" borderId="350" applyNumberFormat="0" applyAlignment="0" applyProtection="0"/>
    <xf numFmtId="0" fontId="10" fillId="20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26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0" borderId="352" applyNumberFormat="0" applyAlignment="0" applyProtection="0"/>
    <xf numFmtId="0" fontId="27" fillId="20" borderId="352" applyNumberFormat="0" applyAlignment="0" applyProtection="0"/>
    <xf numFmtId="0" fontId="29" fillId="0" borderId="353" applyNumberFormat="0" applyFill="0" applyAlignment="0" applyProtection="0"/>
    <xf numFmtId="0" fontId="29" fillId="0" borderId="353" applyNumberFormat="0" applyFill="0" applyAlignment="0" applyProtection="0"/>
    <xf numFmtId="0" fontId="32" fillId="20" borderId="350" applyNumberFormat="0" applyAlignment="0" applyProtection="0">
      <alignment vertical="center"/>
    </xf>
    <xf numFmtId="0" fontId="26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10" fillId="20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0" borderId="352" applyNumberFormat="0" applyAlignment="0" applyProtection="0"/>
    <xf numFmtId="0" fontId="29" fillId="0" borderId="353" applyNumberFormat="0" applyFill="0" applyAlignment="0" applyProtection="0"/>
    <xf numFmtId="0" fontId="10" fillId="20" borderId="350" applyNumberFormat="0" applyAlignment="0" applyProtection="0"/>
    <xf numFmtId="0" fontId="21" fillId="7" borderId="350" applyNumberFormat="0" applyAlignment="0" applyProtection="0"/>
    <xf numFmtId="0" fontId="27" fillId="20" borderId="352" applyNumberFormat="0" applyAlignment="0" applyProtection="0"/>
    <xf numFmtId="0" fontId="29" fillId="0" borderId="353" applyNumberFormat="0" applyFill="0" applyAlignment="0" applyProtection="0"/>
    <xf numFmtId="0" fontId="10" fillId="22" borderId="350" applyNumberFormat="0" applyAlignment="0" applyProtection="0"/>
    <xf numFmtId="0" fontId="105" fillId="28" borderId="350" applyNumberFormat="0" applyAlignment="0" applyProtection="0"/>
    <xf numFmtId="0" fontId="105" fillId="28" borderId="350" applyNumberFormat="0" applyAlignment="0" applyProtection="0"/>
    <xf numFmtId="0" fontId="4" fillId="29" borderId="351" applyNumberFormat="0" applyFont="0" applyAlignment="0" applyProtection="0"/>
    <xf numFmtId="0" fontId="29" fillId="22" borderId="355" applyNumberFormat="0" applyAlignment="0" applyProtection="0"/>
    <xf numFmtId="0" fontId="29" fillId="0" borderId="354" applyNumberFormat="0" applyFill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0" fillId="25" borderId="350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10" fillId="25" borderId="350" applyNumberFormat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1" fillId="7" borderId="350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10" fillId="20" borderId="350" applyNumberFormat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29" fillId="0" borderId="354" applyNumberFormat="0" applyFill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29" fillId="0" borderId="354" applyNumberFormat="0" applyFill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" fillId="24" borderId="351" applyNumberFormat="0" applyFont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29" fillId="0" borderId="354" applyNumberFormat="0" applyFill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29" fillId="0" borderId="354" applyNumberFormat="0" applyFill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29" fillId="0" borderId="354" applyNumberFormat="0" applyFill="0" applyAlignment="0" applyProtection="0"/>
    <xf numFmtId="10" fontId="16" fillId="22" borderId="348" applyNumberFormat="0" applyBorder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26" fillId="24" borderId="351" applyNumberFormat="0" applyFont="0" applyAlignment="0" applyProtection="0"/>
    <xf numFmtId="0" fontId="27" fillId="20" borderId="352" applyNumberFormat="0" applyAlignment="0" applyProtection="0"/>
    <xf numFmtId="0" fontId="27" fillId="20" borderId="352" applyNumberFormat="0" applyAlignment="0" applyProtection="0"/>
    <xf numFmtId="0" fontId="29" fillId="0" borderId="353" applyNumberFormat="0" applyFill="0" applyAlignment="0" applyProtection="0"/>
    <xf numFmtId="0" fontId="29" fillId="0" borderId="353" applyNumberFormat="0" applyFill="0" applyAlignment="0" applyProtection="0"/>
    <xf numFmtId="0" fontId="32" fillId="20" borderId="350" applyNumberFormat="0" applyAlignment="0" applyProtection="0">
      <alignment vertical="center"/>
    </xf>
    <xf numFmtId="0" fontId="26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10" fillId="20" borderId="350" applyNumberFormat="0" applyAlignment="0" applyProtection="0"/>
    <xf numFmtId="0" fontId="21" fillId="7" borderId="350" applyNumberFormat="0" applyAlignment="0" applyProtection="0"/>
    <xf numFmtId="0" fontId="27" fillId="20" borderId="352" applyNumberFormat="0" applyAlignment="0" applyProtection="0"/>
    <xf numFmtId="0" fontId="29" fillId="0" borderId="353" applyNumberFormat="0" applyFill="0" applyAlignment="0" applyProtection="0"/>
    <xf numFmtId="0" fontId="10" fillId="20" borderId="350" applyNumberFormat="0" applyAlignment="0" applyProtection="0"/>
    <xf numFmtId="0" fontId="21" fillId="7" borderId="350" applyNumberFormat="0" applyAlignment="0" applyProtection="0"/>
    <xf numFmtId="0" fontId="27" fillId="20" borderId="352" applyNumberFormat="0" applyAlignment="0" applyProtection="0"/>
    <xf numFmtId="0" fontId="29" fillId="0" borderId="353" applyNumberFormat="0" applyFill="0" applyAlignment="0" applyProtection="0"/>
    <xf numFmtId="0" fontId="10" fillId="22" borderId="350" applyNumberFormat="0" applyAlignment="0" applyProtection="0"/>
    <xf numFmtId="0" fontId="105" fillId="28" borderId="350" applyNumberFormat="0" applyAlignment="0" applyProtection="0"/>
    <xf numFmtId="0" fontId="105" fillId="28" borderId="350" applyNumberFormat="0" applyAlignment="0" applyProtection="0"/>
    <xf numFmtId="0" fontId="4" fillId="29" borderId="351" applyNumberFormat="0" applyFont="0" applyAlignment="0" applyProtection="0"/>
    <xf numFmtId="0" fontId="29" fillId="22" borderId="355" applyNumberFormat="0" applyAlignment="0" applyProtection="0"/>
    <xf numFmtId="0" fontId="29" fillId="0" borderId="354" applyNumberFormat="0" applyFill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0" fillId="20" borderId="350" applyNumberFormat="0" applyAlignment="0" applyProtection="0"/>
    <xf numFmtId="0" fontId="10" fillId="20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26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0" borderId="352" applyNumberFormat="0" applyAlignment="0" applyProtection="0"/>
    <xf numFmtId="0" fontId="27" fillId="20" borderId="352" applyNumberFormat="0" applyAlignment="0" applyProtection="0"/>
    <xf numFmtId="0" fontId="29" fillId="0" borderId="353" applyNumberFormat="0" applyFill="0" applyAlignment="0" applyProtection="0"/>
    <xf numFmtId="0" fontId="29" fillId="0" borderId="353" applyNumberFormat="0" applyFill="0" applyAlignment="0" applyProtection="0"/>
    <xf numFmtId="0" fontId="32" fillId="20" borderId="350" applyNumberFormat="0" applyAlignment="0" applyProtection="0">
      <alignment vertical="center"/>
    </xf>
    <xf numFmtId="0" fontId="26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10" fillId="20" borderId="350" applyNumberFormat="0" applyAlignment="0" applyProtection="0"/>
    <xf numFmtId="0" fontId="68" fillId="0" borderId="349">
      <alignment horizontal="left" vertical="center"/>
    </xf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0" borderId="352" applyNumberFormat="0" applyAlignment="0" applyProtection="0"/>
    <xf numFmtId="0" fontId="29" fillId="0" borderId="353" applyNumberFormat="0" applyFill="0" applyAlignment="0" applyProtection="0"/>
    <xf numFmtId="0" fontId="10" fillId="20" borderId="350" applyNumberFormat="0" applyAlignment="0" applyProtection="0"/>
    <xf numFmtId="0" fontId="21" fillId="7" borderId="350" applyNumberFormat="0" applyAlignment="0" applyProtection="0"/>
    <xf numFmtId="0" fontId="27" fillId="20" borderId="352" applyNumberFormat="0" applyAlignment="0" applyProtection="0"/>
    <xf numFmtId="0" fontId="29" fillId="0" borderId="353" applyNumberFormat="0" applyFill="0" applyAlignment="0" applyProtection="0"/>
    <xf numFmtId="0" fontId="10" fillId="22" borderId="350" applyNumberFormat="0" applyAlignment="0" applyProtection="0"/>
    <xf numFmtId="0" fontId="105" fillId="28" borderId="350" applyNumberFormat="0" applyAlignment="0" applyProtection="0"/>
    <xf numFmtId="0" fontId="105" fillId="28" borderId="350" applyNumberFormat="0" applyAlignment="0" applyProtection="0"/>
    <xf numFmtId="0" fontId="4" fillId="29" borderId="351" applyNumberFormat="0" applyFont="0" applyAlignment="0" applyProtection="0"/>
    <xf numFmtId="0" fontId="29" fillId="22" borderId="355" applyNumberFormat="0" applyAlignment="0" applyProtection="0"/>
    <xf numFmtId="0" fontId="29" fillId="0" borderId="354" applyNumberFormat="0" applyFill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180" fillId="20" borderId="350" applyNumberFormat="0" applyAlignment="0" applyProtection="0"/>
    <xf numFmtId="0" fontId="68" fillId="0" borderId="349">
      <alignment horizontal="left" vertical="center"/>
    </xf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88" fillId="7" borderId="350" applyNumberForma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75" fillId="24" borderId="351" applyNumberFormat="0" applyFon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92" fillId="0" borderId="353" applyNumberFormat="0" applyFill="0" applyAlignment="0" applyProtection="0"/>
    <xf numFmtId="0" fontId="10" fillId="25" borderId="350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10" fillId="25" borderId="350" applyNumberFormat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1" fillId="7" borderId="350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29" fillId="0" borderId="354" applyNumberFormat="0" applyFill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29" fillId="0" borderId="354" applyNumberFormat="0" applyFill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" fillId="24" borderId="351" applyNumberFormat="0" applyFont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29" fillId="0" borderId="354" applyNumberFormat="0" applyFill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29" fillId="0" borderId="354" applyNumberFormat="0" applyFill="0" applyAlignment="0" applyProtection="0"/>
    <xf numFmtId="0" fontId="10" fillId="25" borderId="350" applyNumberFormat="0" applyAlignment="0" applyProtection="0"/>
    <xf numFmtId="0" fontId="10" fillId="25" borderId="350" applyNumberFormat="0" applyAlignment="0" applyProtection="0"/>
    <xf numFmtId="0" fontId="21" fillId="7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29" fillId="0" borderId="354" applyNumberFormat="0" applyFill="0" applyAlignment="0" applyProtection="0"/>
    <xf numFmtId="0" fontId="32" fillId="20" borderId="350" applyNumberForma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10" fillId="25" borderId="350" applyNumberFormat="0" applyAlignment="0" applyProtection="0"/>
    <xf numFmtId="0" fontId="21" fillId="7" borderId="350" applyNumberFormat="0" applyAlignment="0" applyProtection="0"/>
    <xf numFmtId="0" fontId="4" fillId="24" borderId="351" applyNumberFormat="0" applyFont="0" applyAlignment="0" applyProtection="0"/>
    <xf numFmtId="0" fontId="4" fillId="24" borderId="351" applyNumberFormat="0" applyFont="0" applyAlignment="0" applyProtection="0"/>
    <xf numFmtId="0" fontId="27" fillId="25" borderId="352" applyNumberFormat="0" applyAlignment="0" applyProtection="0"/>
    <xf numFmtId="0" fontId="29" fillId="0" borderId="354" applyNumberFormat="0" applyFill="0" applyAlignment="0" applyProtection="0"/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4" fillId="24" borderId="351" applyNumberFormat="0" applyFont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4" fillId="24" borderId="351" applyNumberFormat="0" applyFont="0" applyAlignment="0" applyProtection="0"/>
    <xf numFmtId="0" fontId="41" fillId="7" borderId="350" applyNumberFormat="0" applyAlignment="0" applyProtection="0">
      <alignment vertical="center"/>
    </xf>
    <xf numFmtId="0" fontId="40" fillId="0" borderId="353" applyNumberFormat="0" applyFill="0" applyAlignment="0" applyProtection="0">
      <alignment vertical="center"/>
    </xf>
    <xf numFmtId="0" fontId="32" fillId="20" borderId="350" applyNumberFormat="0" applyAlignment="0" applyProtection="0">
      <alignment vertical="center"/>
    </xf>
    <xf numFmtId="0" fontId="29" fillId="0" borderId="354" applyNumberFormat="0" applyFill="0" applyAlignment="0" applyProtection="0"/>
    <xf numFmtId="0" fontId="27" fillId="25" borderId="352" applyNumberFormat="0" applyAlignment="0" applyProtection="0"/>
    <xf numFmtId="0" fontId="4" fillId="24" borderId="351" applyNumberFormat="0" applyFont="0" applyAlignment="0" applyProtection="0"/>
    <xf numFmtId="0" fontId="21" fillId="7" borderId="350" applyNumberFormat="0" applyAlignment="0" applyProtection="0"/>
    <xf numFmtId="0" fontId="10" fillId="25" borderId="350" applyNumberFormat="0" applyAlignment="0" applyProtection="0"/>
    <xf numFmtId="0" fontId="29" fillId="0" borderId="354" applyNumberFormat="0" applyFill="0" applyAlignment="0" applyProtection="0"/>
    <xf numFmtId="10" fontId="16" fillId="22" borderId="348" applyNumberFormat="0" applyBorder="0" applyAlignment="0" applyProtection="0"/>
    <xf numFmtId="0" fontId="27" fillId="20" borderId="352" applyNumberFormat="0" applyAlignment="0" applyProtection="0"/>
    <xf numFmtId="0" fontId="27" fillId="20" borderId="352" applyNumberFormat="0" applyAlignment="0" applyProtection="0"/>
    <xf numFmtId="0" fontId="47" fillId="20" borderId="352" applyNumberFormat="0" applyAlignment="0" applyProtection="0">
      <alignment vertical="center"/>
    </xf>
    <xf numFmtId="0" fontId="27" fillId="25" borderId="352" applyNumberFormat="0" applyAlignment="0" applyProtection="0"/>
    <xf numFmtId="0" fontId="27" fillId="20" borderId="352" applyNumberFormat="0" applyAlignment="0" applyProtection="0"/>
    <xf numFmtId="0" fontId="27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27" fillId="20" borderId="352" applyNumberFormat="0" applyAlignment="0" applyProtection="0"/>
    <xf numFmtId="0" fontId="27" fillId="20" borderId="352" applyNumberFormat="0" applyAlignment="0" applyProtection="0"/>
    <xf numFmtId="0" fontId="47" fillId="20" borderId="352" applyNumberFormat="0" applyAlignment="0" applyProtection="0">
      <alignment vertical="center"/>
    </xf>
    <xf numFmtId="0" fontId="27" fillId="25" borderId="352" applyNumberFormat="0" applyAlignment="0" applyProtection="0"/>
    <xf numFmtId="0" fontId="68" fillId="0" borderId="349">
      <alignment horizontal="left" vertical="center"/>
    </xf>
    <xf numFmtId="0" fontId="27" fillId="20" borderId="352" applyNumberFormat="0" applyAlignment="0" applyProtection="0"/>
    <xf numFmtId="0" fontId="27" fillId="20" borderId="352" applyNumberFormat="0" applyAlignment="0" applyProtection="0"/>
    <xf numFmtId="0" fontId="68" fillId="0" borderId="349">
      <alignment horizontal="left" vertical="center"/>
    </xf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191" fillId="20" borderId="352" applyNumberFormat="0" applyAlignment="0" applyProtection="0"/>
    <xf numFmtId="0" fontId="27" fillId="25" borderId="352" applyNumberFormat="0" applyAlignment="0" applyProtection="0"/>
    <xf numFmtId="0" fontId="47" fillId="20" borderId="352" applyNumberFormat="0" applyAlignment="0" applyProtection="0">
      <alignment vertical="center"/>
    </xf>
    <xf numFmtId="0" fontId="27" fillId="25" borderId="352" applyNumberFormat="0" applyAlignment="0" applyProtection="0"/>
    <xf numFmtId="0" fontId="47" fillId="20" borderId="352" applyNumberFormat="0" applyAlignment="0" applyProtection="0">
      <alignment vertical="center"/>
    </xf>
    <xf numFmtId="0" fontId="27" fillId="25" borderId="352" applyNumberForma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27" fillId="25" borderId="352" applyNumberFormat="0" applyAlignment="0" applyProtection="0"/>
    <xf numFmtId="0" fontId="27" fillId="25" borderId="352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27" fillId="25" borderId="352" applyNumberForma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27" fillId="25" borderId="352" applyNumberFormat="0" applyAlignment="0" applyProtection="0"/>
    <xf numFmtId="0" fontId="27" fillId="25" borderId="352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27" fillId="25" borderId="352" applyNumberForma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27" fillId="25" borderId="352" applyNumberFormat="0" applyAlignment="0" applyProtection="0"/>
    <xf numFmtId="0" fontId="27" fillId="25" borderId="352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27" fillId="25" borderId="352" applyNumberForma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27" fillId="25" borderId="352" applyNumberFormat="0" applyAlignment="0" applyProtection="0"/>
    <xf numFmtId="0" fontId="27" fillId="25" borderId="352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27" fillId="25" borderId="352" applyNumberForma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27" fillId="25" borderId="352" applyNumberFormat="0" applyAlignment="0" applyProtection="0"/>
    <xf numFmtId="0" fontId="27" fillId="25" borderId="352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27" fillId="25" borderId="352" applyNumberFormat="0" applyAlignment="0" applyProtection="0"/>
    <xf numFmtId="0" fontId="27" fillId="25" borderId="352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27" fillId="25" borderId="352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27" fillId="25" borderId="352" applyNumberForma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27" fillId="25" borderId="352" applyNumberFormat="0" applyAlignment="0" applyProtection="0"/>
    <xf numFmtId="0" fontId="27" fillId="25" borderId="352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27" fillId="25" borderId="352" applyNumberForma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27" fillId="25" borderId="352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27" fillId="25" borderId="352" applyNumberFormat="0" applyAlignment="0" applyProtection="0"/>
    <xf numFmtId="0" fontId="27" fillId="25" borderId="352" applyNumberFormat="0" applyAlignment="0" applyProtection="0"/>
    <xf numFmtId="0" fontId="47" fillId="20" borderId="352" applyNumberFormat="0" applyAlignment="0" applyProtection="0">
      <alignment vertical="center"/>
    </xf>
    <xf numFmtId="0" fontId="47" fillId="20" borderId="352" applyNumberFormat="0" applyAlignment="0" applyProtection="0">
      <alignment vertical="center"/>
    </xf>
    <xf numFmtId="0" fontId="27" fillId="25" borderId="352" applyNumberFormat="0" applyAlignment="0" applyProtection="0"/>
    <xf numFmtId="0" fontId="27" fillId="25" borderId="352" applyNumberFormat="0" applyAlignment="0" applyProtection="0"/>
    <xf numFmtId="0" fontId="105" fillId="28" borderId="365" applyNumberFormat="0" applyAlignment="0" applyProtection="0"/>
    <xf numFmtId="0" fontId="105" fillId="28" borderId="365" applyNumberFormat="0" applyAlignment="0" applyProtection="0"/>
    <xf numFmtId="0" fontId="10" fillId="22" borderId="365" applyNumberFormat="0" applyAlignment="0" applyProtection="0"/>
    <xf numFmtId="0" fontId="29" fillId="0" borderId="378" applyNumberFormat="0" applyFill="0" applyAlignment="0" applyProtection="0"/>
    <xf numFmtId="0" fontId="29" fillId="22" borderId="379" applyNumberFormat="0" applyAlignment="0" applyProtection="0"/>
    <xf numFmtId="0" fontId="4" fillId="29" borderId="366" applyNumberFormat="0" applyFont="0" applyAlignment="0" applyProtection="0"/>
    <xf numFmtId="0" fontId="4" fillId="24" borderId="381" applyNumberFormat="0" applyFon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" fillId="24" borderId="381" applyNumberFormat="0" applyFont="0" applyAlignment="0" applyProtection="0"/>
    <xf numFmtId="0" fontId="47" fillId="20" borderId="382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10" fillId="25" borderId="380" applyNumberFormat="0" applyAlignment="0" applyProtection="0"/>
    <xf numFmtId="0" fontId="4" fillId="24" borderId="381" applyNumberFormat="0" applyFon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4" fillId="24" borderId="381" applyNumberFormat="0" applyFon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266" fillId="20" borderId="357" applyNumberFormat="0" applyAlignment="0" applyProtection="0"/>
    <xf numFmtId="0" fontId="266" fillId="20" borderId="357" applyNumberFormat="0" applyAlignment="0" applyProtection="0"/>
    <xf numFmtId="0" fontId="175" fillId="24" borderId="381" applyNumberFormat="0" applyFont="0" applyAlignment="0" applyProtection="0"/>
    <xf numFmtId="0" fontId="191" fillId="20" borderId="382" applyNumberFormat="0" applyAlignment="0" applyProtection="0"/>
    <xf numFmtId="0" fontId="273" fillId="7" borderId="357" applyNumberFormat="0" applyAlignment="0" applyProtection="0"/>
    <xf numFmtId="0" fontId="273" fillId="7" borderId="357" applyNumberFormat="0" applyAlignment="0" applyProtection="0"/>
    <xf numFmtId="0" fontId="4" fillId="24" borderId="358" applyNumberFormat="0" applyFont="0" applyAlignment="0" applyProtection="0"/>
    <xf numFmtId="0" fontId="4" fillId="24" borderId="358" applyNumberFormat="0" applyFont="0" applyAlignment="0" applyProtection="0"/>
    <xf numFmtId="0" fontId="276" fillId="20" borderId="359" applyNumberFormat="0" applyAlignment="0" applyProtection="0"/>
    <xf numFmtId="0" fontId="276" fillId="20" borderId="359" applyNumberFormat="0" applyAlignment="0" applyProtection="0"/>
    <xf numFmtId="0" fontId="278" fillId="0" borderId="360" applyNumberFormat="0" applyFill="0" applyAlignment="0" applyProtection="0"/>
    <xf numFmtId="0" fontId="278" fillId="0" borderId="360" applyNumberFormat="0" applyFill="0" applyAlignment="0" applyProtection="0"/>
    <xf numFmtId="0" fontId="266" fillId="20" borderId="357" applyNumberFormat="0" applyAlignment="0" applyProtection="0"/>
    <xf numFmtId="0" fontId="266" fillId="20" borderId="357" applyNumberFormat="0" applyAlignment="0" applyProtection="0"/>
    <xf numFmtId="0" fontId="273" fillId="7" borderId="357" applyNumberFormat="0" applyAlignment="0" applyProtection="0"/>
    <xf numFmtId="0" fontId="273" fillId="7" borderId="357" applyNumberFormat="0" applyAlignment="0" applyProtection="0"/>
    <xf numFmtId="0" fontId="4" fillId="24" borderId="358" applyNumberFormat="0" applyFont="0" applyAlignment="0" applyProtection="0"/>
    <xf numFmtId="0" fontId="4" fillId="24" borderId="358" applyNumberFormat="0" applyFont="0" applyAlignment="0" applyProtection="0"/>
    <xf numFmtId="0" fontId="276" fillId="20" borderId="359" applyNumberFormat="0" applyAlignment="0" applyProtection="0"/>
    <xf numFmtId="0" fontId="276" fillId="20" borderId="359" applyNumberFormat="0" applyAlignment="0" applyProtection="0"/>
    <xf numFmtId="0" fontId="278" fillId="0" borderId="360" applyNumberFormat="0" applyFill="0" applyAlignment="0" applyProtection="0"/>
    <xf numFmtId="0" fontId="278" fillId="0" borderId="360" applyNumberFormat="0" applyFill="0" applyAlignment="0" applyProtection="0"/>
    <xf numFmtId="0" fontId="188" fillId="7" borderId="380" applyNumberFormat="0" applyAlignment="0" applyProtection="0"/>
    <xf numFmtId="0" fontId="10" fillId="20" borderId="357" applyNumberFormat="0" applyAlignment="0" applyProtection="0"/>
    <xf numFmtId="0" fontId="175" fillId="24" borderId="381" applyNumberFormat="0" applyFont="0" applyAlignment="0" applyProtection="0"/>
    <xf numFmtId="0" fontId="21" fillId="7" borderId="357" applyNumberFormat="0" applyAlignment="0" applyProtection="0"/>
    <xf numFmtId="0" fontId="85" fillId="24" borderId="358" applyNumberFormat="0" applyFont="0" applyAlignment="0" applyProtection="0"/>
    <xf numFmtId="0" fontId="27" fillId="20" borderId="359" applyNumberFormat="0" applyAlignment="0" applyProtection="0"/>
    <xf numFmtId="0" fontId="29" fillId="0" borderId="360" applyNumberFormat="0" applyFill="0" applyAlignment="0" applyProtection="0"/>
    <xf numFmtId="0" fontId="10" fillId="25" borderId="380" applyNumberForma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7" fillId="25" borderId="382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>
      <alignment vertical="center"/>
    </xf>
    <xf numFmtId="0" fontId="21" fillId="7" borderId="380" applyNumberFormat="0" applyAlignment="0" applyProtection="0"/>
    <xf numFmtId="0" fontId="32" fillId="20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1" fillId="7" borderId="380" applyNumberForma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>
      <alignment vertical="center"/>
    </xf>
    <xf numFmtId="0" fontId="10" fillId="25" borderId="380" applyNumberFormat="0" applyAlignment="0" applyProtection="0"/>
    <xf numFmtId="0" fontId="4" fillId="24" borderId="381" applyNumberFormat="0" applyFont="0" applyAlignment="0" applyProtection="0">
      <alignment vertical="center"/>
    </xf>
    <xf numFmtId="0" fontId="180" fillId="20" borderId="357" applyNumberFormat="0" applyAlignment="0" applyProtection="0"/>
    <xf numFmtId="0" fontId="180" fillId="20" borderId="357" applyNumberFormat="0" applyAlignment="0" applyProtection="0"/>
    <xf numFmtId="0" fontId="180" fillId="20" borderId="357" applyNumberFormat="0" applyAlignment="0" applyProtection="0"/>
    <xf numFmtId="0" fontId="180" fillId="20" borderId="357" applyNumberFormat="0" applyAlignment="0" applyProtection="0"/>
    <xf numFmtId="0" fontId="180" fillId="20" borderId="357" applyNumberFormat="0" applyAlignment="0" applyProtection="0"/>
    <xf numFmtId="0" fontId="180" fillId="20" borderId="357" applyNumberFormat="0" applyAlignment="0" applyProtection="0"/>
    <xf numFmtId="0" fontId="180" fillId="20" borderId="357" applyNumberFormat="0" applyAlignment="0" applyProtection="0"/>
    <xf numFmtId="0" fontId="180" fillId="20" borderId="357" applyNumberFormat="0" applyAlignment="0" applyProtection="0"/>
    <xf numFmtId="0" fontId="180" fillId="20" borderId="357" applyNumberFormat="0" applyAlignment="0" applyProtection="0"/>
    <xf numFmtId="0" fontId="188" fillId="7" borderId="380" applyNumberFormat="0" applyAlignment="0" applyProtection="0"/>
    <xf numFmtId="0" fontId="180" fillId="20" borderId="380" applyNumberFormat="0" applyAlignment="0" applyProtection="0"/>
    <xf numFmtId="0" fontId="188" fillId="7" borderId="357" applyNumberFormat="0" applyAlignment="0" applyProtection="0"/>
    <xf numFmtId="0" fontId="188" fillId="7" borderId="357" applyNumberFormat="0" applyAlignment="0" applyProtection="0"/>
    <xf numFmtId="0" fontId="188" fillId="7" borderId="357" applyNumberFormat="0" applyAlignment="0" applyProtection="0"/>
    <xf numFmtId="0" fontId="188" fillId="7" borderId="357" applyNumberFormat="0" applyAlignment="0" applyProtection="0"/>
    <xf numFmtId="0" fontId="188" fillId="7" borderId="357" applyNumberFormat="0" applyAlignment="0" applyProtection="0"/>
    <xf numFmtId="0" fontId="188" fillId="7" borderId="357" applyNumberFormat="0" applyAlignment="0" applyProtection="0"/>
    <xf numFmtId="0" fontId="188" fillId="7" borderId="357" applyNumberFormat="0" applyAlignment="0" applyProtection="0"/>
    <xf numFmtId="0" fontId="188" fillId="7" borderId="357" applyNumberFormat="0" applyAlignment="0" applyProtection="0"/>
    <xf numFmtId="0" fontId="188" fillId="7" borderId="357" applyNumberFormat="0" applyAlignment="0" applyProtection="0"/>
    <xf numFmtId="0" fontId="29" fillId="0" borderId="368" applyNumberFormat="0" applyFill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4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4" fillId="24" borderId="358" applyNumberFormat="0" applyFont="0" applyAlignment="0" applyProtection="0"/>
    <xf numFmtId="0" fontId="4" fillId="24" borderId="358" applyNumberFormat="0" applyFont="0" applyAlignment="0" applyProtection="0"/>
    <xf numFmtId="0" fontId="4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91" fillId="20" borderId="359" applyNumberFormat="0" applyAlignment="0" applyProtection="0"/>
    <xf numFmtId="0" fontId="191" fillId="20" borderId="359" applyNumberFormat="0" applyAlignment="0" applyProtection="0"/>
    <xf numFmtId="0" fontId="191" fillId="20" borderId="359" applyNumberFormat="0" applyAlignment="0" applyProtection="0"/>
    <xf numFmtId="0" fontId="191" fillId="20" borderId="359" applyNumberFormat="0" applyAlignment="0" applyProtection="0"/>
    <xf numFmtId="0" fontId="191" fillId="20" borderId="359" applyNumberFormat="0" applyAlignment="0" applyProtection="0"/>
    <xf numFmtId="0" fontId="191" fillId="20" borderId="359" applyNumberFormat="0" applyAlignment="0" applyProtection="0"/>
    <xf numFmtId="0" fontId="191" fillId="20" borderId="359" applyNumberFormat="0" applyAlignment="0" applyProtection="0"/>
    <xf numFmtId="0" fontId="191" fillId="20" borderId="359" applyNumberFormat="0" applyAlignment="0" applyProtection="0"/>
    <xf numFmtId="0" fontId="191" fillId="20" borderId="359" applyNumberFormat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32" fillId="20" borderId="357" applyNumberFormat="0" applyAlignment="0" applyProtection="0">
      <alignment vertical="center"/>
    </xf>
    <xf numFmtId="0" fontId="289" fillId="24" borderId="361" applyNumberFormat="0" applyFont="0" applyAlignment="0" applyProtection="0">
      <alignment vertical="center"/>
    </xf>
    <xf numFmtId="0" fontId="40" fillId="0" borderId="362" applyNumberFormat="0" applyFill="0" applyAlignment="0" applyProtection="0">
      <alignment vertical="center"/>
    </xf>
    <xf numFmtId="0" fontId="41" fillId="7" borderId="357" applyNumberFormat="0" applyAlignment="0" applyProtection="0">
      <alignment vertical="center"/>
    </xf>
    <xf numFmtId="0" fontId="47" fillId="20" borderId="359" applyNumberFormat="0" applyAlignment="0" applyProtection="0">
      <alignment vertical="center"/>
    </xf>
    <xf numFmtId="0" fontId="289" fillId="24" borderId="361" applyNumberFormat="0" applyFont="0" applyAlignment="0" applyProtection="0">
      <alignment vertical="center"/>
    </xf>
    <xf numFmtId="0" fontId="40" fillId="0" borderId="362" applyNumberFormat="0" applyFill="0" applyAlignment="0" applyProtection="0">
      <alignment vertical="center"/>
    </xf>
    <xf numFmtId="0" fontId="191" fillId="20" borderId="359" applyNumberFormat="0" applyAlignment="0" applyProtection="0"/>
    <xf numFmtId="0" fontId="191" fillId="20" borderId="359" applyNumberFormat="0" applyAlignment="0" applyProtection="0"/>
    <xf numFmtId="0" fontId="266" fillId="20" borderId="357" applyNumberFormat="0" applyAlignment="0" applyProtection="0"/>
    <xf numFmtId="0" fontId="266" fillId="20" borderId="357" applyNumberFormat="0" applyAlignment="0" applyProtection="0"/>
    <xf numFmtId="0" fontId="273" fillId="7" borderId="357" applyNumberFormat="0" applyAlignment="0" applyProtection="0"/>
    <xf numFmtId="0" fontId="273" fillId="7" borderId="357" applyNumberFormat="0" applyAlignment="0" applyProtection="0"/>
    <xf numFmtId="0" fontId="4" fillId="24" borderId="358" applyNumberFormat="0" applyFont="0" applyAlignment="0" applyProtection="0"/>
    <xf numFmtId="0" fontId="4" fillId="24" borderId="358" applyNumberFormat="0" applyFont="0" applyAlignment="0" applyProtection="0"/>
    <xf numFmtId="0" fontId="276" fillId="20" borderId="359" applyNumberFormat="0" applyAlignment="0" applyProtection="0"/>
    <xf numFmtId="0" fontId="276" fillId="20" borderId="359" applyNumberFormat="0" applyAlignment="0" applyProtection="0"/>
    <xf numFmtId="0" fontId="278" fillId="0" borderId="360" applyNumberFormat="0" applyFill="0" applyAlignment="0" applyProtection="0"/>
    <xf numFmtId="0" fontId="278" fillId="0" borderId="360" applyNumberFormat="0" applyFill="0" applyAlignment="0" applyProtection="0"/>
    <xf numFmtId="0" fontId="188" fillId="7" borderId="380" applyNumberFormat="0" applyAlignment="0" applyProtection="0"/>
    <xf numFmtId="0" fontId="191" fillId="20" borderId="359" applyNumberFormat="0" applyAlignment="0" applyProtection="0"/>
    <xf numFmtId="0" fontId="10" fillId="20" borderId="357" applyNumberFormat="0" applyAlignment="0" applyProtection="0"/>
    <xf numFmtId="0" fontId="21" fillId="7" borderId="357" applyNumberFormat="0" applyAlignment="0" applyProtection="0"/>
    <xf numFmtId="0" fontId="85" fillId="24" borderId="358" applyNumberFormat="0" applyFont="0" applyAlignment="0" applyProtection="0"/>
    <xf numFmtId="0" fontId="27" fillId="20" borderId="359" applyNumberFormat="0" applyAlignment="0" applyProtection="0"/>
    <xf numFmtId="0" fontId="29" fillId="0" borderId="360" applyNumberFormat="0" applyFill="0" applyAlignment="0" applyProtection="0"/>
    <xf numFmtId="0" fontId="191" fillId="20" borderId="359" applyNumberFormat="0" applyAlignment="0" applyProtection="0"/>
    <xf numFmtId="0" fontId="191" fillId="20" borderId="359" applyNumberFormat="0" applyAlignment="0" applyProtection="0"/>
    <xf numFmtId="0" fontId="191" fillId="20" borderId="359" applyNumberFormat="0" applyAlignment="0" applyProtection="0"/>
    <xf numFmtId="0" fontId="191" fillId="20" borderId="359" applyNumberFormat="0" applyAlignment="0" applyProtection="0"/>
    <xf numFmtId="0" fontId="191" fillId="20" borderId="359" applyNumberFormat="0" applyAlignment="0" applyProtection="0"/>
    <xf numFmtId="0" fontId="191" fillId="20" borderId="359" applyNumberFormat="0" applyAlignment="0" applyProtection="0"/>
    <xf numFmtId="0" fontId="180" fillId="20" borderId="357" applyNumberFormat="0" applyAlignment="0" applyProtection="0"/>
    <xf numFmtId="0" fontId="180" fillId="20" borderId="357" applyNumberFormat="0" applyAlignment="0" applyProtection="0"/>
    <xf numFmtId="0" fontId="180" fillId="20" borderId="357" applyNumberFormat="0" applyAlignment="0" applyProtection="0"/>
    <xf numFmtId="0" fontId="180" fillId="20" borderId="357" applyNumberFormat="0" applyAlignment="0" applyProtection="0"/>
    <xf numFmtId="0" fontId="180" fillId="20" borderId="357" applyNumberFormat="0" applyAlignment="0" applyProtection="0"/>
    <xf numFmtId="0" fontId="180" fillId="20" borderId="357" applyNumberFormat="0" applyAlignment="0" applyProtection="0"/>
    <xf numFmtId="0" fontId="180" fillId="20" borderId="357" applyNumberFormat="0" applyAlignment="0" applyProtection="0"/>
    <xf numFmtId="0" fontId="180" fillId="20" borderId="357" applyNumberFormat="0" applyAlignment="0" applyProtection="0"/>
    <xf numFmtId="0" fontId="180" fillId="20" borderId="357" applyNumberFormat="0" applyAlignment="0" applyProtection="0"/>
    <xf numFmtId="0" fontId="68" fillId="0" borderId="363">
      <alignment horizontal="left" vertical="center"/>
    </xf>
    <xf numFmtId="10" fontId="16" fillId="22" borderId="364" applyNumberFormat="0" applyBorder="0" applyAlignment="0" applyProtection="0"/>
    <xf numFmtId="0" fontId="188" fillId="7" borderId="357" applyNumberFormat="0" applyAlignment="0" applyProtection="0"/>
    <xf numFmtId="0" fontId="188" fillId="7" borderId="357" applyNumberFormat="0" applyAlignment="0" applyProtection="0"/>
    <xf numFmtId="0" fontId="188" fillId="7" borderId="357" applyNumberFormat="0" applyAlignment="0" applyProtection="0"/>
    <xf numFmtId="0" fontId="188" fillId="7" borderId="357" applyNumberFormat="0" applyAlignment="0" applyProtection="0"/>
    <xf numFmtId="0" fontId="188" fillId="7" borderId="357" applyNumberFormat="0" applyAlignment="0" applyProtection="0"/>
    <xf numFmtId="0" fontId="188" fillId="7" borderId="357" applyNumberFormat="0" applyAlignment="0" applyProtection="0"/>
    <xf numFmtId="0" fontId="188" fillId="7" borderId="357" applyNumberFormat="0" applyAlignment="0" applyProtection="0"/>
    <xf numFmtId="0" fontId="188" fillId="7" borderId="357" applyNumberFormat="0" applyAlignment="0" applyProtection="0"/>
    <xf numFmtId="0" fontId="188" fillId="7" borderId="357" applyNumberFormat="0" applyAlignment="0" applyProtection="0"/>
    <xf numFmtId="0" fontId="29" fillId="0" borderId="368" applyNumberFormat="0" applyFill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4" fillId="24" borderId="358" applyNumberFormat="0" applyFont="0" applyAlignment="0" applyProtection="0"/>
    <xf numFmtId="0" fontId="4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4" fillId="24" borderId="358" applyNumberFormat="0" applyFont="0" applyAlignment="0" applyProtection="0"/>
    <xf numFmtId="0" fontId="4" fillId="24" borderId="358" applyNumberFormat="0" applyFont="0" applyAlignment="0" applyProtection="0"/>
    <xf numFmtId="0" fontId="4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75" fillId="24" borderId="358" applyNumberFormat="0" applyFont="0" applyAlignment="0" applyProtection="0"/>
    <xf numFmtId="0" fontId="191" fillId="20" borderId="359" applyNumberFormat="0" applyAlignment="0" applyProtection="0"/>
    <xf numFmtId="0" fontId="191" fillId="20" borderId="359" applyNumberFormat="0" applyAlignment="0" applyProtection="0"/>
    <xf numFmtId="0" fontId="191" fillId="20" borderId="359" applyNumberFormat="0" applyAlignment="0" applyProtection="0"/>
    <xf numFmtId="0" fontId="191" fillId="20" borderId="359" applyNumberFormat="0" applyAlignment="0" applyProtection="0"/>
    <xf numFmtId="0" fontId="191" fillId="20" borderId="359" applyNumberFormat="0" applyAlignment="0" applyProtection="0"/>
    <xf numFmtId="0" fontId="191" fillId="20" borderId="359" applyNumberFormat="0" applyAlignment="0" applyProtection="0"/>
    <xf numFmtId="0" fontId="191" fillId="20" borderId="359" applyNumberFormat="0" applyAlignment="0" applyProtection="0"/>
    <xf numFmtId="0" fontId="191" fillId="20" borderId="359" applyNumberFormat="0" applyAlignment="0" applyProtection="0"/>
    <xf numFmtId="0" fontId="191" fillId="20" borderId="359" applyNumberFormat="0" applyAlignment="0" applyProtection="0"/>
    <xf numFmtId="0" fontId="29" fillId="0" borderId="360" applyNumberFormat="0" applyFill="0" applyAlignment="0" applyProtection="0"/>
    <xf numFmtId="0" fontId="27" fillId="20" borderId="359" applyNumberFormat="0" applyAlignment="0" applyProtection="0"/>
    <xf numFmtId="0" fontId="278" fillId="0" borderId="360" applyNumberFormat="0" applyFill="0" applyAlignment="0" applyProtection="0"/>
    <xf numFmtId="0" fontId="278" fillId="0" borderId="360" applyNumberFormat="0" applyFill="0" applyAlignment="0" applyProtection="0"/>
    <xf numFmtId="0" fontId="276" fillId="20" borderId="359" applyNumberFormat="0" applyAlignment="0" applyProtection="0"/>
    <xf numFmtId="0" fontId="276" fillId="20" borderId="359" applyNumberFormat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32" fillId="20" borderId="357" applyNumberFormat="0" applyAlignment="0" applyProtection="0">
      <alignment vertical="center"/>
    </xf>
    <xf numFmtId="0" fontId="289" fillId="24" borderId="361" applyNumberFormat="0" applyFont="0" applyAlignment="0" applyProtection="0">
      <alignment vertical="center"/>
    </xf>
    <xf numFmtId="0" fontId="40" fillId="0" borderId="362" applyNumberFormat="0" applyFill="0" applyAlignment="0" applyProtection="0">
      <alignment vertical="center"/>
    </xf>
    <xf numFmtId="0" fontId="41" fillId="7" borderId="357" applyNumberFormat="0" applyAlignment="0" applyProtection="0">
      <alignment vertical="center"/>
    </xf>
    <xf numFmtId="0" fontId="47" fillId="20" borderId="359" applyNumberFormat="0" applyAlignment="0" applyProtection="0">
      <alignment vertical="center"/>
    </xf>
    <xf numFmtId="0" fontId="26" fillId="24" borderId="366" applyNumberFormat="0" applyFont="0" applyAlignment="0" applyProtection="0">
      <alignment vertical="center"/>
    </xf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289" fillId="24" borderId="361" applyNumberFormat="0" applyFont="0" applyAlignment="0" applyProtection="0">
      <alignment vertical="center"/>
    </xf>
    <xf numFmtId="0" fontId="40" fillId="0" borderId="362" applyNumberFormat="0" applyFill="0" applyAlignment="0" applyProtection="0">
      <alignment vertical="center"/>
    </xf>
    <xf numFmtId="0" fontId="47" fillId="20" borderId="359" applyNumberFormat="0" applyAlignment="0" applyProtection="0">
      <alignment vertical="center"/>
    </xf>
    <xf numFmtId="0" fontId="278" fillId="0" borderId="368" applyNumberFormat="0" applyFill="0" applyAlignment="0" applyProtection="0"/>
    <xf numFmtId="0" fontId="273" fillId="7" borderId="365" applyNumberFormat="0" applyAlignment="0" applyProtection="0"/>
    <xf numFmtId="0" fontId="278" fillId="0" borderId="368" applyNumberFormat="0" applyFill="0" applyAlignment="0" applyProtection="0"/>
    <xf numFmtId="0" fontId="273" fillId="7" borderId="365" applyNumberFormat="0" applyAlignment="0" applyProtection="0"/>
    <xf numFmtId="0" fontId="188" fillId="7" borderId="357" applyNumberFormat="0" applyAlignment="0" applyProtection="0"/>
    <xf numFmtId="0" fontId="180" fillId="20" borderId="357" applyNumberFormat="0" applyAlignment="0" applyProtection="0"/>
    <xf numFmtId="0" fontId="180" fillId="20" borderId="357" applyNumberFormat="0" applyAlignment="0" applyProtection="0"/>
    <xf numFmtId="0" fontId="188" fillId="7" borderId="357" applyNumberFormat="0" applyAlignment="0" applyProtection="0"/>
    <xf numFmtId="0" fontId="276" fillId="20" borderId="359" applyNumberFormat="0" applyAlignment="0" applyProtection="0"/>
    <xf numFmtId="0" fontId="278" fillId="0" borderId="368" applyNumberFormat="0" applyFill="0" applyAlignment="0" applyProtection="0"/>
    <xf numFmtId="0" fontId="278" fillId="0" borderId="368" applyNumberFormat="0" applyFill="0" applyAlignment="0" applyProtection="0"/>
    <xf numFmtId="0" fontId="276" fillId="20" borderId="367" applyNumberFormat="0" applyAlignment="0" applyProtection="0"/>
    <xf numFmtId="0" fontId="276" fillId="20" borderId="367" applyNumberFormat="0" applyAlignment="0" applyProtection="0"/>
    <xf numFmtId="0" fontId="4" fillId="24" borderId="366" applyNumberFormat="0" applyFont="0" applyAlignment="0" applyProtection="0"/>
    <xf numFmtId="0" fontId="4" fillId="24" borderId="366" applyNumberFormat="0" applyFont="0" applyAlignment="0" applyProtection="0"/>
    <xf numFmtId="0" fontId="273" fillId="7" borderId="365" applyNumberFormat="0" applyAlignment="0" applyProtection="0"/>
    <xf numFmtId="0" fontId="266" fillId="20" borderId="365" applyNumberFormat="0" applyAlignment="0" applyProtection="0"/>
    <xf numFmtId="0" fontId="266" fillId="20" borderId="365" applyNumberFormat="0" applyAlignment="0" applyProtection="0"/>
    <xf numFmtId="0" fontId="276" fillId="20" borderId="367" applyNumberFormat="0" applyAlignment="0" applyProtection="0"/>
    <xf numFmtId="0" fontId="276" fillId="20" borderId="367" applyNumberFormat="0" applyAlignment="0" applyProtection="0"/>
    <xf numFmtId="0" fontId="4" fillId="24" borderId="366" applyNumberFormat="0" applyFont="0" applyAlignment="0" applyProtection="0"/>
    <xf numFmtId="0" fontId="4" fillId="24" borderId="366" applyNumberFormat="0" applyFont="0" applyAlignment="0" applyProtection="0"/>
    <xf numFmtId="0" fontId="273" fillId="7" borderId="365" applyNumberFormat="0" applyAlignment="0" applyProtection="0"/>
    <xf numFmtId="0" fontId="266" fillId="20" borderId="365" applyNumberFormat="0" applyAlignment="0" applyProtection="0"/>
    <xf numFmtId="0" fontId="266" fillId="20" borderId="365" applyNumberFormat="0" applyAlignment="0" applyProtection="0"/>
    <xf numFmtId="0" fontId="29" fillId="0" borderId="368" applyNumberFormat="0" applyFill="0" applyAlignment="0" applyProtection="0"/>
    <xf numFmtId="0" fontId="27" fillId="20" borderId="367" applyNumberFormat="0" applyAlignment="0" applyProtection="0"/>
    <xf numFmtId="0" fontId="85" fillId="24" borderId="366" applyNumberFormat="0" applyFont="0" applyAlignment="0" applyProtection="0"/>
    <xf numFmtId="0" fontId="21" fillId="7" borderId="365" applyNumberFormat="0" applyAlignment="0" applyProtection="0"/>
    <xf numFmtId="0" fontId="10" fillId="20" borderId="365" applyNumberFormat="0" applyAlignment="0" applyProtection="0"/>
    <xf numFmtId="0" fontId="278" fillId="0" borderId="360" applyNumberFormat="0" applyFill="0" applyAlignment="0" applyProtection="0"/>
    <xf numFmtId="0" fontId="180" fillId="20" borderId="365" applyNumberFormat="0" applyAlignment="0" applyProtection="0"/>
    <xf numFmtId="0" fontId="180" fillId="20" borderId="365" applyNumberFormat="0" applyAlignment="0" applyProtection="0"/>
    <xf numFmtId="0" fontId="180" fillId="20" borderId="365" applyNumberFormat="0" applyAlignment="0" applyProtection="0"/>
    <xf numFmtId="0" fontId="180" fillId="20" borderId="365" applyNumberFormat="0" applyAlignment="0" applyProtection="0"/>
    <xf numFmtId="0" fontId="180" fillId="20" borderId="365" applyNumberFormat="0" applyAlignment="0" applyProtection="0"/>
    <xf numFmtId="0" fontId="180" fillId="20" borderId="365" applyNumberFormat="0" applyAlignment="0" applyProtection="0"/>
    <xf numFmtId="0" fontId="180" fillId="20" borderId="365" applyNumberFormat="0" applyAlignment="0" applyProtection="0"/>
    <xf numFmtId="0" fontId="180" fillId="20" borderId="365" applyNumberFormat="0" applyAlignment="0" applyProtection="0"/>
    <xf numFmtId="0" fontId="180" fillId="20" borderId="365" applyNumberFormat="0" applyAlignment="0" applyProtection="0"/>
    <xf numFmtId="0" fontId="68" fillId="0" borderId="356">
      <alignment horizontal="left" vertical="center"/>
    </xf>
    <xf numFmtId="10" fontId="16" fillId="22" borderId="369" applyNumberFormat="0" applyBorder="0" applyAlignment="0" applyProtection="0"/>
    <xf numFmtId="0" fontId="188" fillId="7" borderId="365" applyNumberFormat="0" applyAlignment="0" applyProtection="0"/>
    <xf numFmtId="0" fontId="188" fillId="7" borderId="365" applyNumberFormat="0" applyAlignment="0" applyProtection="0"/>
    <xf numFmtId="0" fontId="188" fillId="7" borderId="365" applyNumberFormat="0" applyAlignment="0" applyProtection="0"/>
    <xf numFmtId="0" fontId="188" fillId="7" borderId="365" applyNumberFormat="0" applyAlignment="0" applyProtection="0"/>
    <xf numFmtId="0" fontId="188" fillId="7" borderId="365" applyNumberFormat="0" applyAlignment="0" applyProtection="0"/>
    <xf numFmtId="0" fontId="188" fillId="7" borderId="365" applyNumberFormat="0" applyAlignment="0" applyProtection="0"/>
    <xf numFmtId="0" fontId="188" fillId="7" borderId="365" applyNumberFormat="0" applyAlignment="0" applyProtection="0"/>
    <xf numFmtId="0" fontId="188" fillId="7" borderId="365" applyNumberFormat="0" applyAlignment="0" applyProtection="0"/>
    <xf numFmtId="0" fontId="188" fillId="7" borderId="365" applyNumberFormat="0" applyAlignment="0" applyProtection="0"/>
    <xf numFmtId="0" fontId="4" fillId="24" borderId="358" applyNumberFormat="0" applyFont="0" applyAlignment="0" applyProtection="0"/>
    <xf numFmtId="0" fontId="278" fillId="0" borderId="360" applyNumberFormat="0" applyFill="0" applyAlignment="0" applyProtection="0"/>
    <xf numFmtId="0" fontId="276" fillId="20" borderId="359" applyNumberFormat="0" applyAlignment="0" applyProtection="0"/>
    <xf numFmtId="0" fontId="266" fillId="20" borderId="357" applyNumberForma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4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4" fillId="24" borderId="366" applyNumberFormat="0" applyFont="0" applyAlignment="0" applyProtection="0"/>
    <xf numFmtId="0" fontId="4" fillId="24" borderId="366" applyNumberFormat="0" applyFont="0" applyAlignment="0" applyProtection="0"/>
    <xf numFmtId="0" fontId="4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91" fillId="20" borderId="367" applyNumberFormat="0" applyAlignment="0" applyProtection="0"/>
    <xf numFmtId="0" fontId="191" fillId="20" borderId="367" applyNumberFormat="0" applyAlignment="0" applyProtection="0"/>
    <xf numFmtId="0" fontId="191" fillId="20" borderId="367" applyNumberFormat="0" applyAlignment="0" applyProtection="0"/>
    <xf numFmtId="0" fontId="191" fillId="20" borderId="367" applyNumberFormat="0" applyAlignment="0" applyProtection="0"/>
    <xf numFmtId="0" fontId="191" fillId="20" borderId="367" applyNumberFormat="0" applyAlignment="0" applyProtection="0"/>
    <xf numFmtId="0" fontId="191" fillId="20" borderId="367" applyNumberFormat="0" applyAlignment="0" applyProtection="0"/>
    <xf numFmtId="0" fontId="191" fillId="20" borderId="367" applyNumberFormat="0" applyAlignment="0" applyProtection="0"/>
    <xf numFmtId="0" fontId="191" fillId="20" borderId="367" applyNumberFormat="0" applyAlignment="0" applyProtection="0"/>
    <xf numFmtId="0" fontId="191" fillId="20" borderId="367" applyNumberFormat="0" applyAlignment="0" applyProtection="0"/>
    <xf numFmtId="0" fontId="192" fillId="0" borderId="368" applyNumberFormat="0" applyFill="0" applyAlignment="0" applyProtection="0"/>
    <xf numFmtId="0" fontId="192" fillId="0" borderId="368" applyNumberFormat="0" applyFill="0" applyAlignment="0" applyProtection="0"/>
    <xf numFmtId="0" fontId="192" fillId="0" borderId="368" applyNumberFormat="0" applyFill="0" applyAlignment="0" applyProtection="0"/>
    <xf numFmtId="0" fontId="192" fillId="0" borderId="368" applyNumberFormat="0" applyFill="0" applyAlignment="0" applyProtection="0"/>
    <xf numFmtId="0" fontId="192" fillId="0" borderId="368" applyNumberFormat="0" applyFill="0" applyAlignment="0" applyProtection="0"/>
    <xf numFmtId="0" fontId="192" fillId="0" borderId="368" applyNumberFormat="0" applyFill="0" applyAlignment="0" applyProtection="0"/>
    <xf numFmtId="0" fontId="192" fillId="0" borderId="368" applyNumberFormat="0" applyFill="0" applyAlignment="0" applyProtection="0"/>
    <xf numFmtId="0" fontId="192" fillId="0" borderId="368" applyNumberFormat="0" applyFill="0" applyAlignment="0" applyProtection="0"/>
    <xf numFmtId="0" fontId="192" fillId="0" borderId="368" applyNumberFormat="0" applyFill="0" applyAlignment="0" applyProtection="0"/>
    <xf numFmtId="0" fontId="32" fillId="20" borderId="365" applyNumberFormat="0" applyAlignment="0" applyProtection="0">
      <alignment vertical="center"/>
    </xf>
    <xf numFmtId="0" fontId="41" fillId="7" borderId="365" applyNumberFormat="0" applyAlignment="0" applyProtection="0">
      <alignment vertical="center"/>
    </xf>
    <xf numFmtId="0" fontId="47" fillId="20" borderId="367" applyNumberFormat="0" applyAlignment="0" applyProtection="0">
      <alignment vertical="center"/>
    </xf>
    <xf numFmtId="0" fontId="273" fillId="7" borderId="357" applyNumberFormat="0" applyAlignment="0" applyProtection="0"/>
    <xf numFmtId="0" fontId="273" fillId="7" borderId="357" applyNumberFormat="0" applyAlignment="0" applyProtection="0"/>
    <xf numFmtId="0" fontId="68" fillId="0" borderId="356">
      <alignment horizontal="left" vertical="center"/>
    </xf>
    <xf numFmtId="10" fontId="16" fillId="22" borderId="369" applyNumberFormat="0" applyBorder="0" applyAlignment="0" applyProtection="0"/>
    <xf numFmtId="0" fontId="266" fillId="20" borderId="357" applyNumberFormat="0" applyAlignment="0" applyProtection="0"/>
    <xf numFmtId="0" fontId="191" fillId="20" borderId="359" applyNumberFormat="0" applyAlignment="0" applyProtection="0"/>
    <xf numFmtId="0" fontId="191" fillId="20" borderId="359" applyNumberFormat="0" applyAlignment="0" applyProtection="0"/>
    <xf numFmtId="0" fontId="192" fillId="0" borderId="360" applyNumberFormat="0" applyFill="0" applyAlignment="0" applyProtection="0"/>
    <xf numFmtId="0" fontId="192" fillId="0" borderId="360" applyNumberFormat="0" applyFill="0" applyAlignment="0" applyProtection="0"/>
    <xf numFmtId="0" fontId="289" fillId="24" borderId="370" applyNumberFormat="0" applyFont="0" applyAlignment="0" applyProtection="0">
      <alignment vertical="center"/>
    </xf>
    <xf numFmtId="0" fontId="40" fillId="0" borderId="371" applyNumberFormat="0" applyFill="0" applyAlignment="0" applyProtection="0">
      <alignment vertical="center"/>
    </xf>
    <xf numFmtId="0" fontId="289" fillId="24" borderId="370" applyNumberFormat="0" applyFont="0" applyAlignment="0" applyProtection="0">
      <alignment vertical="center"/>
    </xf>
    <xf numFmtId="0" fontId="40" fillId="0" borderId="371" applyNumberFormat="0" applyFill="0" applyAlignment="0" applyProtection="0">
      <alignment vertical="center"/>
    </xf>
    <xf numFmtId="0" fontId="191" fillId="20" borderId="374" applyNumberFormat="0" applyAlignment="0" applyProtection="0"/>
    <xf numFmtId="0" fontId="191" fillId="20" borderId="374" applyNumberFormat="0" applyAlignment="0" applyProtection="0"/>
    <xf numFmtId="0" fontId="266" fillId="20" borderId="372" applyNumberFormat="0" applyAlignment="0" applyProtection="0"/>
    <xf numFmtId="0" fontId="266" fillId="20" borderId="372" applyNumberFormat="0" applyAlignment="0" applyProtection="0"/>
    <xf numFmtId="0" fontId="273" fillId="7" borderId="372" applyNumberFormat="0" applyAlignment="0" applyProtection="0"/>
    <xf numFmtId="0" fontId="273" fillId="7" borderId="372" applyNumberFormat="0" applyAlignment="0" applyProtection="0"/>
    <xf numFmtId="0" fontId="4" fillId="24" borderId="373" applyNumberFormat="0" applyFont="0" applyAlignment="0" applyProtection="0"/>
    <xf numFmtId="0" fontId="4" fillId="24" borderId="373" applyNumberFormat="0" applyFont="0" applyAlignment="0" applyProtection="0"/>
    <xf numFmtId="0" fontId="276" fillId="20" borderId="374" applyNumberFormat="0" applyAlignment="0" applyProtection="0"/>
    <xf numFmtId="0" fontId="276" fillId="20" borderId="374" applyNumberFormat="0" applyAlignment="0" applyProtection="0"/>
    <xf numFmtId="0" fontId="278" fillId="0" borderId="375" applyNumberFormat="0" applyFill="0" applyAlignment="0" applyProtection="0"/>
    <xf numFmtId="0" fontId="278" fillId="0" borderId="375" applyNumberFormat="0" applyFill="0" applyAlignment="0" applyProtection="0"/>
    <xf numFmtId="0" fontId="191" fillId="20" borderId="374" applyNumberFormat="0" applyAlignment="0" applyProtection="0"/>
    <xf numFmtId="0" fontId="10" fillId="20" borderId="372" applyNumberFormat="0" applyAlignment="0" applyProtection="0"/>
    <xf numFmtId="0" fontId="21" fillId="7" borderId="372" applyNumberFormat="0" applyAlignment="0" applyProtection="0"/>
    <xf numFmtId="0" fontId="85" fillId="24" borderId="373" applyNumberFormat="0" applyFont="0" applyAlignment="0" applyProtection="0"/>
    <xf numFmtId="0" fontId="27" fillId="20" borderId="374" applyNumberFormat="0" applyAlignment="0" applyProtection="0"/>
    <xf numFmtId="0" fontId="29" fillId="0" borderId="375" applyNumberFormat="0" applyFill="0" applyAlignment="0" applyProtection="0"/>
    <xf numFmtId="0" fontId="191" fillId="20" borderId="374" applyNumberFormat="0" applyAlignment="0" applyProtection="0"/>
    <xf numFmtId="0" fontId="191" fillId="20" borderId="374" applyNumberFormat="0" applyAlignment="0" applyProtection="0"/>
    <xf numFmtId="0" fontId="191" fillId="20" borderId="374" applyNumberFormat="0" applyAlignment="0" applyProtection="0"/>
    <xf numFmtId="0" fontId="191" fillId="20" borderId="374" applyNumberFormat="0" applyAlignment="0" applyProtection="0"/>
    <xf numFmtId="0" fontId="191" fillId="20" borderId="374" applyNumberFormat="0" applyAlignment="0" applyProtection="0"/>
    <xf numFmtId="0" fontId="191" fillId="20" borderId="374" applyNumberFormat="0" applyAlignment="0" applyProtection="0"/>
    <xf numFmtId="0" fontId="180" fillId="20" borderId="372" applyNumberFormat="0" applyAlignment="0" applyProtection="0"/>
    <xf numFmtId="0" fontId="180" fillId="20" borderId="372" applyNumberFormat="0" applyAlignment="0" applyProtection="0"/>
    <xf numFmtId="0" fontId="180" fillId="20" borderId="372" applyNumberFormat="0" applyAlignment="0" applyProtection="0"/>
    <xf numFmtId="0" fontId="180" fillId="20" borderId="372" applyNumberFormat="0" applyAlignment="0" applyProtection="0"/>
    <xf numFmtId="0" fontId="180" fillId="20" borderId="372" applyNumberFormat="0" applyAlignment="0" applyProtection="0"/>
    <xf numFmtId="0" fontId="180" fillId="20" borderId="372" applyNumberFormat="0" applyAlignment="0" applyProtection="0"/>
    <xf numFmtId="0" fontId="180" fillId="20" borderId="372" applyNumberFormat="0" applyAlignment="0" applyProtection="0"/>
    <xf numFmtId="0" fontId="180" fillId="20" borderId="372" applyNumberFormat="0" applyAlignment="0" applyProtection="0"/>
    <xf numFmtId="0" fontId="180" fillId="20" borderId="372" applyNumberFormat="0" applyAlignment="0" applyProtection="0"/>
    <xf numFmtId="0" fontId="188" fillId="7" borderId="372" applyNumberFormat="0" applyAlignment="0" applyProtection="0"/>
    <xf numFmtId="0" fontId="188" fillId="7" borderId="372" applyNumberFormat="0" applyAlignment="0" applyProtection="0"/>
    <xf numFmtId="0" fontId="188" fillId="7" borderId="372" applyNumberFormat="0" applyAlignment="0" applyProtection="0"/>
    <xf numFmtId="0" fontId="188" fillId="7" borderId="372" applyNumberFormat="0" applyAlignment="0" applyProtection="0"/>
    <xf numFmtId="0" fontId="188" fillId="7" borderId="372" applyNumberFormat="0" applyAlignment="0" applyProtection="0"/>
    <xf numFmtId="0" fontId="188" fillId="7" borderId="372" applyNumberFormat="0" applyAlignment="0" applyProtection="0"/>
    <xf numFmtId="0" fontId="188" fillId="7" borderId="372" applyNumberFormat="0" applyAlignment="0" applyProtection="0"/>
    <xf numFmtId="0" fontId="188" fillId="7" borderId="372" applyNumberFormat="0" applyAlignment="0" applyProtection="0"/>
    <xf numFmtId="0" fontId="188" fillId="7" borderId="372" applyNumberFormat="0" applyAlignment="0" applyProtection="0"/>
    <xf numFmtId="0" fontId="175" fillId="24" borderId="373" applyNumberFormat="0" applyFont="0" applyAlignment="0" applyProtection="0"/>
    <xf numFmtId="0" fontId="175" fillId="24" borderId="373" applyNumberFormat="0" applyFont="0" applyAlignment="0" applyProtection="0"/>
    <xf numFmtId="0" fontId="175" fillId="24" borderId="373" applyNumberFormat="0" applyFont="0" applyAlignment="0" applyProtection="0"/>
    <xf numFmtId="0" fontId="175" fillId="24" borderId="373" applyNumberFormat="0" applyFont="0" applyAlignment="0" applyProtection="0"/>
    <xf numFmtId="0" fontId="175" fillId="24" borderId="373" applyNumberFormat="0" applyFont="0" applyAlignment="0" applyProtection="0"/>
    <xf numFmtId="0" fontId="175" fillId="24" borderId="373" applyNumberFormat="0" applyFont="0" applyAlignment="0" applyProtection="0"/>
    <xf numFmtId="0" fontId="175" fillId="24" borderId="373" applyNumberFormat="0" applyFont="0" applyAlignment="0" applyProtection="0"/>
    <xf numFmtId="0" fontId="175" fillId="24" borderId="373" applyNumberFormat="0" applyFont="0" applyAlignment="0" applyProtection="0"/>
    <xf numFmtId="0" fontId="175" fillId="24" borderId="373" applyNumberFormat="0" applyFont="0" applyAlignment="0" applyProtection="0"/>
    <xf numFmtId="0" fontId="175" fillId="24" borderId="373" applyNumberFormat="0" applyFont="0" applyAlignment="0" applyProtection="0"/>
    <xf numFmtId="0" fontId="4" fillId="24" borderId="373" applyNumberFormat="0" applyFont="0" applyAlignment="0" applyProtection="0"/>
    <xf numFmtId="0" fontId="4" fillId="24" borderId="373" applyNumberFormat="0" applyFont="0" applyAlignment="0" applyProtection="0"/>
    <xf numFmtId="0" fontId="175" fillId="24" borderId="373" applyNumberFormat="0" applyFont="0" applyAlignment="0" applyProtection="0"/>
    <xf numFmtId="0" fontId="175" fillId="24" borderId="373" applyNumberFormat="0" applyFont="0" applyAlignment="0" applyProtection="0"/>
    <xf numFmtId="0" fontId="175" fillId="24" borderId="373" applyNumberFormat="0" applyFont="0" applyAlignment="0" applyProtection="0"/>
    <xf numFmtId="0" fontId="175" fillId="24" borderId="373" applyNumberFormat="0" applyFont="0" applyAlignment="0" applyProtection="0"/>
    <xf numFmtId="0" fontId="175" fillId="24" borderId="373" applyNumberFormat="0" applyFont="0" applyAlignment="0" applyProtection="0"/>
    <xf numFmtId="0" fontId="175" fillId="24" borderId="373" applyNumberFormat="0" applyFont="0" applyAlignment="0" applyProtection="0"/>
    <xf numFmtId="0" fontId="175" fillId="24" borderId="373" applyNumberFormat="0" applyFont="0" applyAlignment="0" applyProtection="0"/>
    <xf numFmtId="0" fontId="175" fillId="24" borderId="373" applyNumberFormat="0" applyFont="0" applyAlignment="0" applyProtection="0"/>
    <xf numFmtId="0" fontId="175" fillId="24" borderId="373" applyNumberFormat="0" applyFont="0" applyAlignment="0" applyProtection="0"/>
    <xf numFmtId="0" fontId="175" fillId="24" borderId="373" applyNumberFormat="0" applyFont="0" applyAlignment="0" applyProtection="0"/>
    <xf numFmtId="0" fontId="4" fillId="24" borderId="373" applyNumberFormat="0" applyFont="0" applyAlignment="0" applyProtection="0"/>
    <xf numFmtId="0" fontId="4" fillId="24" borderId="373" applyNumberFormat="0" applyFont="0" applyAlignment="0" applyProtection="0"/>
    <xf numFmtId="0" fontId="4" fillId="24" borderId="373" applyNumberFormat="0" applyFont="0" applyAlignment="0" applyProtection="0"/>
    <xf numFmtId="0" fontId="175" fillId="24" borderId="373" applyNumberFormat="0" applyFont="0" applyAlignment="0" applyProtection="0"/>
    <xf numFmtId="0" fontId="175" fillId="24" borderId="373" applyNumberFormat="0" applyFont="0" applyAlignment="0" applyProtection="0"/>
    <xf numFmtId="0" fontId="175" fillId="24" borderId="373" applyNumberFormat="0" applyFont="0" applyAlignment="0" applyProtection="0"/>
    <xf numFmtId="0" fontId="175" fillId="24" borderId="373" applyNumberFormat="0" applyFont="0" applyAlignment="0" applyProtection="0"/>
    <xf numFmtId="0" fontId="175" fillId="24" borderId="373" applyNumberFormat="0" applyFont="0" applyAlignment="0" applyProtection="0"/>
    <xf numFmtId="0" fontId="175" fillId="24" borderId="373" applyNumberFormat="0" applyFont="0" applyAlignment="0" applyProtection="0"/>
    <xf numFmtId="0" fontId="191" fillId="20" borderId="374" applyNumberFormat="0" applyAlignment="0" applyProtection="0"/>
    <xf numFmtId="0" fontId="191" fillId="20" borderId="374" applyNumberFormat="0" applyAlignment="0" applyProtection="0"/>
    <xf numFmtId="0" fontId="191" fillId="20" borderId="374" applyNumberFormat="0" applyAlignment="0" applyProtection="0"/>
    <xf numFmtId="0" fontId="191" fillId="20" borderId="374" applyNumberFormat="0" applyAlignment="0" applyProtection="0"/>
    <xf numFmtId="0" fontId="191" fillId="20" borderId="374" applyNumberFormat="0" applyAlignment="0" applyProtection="0"/>
    <xf numFmtId="0" fontId="191" fillId="20" borderId="374" applyNumberFormat="0" applyAlignment="0" applyProtection="0"/>
    <xf numFmtId="0" fontId="191" fillId="20" borderId="374" applyNumberFormat="0" applyAlignment="0" applyProtection="0"/>
    <xf numFmtId="0" fontId="191" fillId="20" borderId="374" applyNumberFormat="0" applyAlignment="0" applyProtection="0"/>
    <xf numFmtId="0" fontId="191" fillId="20" borderId="374" applyNumberFormat="0" applyAlignment="0" applyProtection="0"/>
    <xf numFmtId="0" fontId="29" fillId="0" borderId="375" applyNumberFormat="0" applyFill="0" applyAlignment="0" applyProtection="0"/>
    <xf numFmtId="0" fontId="27" fillId="20" borderId="374" applyNumberFormat="0" applyAlignment="0" applyProtection="0"/>
    <xf numFmtId="0" fontId="278" fillId="0" borderId="375" applyNumberFormat="0" applyFill="0" applyAlignment="0" applyProtection="0"/>
    <xf numFmtId="0" fontId="278" fillId="0" borderId="375" applyNumberFormat="0" applyFill="0" applyAlignment="0" applyProtection="0"/>
    <xf numFmtId="0" fontId="276" fillId="20" borderId="374" applyNumberFormat="0" applyAlignment="0" applyProtection="0"/>
    <xf numFmtId="0" fontId="276" fillId="20" borderId="374" applyNumberFormat="0" applyAlignment="0" applyProtection="0"/>
    <xf numFmtId="0" fontId="192" fillId="0" borderId="375" applyNumberFormat="0" applyFill="0" applyAlignment="0" applyProtection="0"/>
    <xf numFmtId="0" fontId="192" fillId="0" borderId="375" applyNumberFormat="0" applyFill="0" applyAlignment="0" applyProtection="0"/>
    <xf numFmtId="0" fontId="192" fillId="0" borderId="375" applyNumberFormat="0" applyFill="0" applyAlignment="0" applyProtection="0"/>
    <xf numFmtId="0" fontId="192" fillId="0" borderId="375" applyNumberFormat="0" applyFill="0" applyAlignment="0" applyProtection="0"/>
    <xf numFmtId="0" fontId="192" fillId="0" borderId="375" applyNumberFormat="0" applyFill="0" applyAlignment="0" applyProtection="0"/>
    <xf numFmtId="0" fontId="192" fillId="0" borderId="375" applyNumberFormat="0" applyFill="0" applyAlignment="0" applyProtection="0"/>
    <xf numFmtId="0" fontId="192" fillId="0" borderId="375" applyNumberFormat="0" applyFill="0" applyAlignment="0" applyProtection="0"/>
    <xf numFmtId="0" fontId="192" fillId="0" borderId="375" applyNumberFormat="0" applyFill="0" applyAlignment="0" applyProtection="0"/>
    <xf numFmtId="0" fontId="192" fillId="0" borderId="375" applyNumberFormat="0" applyFill="0" applyAlignment="0" applyProtection="0"/>
    <xf numFmtId="0" fontId="32" fillId="20" borderId="372" applyNumberFormat="0" applyAlignment="0" applyProtection="0">
      <alignment vertical="center"/>
    </xf>
    <xf numFmtId="0" fontId="289" fillId="24" borderId="370" applyNumberFormat="0" applyFont="0" applyAlignment="0" applyProtection="0">
      <alignment vertical="center"/>
    </xf>
    <xf numFmtId="0" fontId="40" fillId="0" borderId="371" applyNumberFormat="0" applyFill="0" applyAlignment="0" applyProtection="0">
      <alignment vertical="center"/>
    </xf>
    <xf numFmtId="0" fontId="41" fillId="7" borderId="372" applyNumberFormat="0" applyAlignment="0" applyProtection="0">
      <alignment vertical="center"/>
    </xf>
    <xf numFmtId="0" fontId="47" fillId="20" borderId="374" applyNumberFormat="0" applyAlignment="0" applyProtection="0">
      <alignment vertical="center"/>
    </xf>
    <xf numFmtId="0" fontId="192" fillId="0" borderId="375" applyNumberFormat="0" applyFill="0" applyAlignment="0" applyProtection="0"/>
    <xf numFmtId="0" fontId="192" fillId="0" borderId="375" applyNumberFormat="0" applyFill="0" applyAlignment="0" applyProtection="0"/>
    <xf numFmtId="0" fontId="192" fillId="0" borderId="375" applyNumberFormat="0" applyFill="0" applyAlignment="0" applyProtection="0"/>
    <xf numFmtId="0" fontId="192" fillId="0" borderId="375" applyNumberFormat="0" applyFill="0" applyAlignment="0" applyProtection="0"/>
    <xf numFmtId="0" fontId="192" fillId="0" borderId="375" applyNumberFormat="0" applyFill="0" applyAlignment="0" applyProtection="0"/>
    <xf numFmtId="0" fontId="192" fillId="0" borderId="375" applyNumberFormat="0" applyFill="0" applyAlignment="0" applyProtection="0"/>
    <xf numFmtId="0" fontId="192" fillId="0" borderId="375" applyNumberFormat="0" applyFill="0" applyAlignment="0" applyProtection="0"/>
    <xf numFmtId="0" fontId="192" fillId="0" borderId="375" applyNumberFormat="0" applyFill="0" applyAlignment="0" applyProtection="0"/>
    <xf numFmtId="0" fontId="192" fillId="0" borderId="375" applyNumberFormat="0" applyFill="0" applyAlignment="0" applyProtection="0"/>
    <xf numFmtId="0" fontId="289" fillId="24" borderId="370" applyNumberFormat="0" applyFont="0" applyAlignment="0" applyProtection="0">
      <alignment vertical="center"/>
    </xf>
    <xf numFmtId="0" fontId="40" fillId="0" borderId="371" applyNumberFormat="0" applyFill="0" applyAlignment="0" applyProtection="0">
      <alignment vertical="center"/>
    </xf>
    <xf numFmtId="0" fontId="47" fillId="20" borderId="374" applyNumberFormat="0" applyAlignment="0" applyProtection="0">
      <alignment vertical="center"/>
    </xf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0" borderId="382" applyNumberFormat="0" applyAlignment="0" applyProtection="0"/>
    <xf numFmtId="0" fontId="29" fillId="0" borderId="383" applyNumberFormat="0" applyFill="0" applyAlignment="0" applyProtection="0"/>
    <xf numFmtId="0" fontId="175" fillId="24" borderId="381" applyNumberFormat="0" applyFon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0" fillId="20" borderId="380" applyNumberFormat="0" applyAlignment="0" applyProtection="0"/>
    <xf numFmtId="0" fontId="175" fillId="24" borderId="381" applyNumberFormat="0" applyFont="0" applyAlignment="0" applyProtection="0"/>
    <xf numFmtId="0" fontId="191" fillId="20" borderId="382" applyNumberFormat="0" applyAlignment="0" applyProtection="0"/>
    <xf numFmtId="0" fontId="21" fillId="7" borderId="380" applyNumberFormat="0" applyAlignment="0" applyProtection="0"/>
    <xf numFmtId="0" fontId="27" fillId="20" borderId="382" applyNumberFormat="0" applyAlignment="0" applyProtection="0"/>
    <xf numFmtId="0" fontId="29" fillId="0" borderId="383" applyNumberFormat="0" applyFill="0" applyAlignment="0" applyProtection="0"/>
    <xf numFmtId="0" fontId="175" fillId="24" borderId="381" applyNumberFormat="0" applyFont="0" applyAlignment="0" applyProtection="0"/>
    <xf numFmtId="0" fontId="10" fillId="22" borderId="380" applyNumberFormat="0" applyAlignment="0" applyProtection="0"/>
    <xf numFmtId="0" fontId="192" fillId="0" borderId="383" applyNumberFormat="0" applyFill="0" applyAlignment="0" applyProtection="0"/>
    <xf numFmtId="0" fontId="191" fillId="20" borderId="382" applyNumberFormat="0" applyAlignment="0" applyProtection="0"/>
    <xf numFmtId="0" fontId="4" fillId="24" borderId="381" applyNumberFormat="0" applyFont="0" applyAlignment="0" applyProtection="0"/>
    <xf numFmtId="0" fontId="175" fillId="24" borderId="381" applyNumberFormat="0" applyFont="0" applyAlignment="0" applyProtection="0"/>
    <xf numFmtId="0" fontId="10" fillId="22" borderId="380" applyNumberFormat="0" applyAlignment="0" applyProtection="0"/>
    <xf numFmtId="0" fontId="4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05" fillId="28" borderId="380" applyNumberFormat="0" applyAlignment="0" applyProtection="0"/>
    <xf numFmtId="0" fontId="105" fillId="28" borderId="380" applyNumberFormat="0" applyAlignment="0" applyProtection="0"/>
    <xf numFmtId="0" fontId="29" fillId="0" borderId="378" applyNumberFormat="0" applyFill="0" applyAlignment="0" applyProtection="0"/>
    <xf numFmtId="0" fontId="4" fillId="29" borderId="381" applyNumberFormat="0" applyFont="0" applyAlignment="0" applyProtection="0"/>
    <xf numFmtId="0" fontId="4" fillId="29" borderId="381" applyNumberFormat="0" applyFont="0" applyAlignment="0" applyProtection="0"/>
    <xf numFmtId="0" fontId="29" fillId="22" borderId="379" applyNumberFormat="0" applyAlignment="0" applyProtection="0"/>
    <xf numFmtId="0" fontId="29" fillId="0" borderId="378" applyNumberFormat="0" applyFill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27" fillId="20" borderId="382" applyNumberFormat="0" applyAlignment="0" applyProtection="0"/>
    <xf numFmtId="0" fontId="26" fillId="24" borderId="381" applyNumberFormat="0" applyFon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75" fillId="24" borderId="381" applyNumberFormat="0" applyFont="0" applyAlignment="0" applyProtection="0"/>
    <xf numFmtId="0" fontId="191" fillId="20" borderId="382" applyNumberForma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4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4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0" fillId="20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4" fillId="24" borderId="381" applyNumberFormat="0" applyFon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29" fillId="0" borderId="378" applyNumberFormat="0" applyFill="0" applyAlignment="0" applyProtection="0"/>
    <xf numFmtId="0" fontId="29" fillId="22" borderId="379" applyNumberForma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75" fillId="24" borderId="381" applyNumberFormat="0" applyFont="0" applyAlignment="0" applyProtection="0"/>
    <xf numFmtId="0" fontId="27" fillId="20" borderId="382" applyNumberFormat="0" applyAlignment="0" applyProtection="0"/>
    <xf numFmtId="0" fontId="26" fillId="24" borderId="381" applyNumberFormat="0" applyFon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0" fillId="20" borderId="380" applyNumberFormat="0" applyAlignment="0" applyProtection="0"/>
    <xf numFmtId="0" fontId="10" fillId="20" borderId="380" applyNumberFormat="0" applyAlignment="0" applyProtection="0"/>
    <xf numFmtId="0" fontId="105" fillId="28" borderId="380" applyNumberFormat="0" applyAlignment="0" applyProtection="0"/>
    <xf numFmtId="0" fontId="105" fillId="28" borderId="380" applyNumberFormat="0" applyAlignment="0" applyProtection="0"/>
    <xf numFmtId="0" fontId="10" fillId="22" borderId="380" applyNumberFormat="0" applyAlignment="0" applyProtection="0"/>
    <xf numFmtId="10" fontId="16" fillId="22" borderId="376" applyNumberFormat="0" applyBorder="0" applyAlignment="0" applyProtection="0"/>
    <xf numFmtId="0" fontId="29" fillId="0" borderId="383" applyNumberFormat="0" applyFill="0" applyAlignment="0" applyProtection="0"/>
    <xf numFmtId="0" fontId="27" fillId="20" borderId="382" applyNumberFormat="0" applyAlignment="0" applyProtection="0"/>
    <xf numFmtId="0" fontId="21" fillId="7" borderId="380" applyNumberFormat="0" applyAlignment="0" applyProtection="0"/>
    <xf numFmtId="0" fontId="191" fillId="20" borderId="382" applyNumberFormat="0" applyAlignment="0" applyProtection="0"/>
    <xf numFmtId="0" fontId="10" fillId="20" borderId="380" applyNumberFormat="0" applyAlignment="0" applyProtection="0"/>
    <xf numFmtId="0" fontId="192" fillId="0" borderId="383" applyNumberFormat="0" applyFill="0" applyAlignment="0" applyProtection="0"/>
    <xf numFmtId="0" fontId="10" fillId="20" borderId="380" applyNumberFormat="0" applyAlignment="0" applyProtection="0"/>
    <xf numFmtId="0" fontId="29" fillId="0" borderId="383" applyNumberFormat="0" applyFill="0" applyAlignment="0" applyProtection="0"/>
    <xf numFmtId="0" fontId="27" fillId="20" borderId="382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91" fillId="20" borderId="382" applyNumberFormat="0" applyAlignment="0" applyProtection="0"/>
    <xf numFmtId="0" fontId="10" fillId="20" borderId="380" applyNumberFormat="0" applyAlignment="0" applyProtection="0"/>
    <xf numFmtId="0" fontId="10" fillId="20" borderId="380" applyNumberFormat="0" applyAlignment="0" applyProtection="0"/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10" fillId="25" borderId="380" applyNumberFormat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26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9" fillId="0" borderId="383" applyNumberFormat="0" applyFill="0" applyAlignment="0" applyProtection="0"/>
    <xf numFmtId="0" fontId="29" fillId="0" borderId="383" applyNumberFormat="0" applyFill="0" applyAlignment="0" applyProtection="0"/>
    <xf numFmtId="0" fontId="27" fillId="20" borderId="382" applyNumberFormat="0" applyAlignment="0" applyProtection="0"/>
    <xf numFmtId="0" fontId="4" fillId="24" borderId="381" applyNumberFormat="0" applyFont="0" applyAlignment="0" applyProtection="0"/>
    <xf numFmtId="0" fontId="10" fillId="20" borderId="380" applyNumberFormat="0" applyAlignment="0" applyProtection="0"/>
    <xf numFmtId="0" fontId="10" fillId="20" borderId="380" applyNumberFormat="0" applyAlignment="0" applyProtection="0"/>
    <xf numFmtId="0" fontId="21" fillId="7" borderId="380" applyNumberFormat="0" applyAlignment="0" applyProtection="0"/>
    <xf numFmtId="10" fontId="16" fillId="22" borderId="376" applyNumberFormat="0" applyBorder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26" fillId="24" borderId="381" applyNumberFormat="0" applyFont="0" applyAlignment="0" applyProtection="0"/>
    <xf numFmtId="0" fontId="27" fillId="20" borderId="382" applyNumberFormat="0" applyAlignment="0" applyProtection="0"/>
    <xf numFmtId="0" fontId="27" fillId="20" borderId="382" applyNumberFormat="0" applyAlignment="0" applyProtection="0"/>
    <xf numFmtId="0" fontId="29" fillId="0" borderId="383" applyNumberFormat="0" applyFill="0" applyAlignment="0" applyProtection="0"/>
    <xf numFmtId="0" fontId="29" fillId="0" borderId="383" applyNumberFormat="0" applyFill="0" applyAlignment="0" applyProtection="0"/>
    <xf numFmtId="0" fontId="32" fillId="20" borderId="380" applyNumberFormat="0" applyAlignment="0" applyProtection="0">
      <alignment vertical="center"/>
    </xf>
    <xf numFmtId="0" fontId="26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10" fillId="20" borderId="380" applyNumberFormat="0" applyAlignment="0" applyProtection="0"/>
    <xf numFmtId="0" fontId="21" fillId="7" borderId="380" applyNumberFormat="0" applyAlignment="0" applyProtection="0"/>
    <xf numFmtId="0" fontId="27" fillId="20" borderId="382" applyNumberFormat="0" applyAlignment="0" applyProtection="0"/>
    <xf numFmtId="0" fontId="29" fillId="0" borderId="383" applyNumberFormat="0" applyFill="0" applyAlignment="0" applyProtection="0"/>
    <xf numFmtId="0" fontId="10" fillId="20" borderId="380" applyNumberFormat="0" applyAlignment="0" applyProtection="0"/>
    <xf numFmtId="0" fontId="21" fillId="7" borderId="380" applyNumberFormat="0" applyAlignment="0" applyProtection="0"/>
    <xf numFmtId="0" fontId="27" fillId="20" borderId="382" applyNumberFormat="0" applyAlignment="0" applyProtection="0"/>
    <xf numFmtId="0" fontId="29" fillId="0" borderId="383" applyNumberFormat="0" applyFill="0" applyAlignment="0" applyProtection="0"/>
    <xf numFmtId="0" fontId="10" fillId="22" borderId="380" applyNumberFormat="0" applyAlignment="0" applyProtection="0"/>
    <xf numFmtId="0" fontId="105" fillId="28" borderId="380" applyNumberFormat="0" applyAlignment="0" applyProtection="0"/>
    <xf numFmtId="0" fontId="105" fillId="28" borderId="380" applyNumberFormat="0" applyAlignment="0" applyProtection="0"/>
    <xf numFmtId="0" fontId="4" fillId="29" borderId="381" applyNumberFormat="0" applyFont="0" applyAlignment="0" applyProtection="0"/>
    <xf numFmtId="0" fontId="29" fillId="22" borderId="379" applyNumberFormat="0" applyAlignment="0" applyProtection="0"/>
    <xf numFmtId="0" fontId="29" fillId="0" borderId="378" applyNumberFormat="0" applyFill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0" fillId="20" borderId="380" applyNumberFormat="0" applyAlignment="0" applyProtection="0"/>
    <xf numFmtId="0" fontId="10" fillId="20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26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0" borderId="382" applyNumberFormat="0" applyAlignment="0" applyProtection="0"/>
    <xf numFmtId="0" fontId="27" fillId="20" borderId="382" applyNumberFormat="0" applyAlignment="0" applyProtection="0"/>
    <xf numFmtId="0" fontId="29" fillId="0" borderId="383" applyNumberFormat="0" applyFill="0" applyAlignment="0" applyProtection="0"/>
    <xf numFmtId="0" fontId="29" fillId="0" borderId="383" applyNumberFormat="0" applyFill="0" applyAlignment="0" applyProtection="0"/>
    <xf numFmtId="0" fontId="32" fillId="20" borderId="380" applyNumberFormat="0" applyAlignment="0" applyProtection="0">
      <alignment vertical="center"/>
    </xf>
    <xf numFmtId="0" fontId="26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10" fillId="20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0" borderId="382" applyNumberFormat="0" applyAlignment="0" applyProtection="0"/>
    <xf numFmtId="0" fontId="29" fillId="0" borderId="383" applyNumberFormat="0" applyFill="0" applyAlignment="0" applyProtection="0"/>
    <xf numFmtId="0" fontId="10" fillId="20" borderId="380" applyNumberFormat="0" applyAlignment="0" applyProtection="0"/>
    <xf numFmtId="0" fontId="21" fillId="7" borderId="380" applyNumberFormat="0" applyAlignment="0" applyProtection="0"/>
    <xf numFmtId="0" fontId="27" fillId="20" borderId="382" applyNumberFormat="0" applyAlignment="0" applyProtection="0"/>
    <xf numFmtId="0" fontId="29" fillId="0" borderId="383" applyNumberFormat="0" applyFill="0" applyAlignment="0" applyProtection="0"/>
    <xf numFmtId="0" fontId="10" fillId="22" borderId="380" applyNumberFormat="0" applyAlignment="0" applyProtection="0"/>
    <xf numFmtId="0" fontId="105" fillId="28" borderId="380" applyNumberFormat="0" applyAlignment="0" applyProtection="0"/>
    <xf numFmtId="0" fontId="105" fillId="28" borderId="380" applyNumberFormat="0" applyAlignment="0" applyProtection="0"/>
    <xf numFmtId="0" fontId="4" fillId="29" borderId="381" applyNumberFormat="0" applyFont="0" applyAlignment="0" applyProtection="0"/>
    <xf numFmtId="0" fontId="29" fillId="22" borderId="379" applyNumberFormat="0" applyAlignment="0" applyProtection="0"/>
    <xf numFmtId="0" fontId="29" fillId="0" borderId="378" applyNumberFormat="0" applyFill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27" fillId="20" borderId="382" applyNumberFormat="0" applyAlignment="0" applyProtection="0"/>
    <xf numFmtId="0" fontId="192" fillId="0" borderId="383" applyNumberFormat="0" applyFill="0" applyAlignment="0" applyProtection="0"/>
    <xf numFmtId="0" fontId="191" fillId="20" borderId="382" applyNumberFormat="0" applyAlignment="0" applyProtection="0"/>
    <xf numFmtId="0" fontId="175" fillId="24" borderId="381" applyNumberFormat="0" applyFont="0" applyAlignment="0" applyProtection="0"/>
    <xf numFmtId="0" fontId="10" fillId="25" borderId="380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21" fillId="7" borderId="380" applyNumberFormat="0" applyAlignment="0" applyProtection="0"/>
    <xf numFmtId="0" fontId="47" fillId="20" borderId="382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10" fillId="25" borderId="380" applyNumberFormat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1" fillId="7" borderId="380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9" fillId="0" borderId="378" applyNumberFormat="0" applyFill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29" fillId="0" borderId="378" applyNumberFormat="0" applyFill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9" fillId="0" borderId="378" applyNumberFormat="0" applyFill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29" fillId="0" borderId="378" applyNumberFormat="0" applyFill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" fillId="24" borderId="381" applyNumberFormat="0" applyFont="0" applyAlignment="0" applyProtection="0"/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29" fillId="0" borderId="378" applyNumberFormat="0" applyFill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29" fillId="0" borderId="378" applyNumberFormat="0" applyFill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29" fillId="0" borderId="378" applyNumberFormat="0" applyFill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26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9" fillId="0" borderId="383" applyNumberFormat="0" applyFill="0" applyAlignment="0" applyProtection="0"/>
    <xf numFmtId="0" fontId="29" fillId="0" borderId="383" applyNumberFormat="0" applyFill="0" applyAlignment="0" applyProtection="0"/>
    <xf numFmtId="0" fontId="10" fillId="20" borderId="380" applyNumberFormat="0" applyAlignment="0" applyProtection="0"/>
    <xf numFmtId="0" fontId="10" fillId="20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26" fillId="24" borderId="381" applyNumberFormat="0" applyFont="0" applyAlignment="0" applyProtection="0"/>
    <xf numFmtId="0" fontId="27" fillId="20" borderId="382" applyNumberFormat="0" applyAlignment="0" applyProtection="0"/>
    <xf numFmtId="0" fontId="27" fillId="20" borderId="382" applyNumberFormat="0" applyAlignment="0" applyProtection="0"/>
    <xf numFmtId="0" fontId="29" fillId="0" borderId="383" applyNumberFormat="0" applyFill="0" applyAlignment="0" applyProtection="0"/>
    <xf numFmtId="0" fontId="29" fillId="0" borderId="383" applyNumberFormat="0" applyFill="0" applyAlignment="0" applyProtection="0"/>
    <xf numFmtId="0" fontId="32" fillId="20" borderId="380" applyNumberFormat="0" applyAlignment="0" applyProtection="0">
      <alignment vertical="center"/>
    </xf>
    <xf numFmtId="0" fontId="26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10" fillId="20" borderId="380" applyNumberFormat="0" applyAlignment="0" applyProtection="0"/>
    <xf numFmtId="0" fontId="21" fillId="7" borderId="380" applyNumberFormat="0" applyAlignment="0" applyProtection="0"/>
    <xf numFmtId="0" fontId="27" fillId="20" borderId="382" applyNumberFormat="0" applyAlignment="0" applyProtection="0"/>
    <xf numFmtId="0" fontId="29" fillId="0" borderId="383" applyNumberFormat="0" applyFill="0" applyAlignment="0" applyProtection="0"/>
    <xf numFmtId="0" fontId="10" fillId="20" borderId="380" applyNumberFormat="0" applyAlignment="0" applyProtection="0"/>
    <xf numFmtId="0" fontId="21" fillId="7" borderId="380" applyNumberFormat="0" applyAlignment="0" applyProtection="0"/>
    <xf numFmtId="0" fontId="27" fillId="20" borderId="382" applyNumberFormat="0" applyAlignment="0" applyProtection="0"/>
    <xf numFmtId="0" fontId="29" fillId="0" borderId="383" applyNumberFormat="0" applyFill="0" applyAlignment="0" applyProtection="0"/>
    <xf numFmtId="0" fontId="10" fillId="22" borderId="380" applyNumberFormat="0" applyAlignment="0" applyProtection="0"/>
    <xf numFmtId="0" fontId="105" fillId="28" borderId="380" applyNumberFormat="0" applyAlignment="0" applyProtection="0"/>
    <xf numFmtId="0" fontId="105" fillId="28" borderId="380" applyNumberFormat="0" applyAlignment="0" applyProtection="0"/>
    <xf numFmtId="0" fontId="4" fillId="29" borderId="381" applyNumberFormat="0" applyFont="0" applyAlignment="0" applyProtection="0"/>
    <xf numFmtId="0" fontId="29" fillId="22" borderId="379" applyNumberFormat="0" applyAlignment="0" applyProtection="0"/>
    <xf numFmtId="0" fontId="29" fillId="0" borderId="378" applyNumberFormat="0" applyFill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0" fillId="20" borderId="380" applyNumberFormat="0" applyAlignment="0" applyProtection="0"/>
    <xf numFmtId="0" fontId="10" fillId="20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26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0" borderId="382" applyNumberFormat="0" applyAlignment="0" applyProtection="0"/>
    <xf numFmtId="0" fontId="27" fillId="20" borderId="382" applyNumberFormat="0" applyAlignment="0" applyProtection="0"/>
    <xf numFmtId="0" fontId="29" fillId="0" borderId="383" applyNumberFormat="0" applyFill="0" applyAlignment="0" applyProtection="0"/>
    <xf numFmtId="0" fontId="29" fillId="0" borderId="383" applyNumberFormat="0" applyFill="0" applyAlignment="0" applyProtection="0"/>
    <xf numFmtId="0" fontId="32" fillId="20" borderId="380" applyNumberFormat="0" applyAlignment="0" applyProtection="0">
      <alignment vertical="center"/>
    </xf>
    <xf numFmtId="0" fontId="26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10" fillId="20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0" borderId="382" applyNumberFormat="0" applyAlignment="0" applyProtection="0"/>
    <xf numFmtId="0" fontId="29" fillId="0" borderId="383" applyNumberFormat="0" applyFill="0" applyAlignment="0" applyProtection="0"/>
    <xf numFmtId="0" fontId="10" fillId="20" borderId="380" applyNumberFormat="0" applyAlignment="0" applyProtection="0"/>
    <xf numFmtId="0" fontId="21" fillId="7" borderId="380" applyNumberFormat="0" applyAlignment="0" applyProtection="0"/>
    <xf numFmtId="0" fontId="27" fillId="20" borderId="382" applyNumberFormat="0" applyAlignment="0" applyProtection="0"/>
    <xf numFmtId="0" fontId="29" fillId="0" borderId="383" applyNumberFormat="0" applyFill="0" applyAlignment="0" applyProtection="0"/>
    <xf numFmtId="0" fontId="10" fillId="22" borderId="380" applyNumberFormat="0" applyAlignment="0" applyProtection="0"/>
    <xf numFmtId="0" fontId="105" fillId="28" borderId="380" applyNumberFormat="0" applyAlignment="0" applyProtection="0"/>
    <xf numFmtId="0" fontId="105" fillId="28" borderId="380" applyNumberFormat="0" applyAlignment="0" applyProtection="0"/>
    <xf numFmtId="0" fontId="4" fillId="29" borderId="381" applyNumberFormat="0" applyFont="0" applyAlignment="0" applyProtection="0"/>
    <xf numFmtId="0" fontId="29" fillId="22" borderId="379" applyNumberFormat="0" applyAlignment="0" applyProtection="0"/>
    <xf numFmtId="0" fontId="29" fillId="0" borderId="378" applyNumberFormat="0" applyFill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0" fillId="25" borderId="380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10" fillId="25" borderId="380" applyNumberFormat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1" fillId="7" borderId="380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9" fillId="0" borderId="378" applyNumberFormat="0" applyFill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10" fillId="20" borderId="380" applyNumberFormat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29" fillId="0" borderId="378" applyNumberFormat="0" applyFill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9" fillId="0" borderId="378" applyNumberFormat="0" applyFill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29" fillId="0" borderId="378" applyNumberFormat="0" applyFill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" fillId="24" borderId="381" applyNumberFormat="0" applyFont="0" applyAlignment="0" applyProtection="0"/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29" fillId="0" borderId="378" applyNumberFormat="0" applyFill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29" fillId="0" borderId="378" applyNumberFormat="0" applyFill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29" fillId="0" borderId="378" applyNumberFormat="0" applyFill="0" applyAlignment="0" applyProtection="0"/>
    <xf numFmtId="10" fontId="16" fillId="22" borderId="376" applyNumberFormat="0" applyBorder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26" fillId="24" borderId="381" applyNumberFormat="0" applyFont="0" applyAlignment="0" applyProtection="0"/>
    <xf numFmtId="0" fontId="27" fillId="20" borderId="382" applyNumberFormat="0" applyAlignment="0" applyProtection="0"/>
    <xf numFmtId="0" fontId="27" fillId="20" borderId="382" applyNumberFormat="0" applyAlignment="0" applyProtection="0"/>
    <xf numFmtId="0" fontId="29" fillId="0" borderId="383" applyNumberFormat="0" applyFill="0" applyAlignment="0" applyProtection="0"/>
    <xf numFmtId="0" fontId="29" fillId="0" borderId="383" applyNumberFormat="0" applyFill="0" applyAlignment="0" applyProtection="0"/>
    <xf numFmtId="0" fontId="32" fillId="20" borderId="380" applyNumberFormat="0" applyAlignment="0" applyProtection="0">
      <alignment vertical="center"/>
    </xf>
    <xf numFmtId="0" fontId="26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10" fillId="20" borderId="380" applyNumberFormat="0" applyAlignment="0" applyProtection="0"/>
    <xf numFmtId="0" fontId="21" fillId="7" borderId="380" applyNumberFormat="0" applyAlignment="0" applyProtection="0"/>
    <xf numFmtId="0" fontId="27" fillId="20" borderId="382" applyNumberFormat="0" applyAlignment="0" applyProtection="0"/>
    <xf numFmtId="0" fontId="29" fillId="0" borderId="383" applyNumberFormat="0" applyFill="0" applyAlignment="0" applyProtection="0"/>
    <xf numFmtId="0" fontId="10" fillId="20" borderId="380" applyNumberFormat="0" applyAlignment="0" applyProtection="0"/>
    <xf numFmtId="0" fontId="21" fillId="7" borderId="380" applyNumberFormat="0" applyAlignment="0" applyProtection="0"/>
    <xf numFmtId="0" fontId="27" fillId="20" borderId="382" applyNumberFormat="0" applyAlignment="0" applyProtection="0"/>
    <xf numFmtId="0" fontId="29" fillId="0" borderId="383" applyNumberFormat="0" applyFill="0" applyAlignment="0" applyProtection="0"/>
    <xf numFmtId="0" fontId="10" fillId="22" borderId="380" applyNumberFormat="0" applyAlignment="0" applyProtection="0"/>
    <xf numFmtId="0" fontId="105" fillId="28" borderId="380" applyNumberFormat="0" applyAlignment="0" applyProtection="0"/>
    <xf numFmtId="0" fontId="105" fillId="28" borderId="380" applyNumberFormat="0" applyAlignment="0" applyProtection="0"/>
    <xf numFmtId="0" fontId="4" fillId="29" borderId="381" applyNumberFormat="0" applyFont="0" applyAlignment="0" applyProtection="0"/>
    <xf numFmtId="0" fontId="29" fillId="22" borderId="379" applyNumberFormat="0" applyAlignment="0" applyProtection="0"/>
    <xf numFmtId="0" fontId="29" fillId="0" borderId="378" applyNumberFormat="0" applyFill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0" fillId="20" borderId="380" applyNumberFormat="0" applyAlignment="0" applyProtection="0"/>
    <xf numFmtId="0" fontId="10" fillId="20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26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0" borderId="382" applyNumberFormat="0" applyAlignment="0" applyProtection="0"/>
    <xf numFmtId="0" fontId="27" fillId="20" borderId="382" applyNumberFormat="0" applyAlignment="0" applyProtection="0"/>
    <xf numFmtId="0" fontId="29" fillId="0" borderId="383" applyNumberFormat="0" applyFill="0" applyAlignment="0" applyProtection="0"/>
    <xf numFmtId="0" fontId="29" fillId="0" borderId="383" applyNumberFormat="0" applyFill="0" applyAlignment="0" applyProtection="0"/>
    <xf numFmtId="0" fontId="32" fillId="20" borderId="380" applyNumberFormat="0" applyAlignment="0" applyProtection="0">
      <alignment vertical="center"/>
    </xf>
    <xf numFmtId="0" fontId="26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10" fillId="20" borderId="380" applyNumberFormat="0" applyAlignment="0" applyProtection="0"/>
    <xf numFmtId="0" fontId="68" fillId="0" borderId="384">
      <alignment horizontal="left" vertical="center"/>
    </xf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0" borderId="382" applyNumberFormat="0" applyAlignment="0" applyProtection="0"/>
    <xf numFmtId="0" fontId="29" fillId="0" borderId="383" applyNumberFormat="0" applyFill="0" applyAlignment="0" applyProtection="0"/>
    <xf numFmtId="0" fontId="10" fillId="20" borderId="380" applyNumberFormat="0" applyAlignment="0" applyProtection="0"/>
    <xf numFmtId="0" fontId="21" fillId="7" borderId="380" applyNumberFormat="0" applyAlignment="0" applyProtection="0"/>
    <xf numFmtId="0" fontId="27" fillId="20" borderId="382" applyNumberFormat="0" applyAlignment="0" applyProtection="0"/>
    <xf numFmtId="0" fontId="29" fillId="0" borderId="383" applyNumberFormat="0" applyFill="0" applyAlignment="0" applyProtection="0"/>
    <xf numFmtId="0" fontId="10" fillId="22" borderId="380" applyNumberFormat="0" applyAlignment="0" applyProtection="0"/>
    <xf numFmtId="0" fontId="105" fillId="28" borderId="380" applyNumberFormat="0" applyAlignment="0" applyProtection="0"/>
    <xf numFmtId="0" fontId="105" fillId="28" borderId="380" applyNumberFormat="0" applyAlignment="0" applyProtection="0"/>
    <xf numFmtId="0" fontId="4" fillId="29" borderId="381" applyNumberFormat="0" applyFont="0" applyAlignment="0" applyProtection="0"/>
    <xf numFmtId="0" fontId="29" fillId="22" borderId="379" applyNumberFormat="0" applyAlignment="0" applyProtection="0"/>
    <xf numFmtId="0" fontId="29" fillId="0" borderId="378" applyNumberFormat="0" applyFill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68" fillId="0" borderId="384">
      <alignment horizontal="left" vertical="center"/>
    </xf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75" fillId="24" borderId="381" applyNumberFormat="0" applyFon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0" fillId="25" borderId="380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10" fillId="25" borderId="380" applyNumberFormat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1" fillId="7" borderId="380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9" fillId="0" borderId="378" applyNumberFormat="0" applyFill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29" fillId="0" borderId="378" applyNumberFormat="0" applyFill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9" fillId="0" borderId="378" applyNumberFormat="0" applyFill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29" fillId="0" borderId="378" applyNumberFormat="0" applyFill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" fillId="24" borderId="381" applyNumberFormat="0" applyFont="0" applyAlignment="0" applyProtection="0"/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29" fillId="0" borderId="378" applyNumberFormat="0" applyFill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29" fillId="0" borderId="378" applyNumberFormat="0" applyFill="0" applyAlignment="0" applyProtection="0"/>
    <xf numFmtId="0" fontId="10" fillId="25" borderId="380" applyNumberFormat="0" applyAlignment="0" applyProtection="0"/>
    <xf numFmtId="0" fontId="10" fillId="25" borderId="380" applyNumberFormat="0" applyAlignment="0" applyProtection="0"/>
    <xf numFmtId="0" fontId="21" fillId="7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29" fillId="0" borderId="378" applyNumberFormat="0" applyFill="0" applyAlignment="0" applyProtection="0"/>
    <xf numFmtId="0" fontId="32" fillId="20" borderId="380" applyNumberForma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0" fillId="25" borderId="380" applyNumberFormat="0" applyAlignment="0" applyProtection="0"/>
    <xf numFmtId="0" fontId="21" fillId="7" borderId="380" applyNumberFormat="0" applyAlignment="0" applyProtection="0"/>
    <xf numFmtId="0" fontId="4" fillId="24" borderId="381" applyNumberFormat="0" applyFont="0" applyAlignment="0" applyProtection="0"/>
    <xf numFmtId="0" fontId="4" fillId="24" borderId="381" applyNumberFormat="0" applyFont="0" applyAlignment="0" applyProtection="0"/>
    <xf numFmtId="0" fontId="27" fillId="25" borderId="382" applyNumberFormat="0" applyAlignment="0" applyProtection="0"/>
    <xf numFmtId="0" fontId="29" fillId="0" borderId="378" applyNumberFormat="0" applyFill="0" applyAlignment="0" applyProtection="0"/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4" fillId="24" borderId="381" applyNumberFormat="0" applyFont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4" fillId="24" borderId="381" applyNumberFormat="0" applyFont="0" applyAlignment="0" applyProtection="0"/>
    <xf numFmtId="0" fontId="41" fillId="7" borderId="380" applyNumberFormat="0" applyAlignment="0" applyProtection="0">
      <alignment vertical="center"/>
    </xf>
    <xf numFmtId="0" fontId="40" fillId="0" borderId="383" applyNumberFormat="0" applyFill="0" applyAlignment="0" applyProtection="0">
      <alignment vertical="center"/>
    </xf>
    <xf numFmtId="0" fontId="32" fillId="20" borderId="380" applyNumberFormat="0" applyAlignment="0" applyProtection="0">
      <alignment vertical="center"/>
    </xf>
    <xf numFmtId="0" fontId="29" fillId="0" borderId="378" applyNumberFormat="0" applyFill="0" applyAlignment="0" applyProtection="0"/>
    <xf numFmtId="0" fontId="27" fillId="25" borderId="382" applyNumberFormat="0" applyAlignment="0" applyProtection="0"/>
    <xf numFmtId="0" fontId="4" fillId="24" borderId="381" applyNumberFormat="0" applyFont="0" applyAlignment="0" applyProtection="0"/>
    <xf numFmtId="0" fontId="21" fillId="7" borderId="380" applyNumberFormat="0" applyAlignment="0" applyProtection="0"/>
    <xf numFmtId="0" fontId="10" fillId="25" borderId="380" applyNumberFormat="0" applyAlignment="0" applyProtection="0"/>
    <xf numFmtId="0" fontId="29" fillId="0" borderId="378" applyNumberFormat="0" applyFill="0" applyAlignment="0" applyProtection="0"/>
    <xf numFmtId="10" fontId="16" fillId="22" borderId="376" applyNumberFormat="0" applyBorder="0" applyAlignment="0" applyProtection="0"/>
    <xf numFmtId="0" fontId="27" fillId="20" borderId="382" applyNumberFormat="0" applyAlignment="0" applyProtection="0"/>
    <xf numFmtId="0" fontId="27" fillId="20" borderId="382" applyNumberFormat="0" applyAlignment="0" applyProtection="0"/>
    <xf numFmtId="0" fontId="47" fillId="20" borderId="382" applyNumberFormat="0" applyAlignment="0" applyProtection="0">
      <alignment vertical="center"/>
    </xf>
    <xf numFmtId="0" fontId="27" fillId="25" borderId="382" applyNumberFormat="0" applyAlignment="0" applyProtection="0"/>
    <xf numFmtId="0" fontId="27" fillId="20" borderId="382" applyNumberFormat="0" applyAlignment="0" applyProtection="0"/>
    <xf numFmtId="0" fontId="27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27" fillId="20" borderId="382" applyNumberFormat="0" applyAlignment="0" applyProtection="0"/>
    <xf numFmtId="0" fontId="27" fillId="20" borderId="382" applyNumberFormat="0" applyAlignment="0" applyProtection="0"/>
    <xf numFmtId="0" fontId="47" fillId="20" borderId="382" applyNumberFormat="0" applyAlignment="0" applyProtection="0">
      <alignment vertical="center"/>
    </xf>
    <xf numFmtId="0" fontId="27" fillId="25" borderId="382" applyNumberFormat="0" applyAlignment="0" applyProtection="0"/>
    <xf numFmtId="0" fontId="68" fillId="0" borderId="384">
      <alignment horizontal="left" vertical="center"/>
    </xf>
    <xf numFmtId="0" fontId="27" fillId="20" borderId="382" applyNumberFormat="0" applyAlignment="0" applyProtection="0"/>
    <xf numFmtId="0" fontId="27" fillId="20" borderId="382" applyNumberFormat="0" applyAlignment="0" applyProtection="0"/>
    <xf numFmtId="0" fontId="68" fillId="0" borderId="384">
      <alignment horizontal="left" vertical="center"/>
    </xf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27" fillId="25" borderId="382" applyNumberFormat="0" applyAlignment="0" applyProtection="0"/>
    <xf numFmtId="0" fontId="47" fillId="20" borderId="382" applyNumberFormat="0" applyAlignment="0" applyProtection="0">
      <alignment vertical="center"/>
    </xf>
    <xf numFmtId="0" fontId="27" fillId="25" borderId="382" applyNumberFormat="0" applyAlignment="0" applyProtection="0"/>
    <xf numFmtId="0" fontId="47" fillId="20" borderId="382" applyNumberFormat="0" applyAlignment="0" applyProtection="0">
      <alignment vertical="center"/>
    </xf>
    <xf numFmtId="0" fontId="27" fillId="25" borderId="382" applyNumberForma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7" fillId="25" borderId="382" applyNumberFormat="0" applyAlignment="0" applyProtection="0"/>
    <xf numFmtId="0" fontId="27" fillId="25" borderId="382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7" fillId="25" borderId="382" applyNumberForma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7" fillId="25" borderId="382" applyNumberFormat="0" applyAlignment="0" applyProtection="0"/>
    <xf numFmtId="0" fontId="27" fillId="25" borderId="382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7" fillId="25" borderId="382" applyNumberForma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7" fillId="25" borderId="382" applyNumberFormat="0" applyAlignment="0" applyProtection="0"/>
    <xf numFmtId="0" fontId="27" fillId="25" borderId="382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7" fillId="25" borderId="382" applyNumberForma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7" fillId="25" borderId="382" applyNumberFormat="0" applyAlignment="0" applyProtection="0"/>
    <xf numFmtId="0" fontId="27" fillId="25" borderId="382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7" fillId="25" borderId="382" applyNumberForma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7" fillId="25" borderId="382" applyNumberFormat="0" applyAlignment="0" applyProtection="0"/>
    <xf numFmtId="0" fontId="27" fillId="25" borderId="382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7" fillId="25" borderId="382" applyNumberFormat="0" applyAlignment="0" applyProtection="0"/>
    <xf numFmtId="0" fontId="27" fillId="25" borderId="382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7" fillId="25" borderId="382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7" fillId="25" borderId="382" applyNumberForma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7" fillId="25" borderId="382" applyNumberFormat="0" applyAlignment="0" applyProtection="0"/>
    <xf numFmtId="0" fontId="27" fillId="25" borderId="382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7" fillId="25" borderId="382" applyNumberForma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27" fillId="25" borderId="382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7" fillId="25" borderId="382" applyNumberFormat="0" applyAlignment="0" applyProtection="0"/>
    <xf numFmtId="0" fontId="27" fillId="25" borderId="382" applyNumberFormat="0" applyAlignment="0" applyProtection="0"/>
    <xf numFmtId="0" fontId="47" fillId="20" borderId="382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7" fillId="25" borderId="382" applyNumberFormat="0" applyAlignment="0" applyProtection="0"/>
    <xf numFmtId="0" fontId="27" fillId="25" borderId="382" applyNumberFormat="0" applyAlignment="0" applyProtection="0"/>
    <xf numFmtId="0" fontId="266" fillId="20" borderId="380" applyNumberFormat="0" applyAlignment="0" applyProtection="0"/>
    <xf numFmtId="0" fontId="266" fillId="20" borderId="380" applyNumberFormat="0" applyAlignment="0" applyProtection="0"/>
    <xf numFmtId="0" fontId="273" fillId="7" borderId="380" applyNumberFormat="0" applyAlignment="0" applyProtection="0"/>
    <xf numFmtId="0" fontId="273" fillId="7" borderId="380" applyNumberFormat="0" applyAlignment="0" applyProtection="0"/>
    <xf numFmtId="0" fontId="4" fillId="24" borderId="366" applyNumberFormat="0" applyFont="0" applyAlignment="0" applyProtection="0"/>
    <xf numFmtId="0" fontId="4" fillId="24" borderId="366" applyNumberFormat="0" applyFont="0" applyAlignment="0" applyProtection="0"/>
    <xf numFmtId="0" fontId="276" fillId="20" borderId="382" applyNumberFormat="0" applyAlignment="0" applyProtection="0"/>
    <xf numFmtId="0" fontId="276" fillId="20" borderId="382" applyNumberFormat="0" applyAlignment="0" applyProtection="0"/>
    <xf numFmtId="0" fontId="278" fillId="0" borderId="383" applyNumberFormat="0" applyFill="0" applyAlignment="0" applyProtection="0"/>
    <xf numFmtId="0" fontId="278" fillId="0" borderId="383" applyNumberFormat="0" applyFill="0" applyAlignment="0" applyProtection="0"/>
    <xf numFmtId="0" fontId="266" fillId="20" borderId="380" applyNumberFormat="0" applyAlignment="0" applyProtection="0"/>
    <xf numFmtId="0" fontId="266" fillId="20" borderId="380" applyNumberFormat="0" applyAlignment="0" applyProtection="0"/>
    <xf numFmtId="0" fontId="273" fillId="7" borderId="380" applyNumberFormat="0" applyAlignment="0" applyProtection="0"/>
    <xf numFmtId="0" fontId="273" fillId="7" borderId="380" applyNumberFormat="0" applyAlignment="0" applyProtection="0"/>
    <xf numFmtId="0" fontId="4" fillId="24" borderId="366" applyNumberFormat="0" applyFont="0" applyAlignment="0" applyProtection="0"/>
    <xf numFmtId="0" fontId="4" fillId="24" borderId="366" applyNumberFormat="0" applyFont="0" applyAlignment="0" applyProtection="0"/>
    <xf numFmtId="0" fontId="276" fillId="20" borderId="382" applyNumberFormat="0" applyAlignment="0" applyProtection="0"/>
    <xf numFmtId="0" fontId="276" fillId="20" borderId="382" applyNumberFormat="0" applyAlignment="0" applyProtection="0"/>
    <xf numFmtId="0" fontId="278" fillId="0" borderId="383" applyNumberFormat="0" applyFill="0" applyAlignment="0" applyProtection="0"/>
    <xf numFmtId="0" fontId="278" fillId="0" borderId="383" applyNumberFormat="0" applyFill="0" applyAlignment="0" applyProtection="0"/>
    <xf numFmtId="0" fontId="10" fillId="20" borderId="380" applyNumberFormat="0" applyAlignment="0" applyProtection="0"/>
    <xf numFmtId="0" fontId="21" fillId="7" borderId="380" applyNumberFormat="0" applyAlignment="0" applyProtection="0"/>
    <xf numFmtId="0" fontId="85" fillId="24" borderId="366" applyNumberFormat="0" applyFont="0" applyAlignment="0" applyProtection="0"/>
    <xf numFmtId="0" fontId="27" fillId="20" borderId="382" applyNumberFormat="0" applyAlignment="0" applyProtection="0"/>
    <xf numFmtId="0" fontId="29" fillId="0" borderId="383" applyNumberFormat="0" applyFill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4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4" fillId="24" borderId="366" applyNumberFormat="0" applyFont="0" applyAlignment="0" applyProtection="0"/>
    <xf numFmtId="0" fontId="4" fillId="24" borderId="366" applyNumberFormat="0" applyFont="0" applyAlignment="0" applyProtection="0"/>
    <xf numFmtId="0" fontId="4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32" fillId="20" borderId="380" applyNumberFormat="0" applyAlignment="0" applyProtection="0">
      <alignment vertical="center"/>
    </xf>
    <xf numFmtId="0" fontId="289" fillId="24" borderId="385" applyNumberFormat="0" applyFont="0" applyAlignment="0" applyProtection="0">
      <alignment vertical="center"/>
    </xf>
    <xf numFmtId="0" fontId="40" fillId="0" borderId="378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89" fillId="24" borderId="385" applyNumberFormat="0" applyFont="0" applyAlignment="0" applyProtection="0">
      <alignment vertical="center"/>
    </xf>
    <xf numFmtId="0" fontId="40" fillId="0" borderId="378" applyNumberFormat="0" applyFill="0" applyAlignment="0" applyProtection="0">
      <alignment vertical="center"/>
    </xf>
    <xf numFmtId="0" fontId="191" fillId="20" borderId="382" applyNumberFormat="0" applyAlignment="0" applyProtection="0"/>
    <xf numFmtId="0" fontId="191" fillId="20" borderId="382" applyNumberFormat="0" applyAlignment="0" applyProtection="0"/>
    <xf numFmtId="0" fontId="266" fillId="20" borderId="380" applyNumberFormat="0" applyAlignment="0" applyProtection="0"/>
    <xf numFmtId="0" fontId="266" fillId="20" borderId="380" applyNumberFormat="0" applyAlignment="0" applyProtection="0"/>
    <xf numFmtId="0" fontId="273" fillId="7" borderId="380" applyNumberFormat="0" applyAlignment="0" applyProtection="0"/>
    <xf numFmtId="0" fontId="273" fillId="7" borderId="380" applyNumberFormat="0" applyAlignment="0" applyProtection="0"/>
    <xf numFmtId="0" fontId="4" fillId="24" borderId="366" applyNumberFormat="0" applyFont="0" applyAlignment="0" applyProtection="0"/>
    <xf numFmtId="0" fontId="4" fillId="24" borderId="366" applyNumberFormat="0" applyFont="0" applyAlignment="0" applyProtection="0"/>
    <xf numFmtId="0" fontId="276" fillId="20" borderId="382" applyNumberFormat="0" applyAlignment="0" applyProtection="0"/>
    <xf numFmtId="0" fontId="276" fillId="20" borderId="382" applyNumberFormat="0" applyAlignment="0" applyProtection="0"/>
    <xf numFmtId="0" fontId="278" fillId="0" borderId="383" applyNumberFormat="0" applyFill="0" applyAlignment="0" applyProtection="0"/>
    <xf numFmtId="0" fontId="278" fillId="0" borderId="383" applyNumberFormat="0" applyFill="0" applyAlignment="0" applyProtection="0"/>
    <xf numFmtId="0" fontId="191" fillId="20" borderId="382" applyNumberFormat="0" applyAlignment="0" applyProtection="0"/>
    <xf numFmtId="0" fontId="10" fillId="20" borderId="380" applyNumberFormat="0" applyAlignment="0" applyProtection="0"/>
    <xf numFmtId="0" fontId="21" fillId="7" borderId="380" applyNumberFormat="0" applyAlignment="0" applyProtection="0"/>
    <xf numFmtId="0" fontId="85" fillId="24" borderId="366" applyNumberFormat="0" applyFont="0" applyAlignment="0" applyProtection="0"/>
    <xf numFmtId="0" fontId="27" fillId="20" borderId="382" applyNumberFormat="0" applyAlignment="0" applyProtection="0"/>
    <xf numFmtId="0" fontId="29" fillId="0" borderId="383" applyNumberFormat="0" applyFill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68" fillId="0" borderId="384">
      <alignment horizontal="left" vertical="center"/>
    </xf>
    <xf numFmtId="10" fontId="16" fillId="22" borderId="376" applyNumberFormat="0" applyBorder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4" fillId="24" borderId="366" applyNumberFormat="0" applyFont="0" applyAlignment="0" applyProtection="0"/>
    <xf numFmtId="0" fontId="4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4" fillId="24" borderId="366" applyNumberFormat="0" applyFont="0" applyAlignment="0" applyProtection="0"/>
    <xf numFmtId="0" fontId="4" fillId="24" borderId="366" applyNumberFormat="0" applyFont="0" applyAlignment="0" applyProtection="0"/>
    <xf numFmtId="0" fontId="4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29" fillId="0" borderId="383" applyNumberFormat="0" applyFill="0" applyAlignment="0" applyProtection="0"/>
    <xf numFmtId="0" fontId="27" fillId="20" borderId="382" applyNumberFormat="0" applyAlignment="0" applyProtection="0"/>
    <xf numFmtId="0" fontId="278" fillId="0" borderId="383" applyNumberFormat="0" applyFill="0" applyAlignment="0" applyProtection="0"/>
    <xf numFmtId="0" fontId="278" fillId="0" borderId="383" applyNumberFormat="0" applyFill="0" applyAlignment="0" applyProtection="0"/>
    <xf numFmtId="0" fontId="276" fillId="20" borderId="382" applyNumberFormat="0" applyAlignment="0" applyProtection="0"/>
    <xf numFmtId="0" fontId="276" fillId="20" borderId="382" applyNumberFormat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32" fillId="20" borderId="380" applyNumberFormat="0" applyAlignment="0" applyProtection="0">
      <alignment vertical="center"/>
    </xf>
    <xf numFmtId="0" fontId="289" fillId="24" borderId="385" applyNumberFormat="0" applyFont="0" applyAlignment="0" applyProtection="0">
      <alignment vertical="center"/>
    </xf>
    <xf numFmtId="0" fontId="40" fillId="0" borderId="378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289" fillId="24" borderId="385" applyNumberFormat="0" applyFont="0" applyAlignment="0" applyProtection="0">
      <alignment vertical="center"/>
    </xf>
    <xf numFmtId="0" fontId="40" fillId="0" borderId="378" applyNumberFormat="0" applyFill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78" fillId="0" borderId="383" applyNumberFormat="0" applyFill="0" applyAlignment="0" applyProtection="0"/>
    <xf numFmtId="0" fontId="273" fillId="7" borderId="380" applyNumberFormat="0" applyAlignment="0" applyProtection="0"/>
    <xf numFmtId="0" fontId="278" fillId="0" borderId="383" applyNumberFormat="0" applyFill="0" applyAlignment="0" applyProtection="0"/>
    <xf numFmtId="0" fontId="273" fillId="7" borderId="380" applyNumberFormat="0" applyAlignment="0" applyProtection="0"/>
    <xf numFmtId="0" fontId="188" fillId="7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8" fillId="7" borderId="380" applyNumberFormat="0" applyAlignment="0" applyProtection="0"/>
    <xf numFmtId="0" fontId="276" fillId="20" borderId="382" applyNumberFormat="0" applyAlignment="0" applyProtection="0"/>
    <xf numFmtId="0" fontId="278" fillId="0" borderId="383" applyNumberFormat="0" applyFill="0" applyAlignment="0" applyProtection="0"/>
    <xf numFmtId="0" fontId="278" fillId="0" borderId="383" applyNumberFormat="0" applyFill="0" applyAlignment="0" applyProtection="0"/>
    <xf numFmtId="0" fontId="276" fillId="20" borderId="382" applyNumberFormat="0" applyAlignment="0" applyProtection="0"/>
    <xf numFmtId="0" fontId="276" fillId="20" borderId="382" applyNumberFormat="0" applyAlignment="0" applyProtection="0"/>
    <xf numFmtId="0" fontId="273" fillId="7" borderId="380" applyNumberFormat="0" applyAlignment="0" applyProtection="0"/>
    <xf numFmtId="0" fontId="266" fillId="20" borderId="380" applyNumberFormat="0" applyAlignment="0" applyProtection="0"/>
    <xf numFmtId="0" fontId="266" fillId="20" borderId="380" applyNumberFormat="0" applyAlignment="0" applyProtection="0"/>
    <xf numFmtId="0" fontId="276" fillId="20" borderId="382" applyNumberFormat="0" applyAlignment="0" applyProtection="0"/>
    <xf numFmtId="0" fontId="276" fillId="20" borderId="382" applyNumberFormat="0" applyAlignment="0" applyProtection="0"/>
    <xf numFmtId="0" fontId="273" fillId="7" borderId="380" applyNumberFormat="0" applyAlignment="0" applyProtection="0"/>
    <xf numFmtId="0" fontId="266" fillId="20" borderId="380" applyNumberFormat="0" applyAlignment="0" applyProtection="0"/>
    <xf numFmtId="0" fontId="266" fillId="20" borderId="380" applyNumberFormat="0" applyAlignment="0" applyProtection="0"/>
    <xf numFmtId="0" fontId="29" fillId="0" borderId="383" applyNumberFormat="0" applyFill="0" applyAlignment="0" applyProtection="0"/>
    <xf numFmtId="0" fontId="27" fillId="20" borderId="382" applyNumberFormat="0" applyAlignment="0" applyProtection="0"/>
    <xf numFmtId="0" fontId="21" fillId="7" borderId="380" applyNumberFormat="0" applyAlignment="0" applyProtection="0"/>
    <xf numFmtId="0" fontId="10" fillId="20" borderId="380" applyNumberFormat="0" applyAlignment="0" applyProtection="0"/>
    <xf numFmtId="0" fontId="278" fillId="0" borderId="383" applyNumberFormat="0" applyFill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68" fillId="0" borderId="384">
      <alignment horizontal="left" vertical="center"/>
    </xf>
    <xf numFmtId="10" fontId="16" fillId="22" borderId="376" applyNumberFormat="0" applyBorder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4" fillId="24" borderId="366" applyNumberFormat="0" applyFont="0" applyAlignment="0" applyProtection="0"/>
    <xf numFmtId="0" fontId="278" fillId="0" borderId="383" applyNumberFormat="0" applyFill="0" applyAlignment="0" applyProtection="0"/>
    <xf numFmtId="0" fontId="276" fillId="20" borderId="382" applyNumberFormat="0" applyAlignment="0" applyProtection="0"/>
    <xf numFmtId="0" fontId="266" fillId="20" borderId="380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32" fillId="20" borderId="380" applyNumberFormat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273" fillId="7" borderId="380" applyNumberFormat="0" applyAlignment="0" applyProtection="0"/>
    <xf numFmtId="0" fontId="273" fillId="7" borderId="380" applyNumberFormat="0" applyAlignment="0" applyProtection="0"/>
    <xf numFmtId="0" fontId="68" fillId="0" borderId="384">
      <alignment horizontal="left" vertical="center"/>
    </xf>
    <xf numFmtId="10" fontId="16" fillId="22" borderId="376" applyNumberFormat="0" applyBorder="0" applyAlignment="0" applyProtection="0"/>
    <xf numFmtId="0" fontId="266" fillId="20" borderId="380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289" fillId="24" borderId="385" applyNumberFormat="0" applyFont="0" applyAlignment="0" applyProtection="0">
      <alignment vertical="center"/>
    </xf>
    <xf numFmtId="0" fontId="40" fillId="0" borderId="378" applyNumberFormat="0" applyFill="0" applyAlignment="0" applyProtection="0">
      <alignment vertical="center"/>
    </xf>
    <xf numFmtId="0" fontId="289" fillId="24" borderId="385" applyNumberFormat="0" applyFont="0" applyAlignment="0" applyProtection="0">
      <alignment vertical="center"/>
    </xf>
    <xf numFmtId="0" fontId="40" fillId="0" borderId="378" applyNumberFormat="0" applyFill="0" applyAlignment="0" applyProtection="0">
      <alignment vertical="center"/>
    </xf>
    <xf numFmtId="0" fontId="191" fillId="20" borderId="382" applyNumberFormat="0" applyAlignment="0" applyProtection="0"/>
    <xf numFmtId="0" fontId="191" fillId="20" borderId="382" applyNumberFormat="0" applyAlignment="0" applyProtection="0"/>
    <xf numFmtId="0" fontId="266" fillId="20" borderId="380" applyNumberFormat="0" applyAlignment="0" applyProtection="0"/>
    <xf numFmtId="0" fontId="266" fillId="20" borderId="380" applyNumberFormat="0" applyAlignment="0" applyProtection="0"/>
    <xf numFmtId="0" fontId="273" fillId="7" borderId="380" applyNumberFormat="0" applyAlignment="0" applyProtection="0"/>
    <xf numFmtId="0" fontId="273" fillId="7" borderId="380" applyNumberFormat="0" applyAlignment="0" applyProtection="0"/>
    <xf numFmtId="0" fontId="4" fillId="24" borderId="366" applyNumberFormat="0" applyFont="0" applyAlignment="0" applyProtection="0"/>
    <xf numFmtId="0" fontId="4" fillId="24" borderId="366" applyNumberFormat="0" applyFont="0" applyAlignment="0" applyProtection="0"/>
    <xf numFmtId="0" fontId="276" fillId="20" borderId="382" applyNumberFormat="0" applyAlignment="0" applyProtection="0"/>
    <xf numFmtId="0" fontId="276" fillId="20" borderId="382" applyNumberFormat="0" applyAlignment="0" applyProtection="0"/>
    <xf numFmtId="0" fontId="278" fillId="0" borderId="383" applyNumberFormat="0" applyFill="0" applyAlignment="0" applyProtection="0"/>
    <xf numFmtId="0" fontId="278" fillId="0" borderId="383" applyNumberFormat="0" applyFill="0" applyAlignment="0" applyProtection="0"/>
    <xf numFmtId="0" fontId="191" fillId="20" borderId="382" applyNumberFormat="0" applyAlignment="0" applyProtection="0"/>
    <xf numFmtId="0" fontId="10" fillId="20" borderId="380" applyNumberFormat="0" applyAlignment="0" applyProtection="0"/>
    <xf numFmtId="0" fontId="21" fillId="7" borderId="380" applyNumberFormat="0" applyAlignment="0" applyProtection="0"/>
    <xf numFmtId="0" fontId="85" fillId="24" borderId="366" applyNumberFormat="0" applyFont="0" applyAlignment="0" applyProtection="0"/>
    <xf numFmtId="0" fontId="27" fillId="20" borderId="382" applyNumberFormat="0" applyAlignment="0" applyProtection="0"/>
    <xf numFmtId="0" fontId="29" fillId="0" borderId="383" applyNumberFormat="0" applyFill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0" fillId="20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88" fillId="7" borderId="380" applyNumberForma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4" fillId="24" borderId="366" applyNumberFormat="0" applyFont="0" applyAlignment="0" applyProtection="0"/>
    <xf numFmtId="0" fontId="4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4" fillId="24" borderId="366" applyNumberFormat="0" applyFont="0" applyAlignment="0" applyProtection="0"/>
    <xf numFmtId="0" fontId="4" fillId="24" borderId="366" applyNumberFormat="0" applyFont="0" applyAlignment="0" applyProtection="0"/>
    <xf numFmtId="0" fontId="4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75" fillId="24" borderId="366" applyNumberFormat="0" applyFon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191" fillId="20" borderId="382" applyNumberFormat="0" applyAlignment="0" applyProtection="0"/>
    <xf numFmtId="0" fontId="29" fillId="0" borderId="383" applyNumberFormat="0" applyFill="0" applyAlignment="0" applyProtection="0"/>
    <xf numFmtId="0" fontId="27" fillId="20" borderId="382" applyNumberFormat="0" applyAlignment="0" applyProtection="0"/>
    <xf numFmtId="0" fontId="278" fillId="0" borderId="383" applyNumberFormat="0" applyFill="0" applyAlignment="0" applyProtection="0"/>
    <xf numFmtId="0" fontId="278" fillId="0" borderId="383" applyNumberFormat="0" applyFill="0" applyAlignment="0" applyProtection="0"/>
    <xf numFmtId="0" fontId="276" fillId="20" borderId="382" applyNumberFormat="0" applyAlignment="0" applyProtection="0"/>
    <xf numFmtId="0" fontId="276" fillId="20" borderId="382" applyNumberFormat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32" fillId="20" borderId="380" applyNumberFormat="0" applyAlignment="0" applyProtection="0">
      <alignment vertical="center"/>
    </xf>
    <xf numFmtId="0" fontId="289" fillId="24" borderId="385" applyNumberFormat="0" applyFont="0" applyAlignment="0" applyProtection="0">
      <alignment vertical="center"/>
    </xf>
    <xf numFmtId="0" fontId="40" fillId="0" borderId="378" applyNumberFormat="0" applyFill="0" applyAlignment="0" applyProtection="0">
      <alignment vertical="center"/>
    </xf>
    <xf numFmtId="0" fontId="41" fillId="7" borderId="380" applyNumberFormat="0" applyAlignment="0" applyProtection="0">
      <alignment vertical="center"/>
    </xf>
    <xf numFmtId="0" fontId="47" fillId="20" borderId="382" applyNumberFormat="0" applyAlignment="0" applyProtection="0">
      <alignment vertical="center"/>
    </xf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192" fillId="0" borderId="383" applyNumberFormat="0" applyFill="0" applyAlignment="0" applyProtection="0"/>
    <xf numFmtId="0" fontId="289" fillId="24" borderId="385" applyNumberFormat="0" applyFont="0" applyAlignment="0" applyProtection="0">
      <alignment vertical="center"/>
    </xf>
    <xf numFmtId="0" fontId="40" fillId="0" borderId="378" applyNumberFormat="0" applyFill="0" applyAlignment="0" applyProtection="0">
      <alignment vertical="center"/>
    </xf>
    <xf numFmtId="0" fontId="47" fillId="20" borderId="382" applyNumberFormat="0" applyAlignment="0" applyProtection="0">
      <alignment vertical="center"/>
    </xf>
    <xf numFmtId="43" fontId="2" fillId="0" borderId="0" applyFont="0" applyFill="0" applyBorder="0" applyAlignment="0" applyProtection="0"/>
  </cellStyleXfs>
  <cellXfs count="1356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64" fillId="0" borderId="0" xfId="390" applyFont="1" applyAlignment="1">
      <alignment horizontal="center" vertical="center"/>
    </xf>
    <xf numFmtId="0" fontId="58" fillId="22" borderId="15" xfId="390" applyFont="1" applyFill="1" applyBorder="1" applyAlignment="1">
      <alignment horizontal="center" vertical="center"/>
    </xf>
    <xf numFmtId="0" fontId="64" fillId="0" borderId="0" xfId="390" applyFont="1" applyAlignment="1">
      <alignment vertical="center"/>
    </xf>
    <xf numFmtId="0" fontId="64" fillId="22" borderId="15" xfId="390" applyFont="1" applyFill="1" applyBorder="1" applyAlignment="1">
      <alignment horizontal="center" vertical="center"/>
    </xf>
    <xf numFmtId="0" fontId="64" fillId="22" borderId="0" xfId="390" applyFont="1" applyFill="1" applyAlignment="1">
      <alignment vertical="center"/>
    </xf>
    <xf numFmtId="167" fontId="58" fillId="0" borderId="0" xfId="337" applyNumberFormat="1" applyFont="1" applyAlignment="1">
      <alignment horizontal="center" vertical="center"/>
    </xf>
    <xf numFmtId="0" fontId="58" fillId="0" borderId="0" xfId="390" applyFont="1" applyAlignment="1">
      <alignment vertical="center"/>
    </xf>
    <xf numFmtId="0" fontId="64" fillId="22" borderId="0" xfId="390" applyFont="1" applyFill="1" applyAlignment="1">
      <alignment horizontal="center" vertical="center"/>
    </xf>
    <xf numFmtId="0" fontId="0" fillId="0" borderId="13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0" xfId="0" applyAlignment="1">
      <alignment horizontal="right" vertical="center"/>
    </xf>
    <xf numFmtId="3" fontId="0" fillId="0" borderId="13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3" fontId="3" fillId="0" borderId="25" xfId="0" applyNumberFormat="1" applyFont="1" applyBorder="1" applyAlignment="1">
      <alignment horizontal="center" vertical="center"/>
    </xf>
    <xf numFmtId="3" fontId="3" fillId="0" borderId="13" xfId="0" applyNumberFormat="1" applyFont="1" applyBorder="1" applyAlignment="1">
      <alignment horizontal="center" vertical="center"/>
    </xf>
    <xf numFmtId="0" fontId="73" fillId="22" borderId="0" xfId="487" applyFont="1" applyFill="1" applyAlignment="1">
      <alignment vertical="center"/>
    </xf>
    <xf numFmtId="177" fontId="75" fillId="22" borderId="0" xfId="487" applyNumberFormat="1" applyFont="1" applyFill="1" applyAlignment="1">
      <alignment vertical="center"/>
    </xf>
    <xf numFmtId="177" fontId="75" fillId="22" borderId="0" xfId="487" applyNumberFormat="1" applyFont="1" applyFill="1" applyAlignment="1">
      <alignment horizontal="center" vertical="center"/>
    </xf>
    <xf numFmtId="0" fontId="76" fillId="22" borderId="0" xfId="487" applyFont="1" applyFill="1" applyAlignment="1">
      <alignment vertical="center"/>
    </xf>
    <xf numFmtId="0" fontId="76" fillId="22" borderId="30" xfId="487" applyFont="1" applyFill="1" applyBorder="1" applyAlignment="1">
      <alignment vertical="center"/>
    </xf>
    <xf numFmtId="0" fontId="75" fillId="22" borderId="0" xfId="487" applyFont="1" applyFill="1" applyAlignment="1">
      <alignment vertical="center"/>
    </xf>
    <xf numFmtId="0" fontId="75" fillId="22" borderId="0" xfId="487" applyFont="1" applyFill="1" applyAlignment="1">
      <alignment horizontal="center" vertical="center"/>
    </xf>
    <xf numFmtId="0" fontId="76" fillId="22" borderId="29" xfId="487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58" fillId="22" borderId="57" xfId="390" applyFont="1" applyFill="1" applyBorder="1" applyAlignment="1">
      <alignment horizontal="center" vertical="center"/>
    </xf>
    <xf numFmtId="0" fontId="64" fillId="0" borderId="56" xfId="390" applyFont="1" applyBorder="1" applyAlignment="1">
      <alignment horizontal="center" vertical="center"/>
    </xf>
    <xf numFmtId="3" fontId="64" fillId="0" borderId="56" xfId="390" applyNumberFormat="1" applyFont="1" applyBorder="1" applyAlignment="1">
      <alignment horizontal="center" vertical="center"/>
    </xf>
    <xf numFmtId="179" fontId="3" fillId="0" borderId="1" xfId="0" applyNumberFormat="1" applyFont="1" applyBorder="1" applyAlignment="1">
      <alignment horizontal="center" vertical="center"/>
    </xf>
    <xf numFmtId="49" fontId="80" fillId="0" borderId="0" xfId="0" applyNumberFormat="1" applyFont="1" applyAlignment="1">
      <alignment vertical="center"/>
    </xf>
    <xf numFmtId="180" fontId="79" fillId="0" borderId="0" xfId="0" applyNumberFormat="1" applyFont="1" applyAlignment="1">
      <alignment vertical="center"/>
    </xf>
    <xf numFmtId="49" fontId="82" fillId="0" borderId="0" xfId="0" applyNumberFormat="1" applyFont="1" applyAlignment="1">
      <alignment vertical="center"/>
    </xf>
    <xf numFmtId="0" fontId="0" fillId="0" borderId="0" xfId="0" applyAlignment="1">
      <alignment horizontal="center" vertical="center"/>
    </xf>
    <xf numFmtId="3" fontId="0" fillId="0" borderId="1" xfId="0" applyNumberFormat="1" applyBorder="1" applyAlignment="1">
      <alignment vertical="center"/>
    </xf>
    <xf numFmtId="3" fontId="0" fillId="0" borderId="13" xfId="0" applyNumberFormat="1" applyBorder="1" applyAlignment="1">
      <alignment vertical="center"/>
    </xf>
    <xf numFmtId="0" fontId="79" fillId="0" borderId="25" xfId="0" applyFont="1" applyBorder="1" applyAlignment="1">
      <alignment vertical="center"/>
    </xf>
    <xf numFmtId="3" fontId="79" fillId="0" borderId="25" xfId="0" applyNumberFormat="1" applyFont="1" applyBorder="1" applyAlignment="1">
      <alignment vertical="center"/>
    </xf>
    <xf numFmtId="3" fontId="79" fillId="0" borderId="59" xfId="0" applyNumberFormat="1" applyFont="1" applyBorder="1" applyAlignment="1">
      <alignment vertical="center"/>
    </xf>
    <xf numFmtId="179" fontId="3" fillId="0" borderId="13" xfId="0" applyNumberFormat="1" applyFont="1" applyBorder="1" applyAlignment="1">
      <alignment horizontal="center" vertical="center"/>
    </xf>
    <xf numFmtId="3" fontId="79" fillId="0" borderId="1" xfId="0" applyNumberFormat="1" applyFont="1" applyBorder="1" applyAlignment="1">
      <alignment horizontal="center" vertical="center"/>
    </xf>
    <xf numFmtId="179" fontId="0" fillId="0" borderId="1" xfId="0" applyNumberFormat="1" applyBorder="1" applyAlignment="1">
      <alignment horizontal="center" vertical="center"/>
    </xf>
    <xf numFmtId="179" fontId="79" fillId="0" borderId="25" xfId="0" applyNumberFormat="1" applyFont="1" applyBorder="1" applyAlignment="1">
      <alignment horizontal="center" vertical="center"/>
    </xf>
    <xf numFmtId="179" fontId="0" fillId="0" borderId="13" xfId="0" applyNumberFormat="1" applyBorder="1" applyAlignment="1">
      <alignment horizontal="center" vertical="center"/>
    </xf>
    <xf numFmtId="179" fontId="79" fillId="0" borderId="1" xfId="0" applyNumberFormat="1" applyFont="1" applyBorder="1" applyAlignment="1">
      <alignment horizontal="center" vertical="center"/>
    </xf>
    <xf numFmtId="0" fontId="84" fillId="0" borderId="0" xfId="0" applyFont="1" applyAlignment="1">
      <alignment vertical="center"/>
    </xf>
    <xf numFmtId="185" fontId="0" fillId="0" borderId="1" xfId="0" applyNumberFormat="1" applyBorder="1" applyAlignment="1">
      <alignment vertical="center"/>
    </xf>
    <xf numFmtId="185" fontId="79" fillId="0" borderId="25" xfId="0" applyNumberFormat="1" applyFont="1" applyBorder="1" applyAlignment="1">
      <alignment vertical="center"/>
    </xf>
    <xf numFmtId="185" fontId="0" fillId="0" borderId="13" xfId="0" applyNumberFormat="1" applyBorder="1" applyAlignment="1">
      <alignment vertical="center"/>
    </xf>
    <xf numFmtId="185" fontId="79" fillId="0" borderId="59" xfId="0" applyNumberFormat="1" applyFont="1" applyBorder="1" applyAlignment="1">
      <alignment vertical="center"/>
    </xf>
    <xf numFmtId="0" fontId="79" fillId="0" borderId="0" xfId="0" applyFont="1" applyAlignment="1">
      <alignment vertical="center"/>
    </xf>
    <xf numFmtId="179" fontId="0" fillId="0" borderId="0" xfId="0" applyNumberFormat="1" applyAlignment="1">
      <alignment vertical="center"/>
    </xf>
    <xf numFmtId="179" fontId="0" fillId="0" borderId="25" xfId="0" applyNumberFormat="1" applyBorder="1" applyAlignment="1">
      <alignment horizontal="center" vertical="center"/>
    </xf>
    <xf numFmtId="0" fontId="79" fillId="27" borderId="1" xfId="0" applyFont="1" applyFill="1" applyBorder="1" applyAlignment="1">
      <alignment horizontal="center" vertical="center" wrapText="1"/>
    </xf>
    <xf numFmtId="0" fontId="79" fillId="0" borderId="29" xfId="0" applyFont="1" applyBorder="1" applyAlignment="1">
      <alignment vertical="center"/>
    </xf>
    <xf numFmtId="0" fontId="79" fillId="0" borderId="60" xfId="0" applyFont="1" applyBorder="1" applyAlignment="1">
      <alignment vertical="center"/>
    </xf>
    <xf numFmtId="0" fontId="67" fillId="0" borderId="0" xfId="549" applyBorder="1" applyAlignment="1" applyProtection="1">
      <alignment vertical="center" wrapText="1"/>
    </xf>
    <xf numFmtId="0" fontId="85" fillId="0" borderId="65" xfId="659" applyFont="1" applyBorder="1" applyAlignment="1">
      <alignment vertical="center"/>
    </xf>
    <xf numFmtId="0" fontId="85" fillId="0" borderId="66" xfId="659" applyFont="1" applyBorder="1" applyAlignment="1">
      <alignment vertical="center"/>
    </xf>
    <xf numFmtId="0" fontId="86" fillId="0" borderId="0" xfId="660"/>
    <xf numFmtId="0" fontId="85" fillId="0" borderId="68" xfId="659" applyFont="1" applyBorder="1" applyAlignment="1">
      <alignment vertical="center"/>
    </xf>
    <xf numFmtId="0" fontId="68" fillId="0" borderId="0" xfId="659" applyFont="1" applyAlignment="1">
      <alignment vertical="center"/>
    </xf>
    <xf numFmtId="0" fontId="85" fillId="0" borderId="0" xfId="659" applyFont="1" applyAlignment="1">
      <alignment vertical="center"/>
    </xf>
    <xf numFmtId="0" fontId="86" fillId="0" borderId="69" xfId="660" applyBorder="1"/>
    <xf numFmtId="0" fontId="73" fillId="0" borderId="0" xfId="660" applyFont="1" applyAlignment="1" applyProtection="1">
      <alignment vertical="center"/>
      <protection locked="0"/>
    </xf>
    <xf numFmtId="0" fontId="72" fillId="0" borderId="68" xfId="660" applyFont="1" applyBorder="1" applyAlignment="1" applyProtection="1">
      <alignment horizontal="centerContinuous" vertical="center"/>
      <protection locked="0"/>
    </xf>
    <xf numFmtId="0" fontId="89" fillId="0" borderId="0" xfId="660" applyFont="1" applyAlignment="1" applyProtection="1">
      <alignment horizontal="centerContinuous" vertical="center"/>
      <protection locked="0"/>
    </xf>
    <xf numFmtId="0" fontId="89" fillId="0" borderId="0" xfId="660" applyFont="1" applyAlignment="1" applyProtection="1">
      <alignment horizontal="centerContinuous" vertical="center" wrapText="1"/>
      <protection locked="0"/>
    </xf>
    <xf numFmtId="0" fontId="88" fillId="0" borderId="69" xfId="660" applyFont="1" applyBorder="1" applyAlignment="1">
      <alignment horizontal="centerContinuous" vertical="center"/>
    </xf>
    <xf numFmtId="0" fontId="90" fillId="0" borderId="0" xfId="660" applyFont="1"/>
    <xf numFmtId="0" fontId="73" fillId="0" borderId="68" xfId="660" applyFont="1" applyBorder="1" applyAlignment="1" applyProtection="1">
      <alignment vertical="center"/>
      <protection locked="0"/>
    </xf>
    <xf numFmtId="0" fontId="73" fillId="0" borderId="0" xfId="660" applyFont="1" applyAlignment="1" applyProtection="1">
      <alignment horizontal="center" vertical="center"/>
      <protection locked="0"/>
    </xf>
    <xf numFmtId="188" fontId="73" fillId="0" borderId="0" xfId="340" applyNumberFormat="1" applyFont="1" applyFill="1" applyBorder="1" applyAlignment="1" applyProtection="1">
      <alignment horizontal="center" vertical="center"/>
      <protection locked="0"/>
    </xf>
    <xf numFmtId="1" fontId="73" fillId="0" borderId="0" xfId="340" applyNumberFormat="1" applyFont="1" applyFill="1" applyBorder="1" applyAlignment="1" applyProtection="1">
      <alignment horizontal="center" vertical="center"/>
      <protection locked="0"/>
    </xf>
    <xf numFmtId="0" fontId="73" fillId="0" borderId="68" xfId="660" applyFont="1" applyBorder="1" applyAlignment="1" applyProtection="1">
      <alignment horizontal="center" vertical="center"/>
      <protection locked="0"/>
    </xf>
    <xf numFmtId="0" fontId="91" fillId="0" borderId="68" xfId="660" applyFont="1" applyBorder="1" applyAlignment="1">
      <alignment vertical="center"/>
    </xf>
    <xf numFmtId="0" fontId="91" fillId="0" borderId="0" xfId="660" applyFont="1" applyAlignment="1">
      <alignment vertical="center"/>
    </xf>
    <xf numFmtId="0" fontId="4" fillId="0" borderId="68" xfId="660" applyFont="1" applyBorder="1"/>
    <xf numFmtId="0" fontId="48" fillId="0" borderId="0" xfId="384" applyFont="1" applyAlignment="1">
      <alignment vertical="center"/>
    </xf>
    <xf numFmtId="189" fontId="87" fillId="0" borderId="68" xfId="384" applyNumberFormat="1" applyFont="1" applyBorder="1" applyAlignment="1">
      <alignment horizontal="center" vertical="center"/>
    </xf>
    <xf numFmtId="189" fontId="87" fillId="0" borderId="0" xfId="384" applyNumberFormat="1" applyFont="1" applyAlignment="1">
      <alignment horizontal="center" vertical="center"/>
    </xf>
    <xf numFmtId="189" fontId="87" fillId="0" borderId="69" xfId="384" applyNumberFormat="1" applyFont="1" applyBorder="1" applyAlignment="1">
      <alignment horizontal="center" vertical="center"/>
    </xf>
    <xf numFmtId="0" fontId="93" fillId="0" borderId="68" xfId="660" applyFont="1" applyBorder="1" applyAlignment="1" applyProtection="1">
      <alignment horizontal="centerContinuous" vertical="center"/>
      <protection locked="0"/>
    </xf>
    <xf numFmtId="0" fontId="94" fillId="0" borderId="68" xfId="660" applyFont="1" applyBorder="1" applyAlignment="1" applyProtection="1">
      <alignment horizontal="centerContinuous" vertical="center"/>
      <protection locked="0"/>
    </xf>
    <xf numFmtId="0" fontId="94" fillId="0" borderId="0" xfId="660" applyFont="1" applyAlignment="1" applyProtection="1">
      <alignment horizontal="centerContinuous" vertical="center"/>
      <protection locked="0"/>
    </xf>
    <xf numFmtId="0" fontId="94" fillId="0" borderId="0" xfId="660" applyFont="1" applyAlignment="1" applyProtection="1">
      <alignment horizontal="centerContinuous" vertical="center" wrapText="1"/>
      <protection locked="0"/>
    </xf>
    <xf numFmtId="0" fontId="95" fillId="0" borderId="69" xfId="660" applyFont="1" applyBorder="1" applyAlignment="1">
      <alignment horizontal="centerContinuous" vertical="center"/>
    </xf>
    <xf numFmtId="0" fontId="86" fillId="0" borderId="68" xfId="660" applyBorder="1"/>
    <xf numFmtId="0" fontId="68" fillId="0" borderId="68" xfId="660" applyFont="1" applyBorder="1" applyAlignment="1" applyProtection="1">
      <alignment horizontal="centerContinuous" vertical="center"/>
      <protection locked="0"/>
    </xf>
    <xf numFmtId="0" fontId="68" fillId="0" borderId="0" xfId="660" applyFont="1" applyAlignment="1" applyProtection="1">
      <alignment horizontal="centerContinuous" vertical="center"/>
      <protection locked="0"/>
    </xf>
    <xf numFmtId="0" fontId="68" fillId="0" borderId="0" xfId="660" applyFont="1" applyAlignment="1" applyProtection="1">
      <alignment horizontal="centerContinuous" vertical="center" wrapText="1"/>
      <protection locked="0"/>
    </xf>
    <xf numFmtId="0" fontId="96" fillId="0" borderId="69" xfId="660" applyFont="1" applyBorder="1" applyAlignment="1">
      <alignment horizontal="centerContinuous" vertical="center"/>
    </xf>
    <xf numFmtId="0" fontId="97" fillId="0" borderId="0" xfId="660" applyFont="1"/>
    <xf numFmtId="0" fontId="86" fillId="0" borderId="70" xfId="660" applyBorder="1"/>
    <xf numFmtId="0" fontId="86" fillId="0" borderId="71" xfId="660" applyBorder="1"/>
    <xf numFmtId="0" fontId="86" fillId="0" borderId="72" xfId="660" applyBorder="1"/>
    <xf numFmtId="37" fontId="58" fillId="0" borderId="0" xfId="337" applyNumberFormat="1" applyFont="1" applyAlignment="1">
      <alignment horizontal="center" vertical="center"/>
    </xf>
    <xf numFmtId="0" fontId="75" fillId="0" borderId="86" xfId="487" applyFont="1" applyBorder="1" applyAlignment="1">
      <alignment vertical="center"/>
    </xf>
    <xf numFmtId="0" fontId="75" fillId="0" borderId="81" xfId="487" applyFont="1" applyBorder="1" applyAlignment="1">
      <alignment vertical="center"/>
    </xf>
    <xf numFmtId="178" fontId="75" fillId="22" borderId="0" xfId="487" applyNumberFormat="1" applyFont="1" applyFill="1" applyAlignment="1">
      <alignment vertical="center"/>
    </xf>
    <xf numFmtId="176" fontId="76" fillId="0" borderId="81" xfId="487" applyNumberFormat="1" applyFont="1" applyBorder="1" applyAlignment="1">
      <alignment horizontal="center" vertical="center"/>
    </xf>
    <xf numFmtId="176" fontId="76" fillId="0" borderId="87" xfId="487" applyNumberFormat="1" applyFont="1" applyBorder="1" applyAlignment="1">
      <alignment horizontal="center" vertical="center"/>
    </xf>
    <xf numFmtId="178" fontId="75" fillId="22" borderId="30" xfId="487" applyNumberFormat="1" applyFont="1" applyFill="1" applyBorder="1" applyAlignment="1">
      <alignment vertical="center"/>
    </xf>
    <xf numFmtId="0" fontId="75" fillId="22" borderId="30" xfId="487" applyFont="1" applyFill="1" applyBorder="1" applyAlignment="1">
      <alignment vertical="center"/>
    </xf>
    <xf numFmtId="0" fontId="0" fillId="0" borderId="30" xfId="0" applyBorder="1"/>
    <xf numFmtId="0" fontId="0" fillId="0" borderId="30" xfId="0" applyBorder="1" applyAlignment="1">
      <alignment horizontal="right"/>
    </xf>
    <xf numFmtId="185" fontId="0" fillId="0" borderId="35" xfId="0" applyNumberFormat="1" applyBorder="1" applyAlignment="1">
      <alignment vertical="center"/>
    </xf>
    <xf numFmtId="185" fontId="79" fillId="0" borderId="61" xfId="0" applyNumberFormat="1" applyFont="1" applyBorder="1" applyAlignment="1">
      <alignment vertical="center"/>
    </xf>
    <xf numFmtId="185" fontId="79" fillId="0" borderId="64" xfId="0" applyNumberFormat="1" applyFont="1" applyBorder="1" applyAlignment="1">
      <alignment vertical="center"/>
    </xf>
    <xf numFmtId="0" fontId="0" fillId="0" borderId="29" xfId="0" applyBorder="1"/>
    <xf numFmtId="0" fontId="0" fillId="0" borderId="0" xfId="0" applyAlignment="1">
      <alignment horizontal="right"/>
    </xf>
    <xf numFmtId="0" fontId="0" fillId="0" borderId="8" xfId="0" applyBorder="1"/>
    <xf numFmtId="0" fontId="0" fillId="0" borderId="55" xfId="0" applyBorder="1"/>
    <xf numFmtId="0" fontId="0" fillId="0" borderId="58" xfId="0" applyBorder="1"/>
    <xf numFmtId="0" fontId="75" fillId="22" borderId="0" xfId="487" applyFont="1" applyFill="1" applyAlignment="1">
      <alignment horizontal="left" vertical="center"/>
    </xf>
    <xf numFmtId="0" fontId="3" fillId="0" borderId="91" xfId="0" applyFont="1" applyBorder="1" applyAlignment="1">
      <alignment horizontal="center" vertical="center"/>
    </xf>
    <xf numFmtId="179" fontId="3" fillId="0" borderId="91" xfId="0" applyNumberFormat="1" applyFont="1" applyBorder="1" applyAlignment="1">
      <alignment horizontal="center" vertical="center"/>
    </xf>
    <xf numFmtId="3" fontId="0" fillId="0" borderId="91" xfId="0" applyNumberFormat="1" applyBorder="1" applyAlignment="1">
      <alignment vertical="center"/>
    </xf>
    <xf numFmtId="3" fontId="0" fillId="0" borderId="91" xfId="0" applyNumberFormat="1" applyBorder="1" applyAlignment="1">
      <alignment horizontal="center" vertical="center"/>
    </xf>
    <xf numFmtId="3" fontId="3" fillId="0" borderId="91" xfId="0" applyNumberFormat="1" applyFont="1" applyBorder="1" applyAlignment="1">
      <alignment horizontal="center" vertical="center"/>
    </xf>
    <xf numFmtId="179" fontId="0" fillId="0" borderId="91" xfId="0" applyNumberFormat="1" applyBorder="1" applyAlignment="1">
      <alignment horizontal="center" vertical="center"/>
    </xf>
    <xf numFmtId="0" fontId="111" fillId="0" borderId="68" xfId="660" applyFont="1" applyBorder="1" applyAlignment="1" applyProtection="1">
      <alignment horizontal="centerContinuous" vertical="center"/>
      <protection locked="0"/>
    </xf>
    <xf numFmtId="0" fontId="111" fillId="0" borderId="0" xfId="660" applyFont="1" applyAlignment="1" applyProtection="1">
      <alignment horizontal="centerContinuous" vertical="center"/>
      <protection locked="0"/>
    </xf>
    <xf numFmtId="0" fontId="111" fillId="0" borderId="0" xfId="660" applyFont="1" applyAlignment="1" applyProtection="1">
      <alignment horizontal="centerContinuous" vertical="center" wrapText="1"/>
      <protection locked="0"/>
    </xf>
    <xf numFmtId="0" fontId="112" fillId="0" borderId="69" xfId="660" applyFont="1" applyBorder="1" applyAlignment="1">
      <alignment horizontal="centerContinuous" vertical="center"/>
    </xf>
    <xf numFmtId="0" fontId="58" fillId="22" borderId="0" xfId="39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179" fontId="3" fillId="0" borderId="0" xfId="0" applyNumberFormat="1" applyFont="1" applyAlignment="1">
      <alignment horizontal="center" vertical="center"/>
    </xf>
    <xf numFmtId="3" fontId="64" fillId="0" borderId="0" xfId="390" applyNumberFormat="1" applyFont="1" applyAlignment="1">
      <alignment horizontal="center" vertical="center"/>
    </xf>
    <xf numFmtId="37" fontId="58" fillId="0" borderId="0" xfId="337" applyNumberFormat="1" applyFont="1" applyBorder="1" applyAlignment="1">
      <alignment horizontal="center" vertical="center"/>
    </xf>
    <xf numFmtId="167" fontId="58" fillId="0" borderId="0" xfId="337" applyNumberFormat="1" applyFont="1" applyBorder="1" applyAlignment="1">
      <alignment horizontal="center" vertical="center"/>
    </xf>
    <xf numFmtId="0" fontId="64" fillId="0" borderId="94" xfId="390" applyFont="1" applyBorder="1" applyAlignment="1">
      <alignment horizontal="center" vertical="center"/>
    </xf>
    <xf numFmtId="0" fontId="64" fillId="22" borderId="94" xfId="390" applyFont="1" applyFill="1" applyBorder="1" applyAlignment="1">
      <alignment horizontal="center" vertical="center"/>
    </xf>
    <xf numFmtId="0" fontId="64" fillId="0" borderId="95" xfId="390" applyFont="1" applyBorder="1" applyAlignment="1">
      <alignment horizontal="center" vertical="center"/>
    </xf>
    <xf numFmtId="0" fontId="3" fillId="0" borderId="91" xfId="0" applyFont="1" applyBorder="1" applyAlignment="1">
      <alignment vertical="center"/>
    </xf>
    <xf numFmtId="0" fontId="0" fillId="0" borderId="91" xfId="0" applyBorder="1" applyAlignment="1">
      <alignment vertical="center"/>
    </xf>
    <xf numFmtId="185" fontId="0" fillId="0" borderId="91" xfId="0" applyNumberFormat="1" applyBorder="1" applyAlignment="1">
      <alignment vertical="center"/>
    </xf>
    <xf numFmtId="0" fontId="79" fillId="43" borderId="91" xfId="0" applyFont="1" applyFill="1" applyBorder="1" applyAlignment="1">
      <alignment horizontal="center" vertical="center"/>
    </xf>
    <xf numFmtId="0" fontId="79" fillId="43" borderId="96" xfId="0" applyFont="1" applyFill="1" applyBorder="1" applyAlignment="1">
      <alignment horizontal="center" vertical="center"/>
    </xf>
    <xf numFmtId="185" fontId="0" fillId="45" borderId="91" xfId="0" applyNumberFormat="1" applyFill="1" applyBorder="1" applyAlignment="1">
      <alignment vertical="center"/>
    </xf>
    <xf numFmtId="185" fontId="0" fillId="46" borderId="91" xfId="0" applyNumberFormat="1" applyFill="1" applyBorder="1" applyAlignment="1">
      <alignment vertical="center"/>
    </xf>
    <xf numFmtId="0" fontId="79" fillId="47" borderId="25" xfId="0" applyFont="1" applyFill="1" applyBorder="1" applyAlignment="1">
      <alignment vertical="center"/>
    </xf>
    <xf numFmtId="3" fontId="79" fillId="47" borderId="25" xfId="0" applyNumberFormat="1" applyFont="1" applyFill="1" applyBorder="1" applyAlignment="1">
      <alignment vertical="center"/>
    </xf>
    <xf numFmtId="185" fontId="79" fillId="47" borderId="25" xfId="0" applyNumberFormat="1" applyFont="1" applyFill="1" applyBorder="1" applyAlignment="1">
      <alignment vertical="center"/>
    </xf>
    <xf numFmtId="185" fontId="79" fillId="45" borderId="25" xfId="0" applyNumberFormat="1" applyFont="1" applyFill="1" applyBorder="1" applyAlignment="1">
      <alignment vertical="center"/>
    </xf>
    <xf numFmtId="185" fontId="79" fillId="46" borderId="25" xfId="0" applyNumberFormat="1" applyFont="1" applyFill="1" applyBorder="1" applyAlignment="1">
      <alignment vertical="center"/>
    </xf>
    <xf numFmtId="179" fontId="79" fillId="47" borderId="25" xfId="0" applyNumberFormat="1" applyFont="1" applyFill="1" applyBorder="1" applyAlignment="1">
      <alignment horizontal="center" vertical="center"/>
    </xf>
    <xf numFmtId="3" fontId="79" fillId="47" borderId="59" xfId="0" applyNumberFormat="1" applyFont="1" applyFill="1" applyBorder="1" applyAlignment="1">
      <alignment vertical="center"/>
    </xf>
    <xf numFmtId="185" fontId="79" fillId="47" borderId="59" xfId="0" applyNumberFormat="1" applyFont="1" applyFill="1" applyBorder="1" applyAlignment="1">
      <alignment vertical="center"/>
    </xf>
    <xf numFmtId="185" fontId="79" fillId="45" borderId="59" xfId="0" applyNumberFormat="1" applyFont="1" applyFill="1" applyBorder="1" applyAlignment="1">
      <alignment vertical="center"/>
    </xf>
    <xf numFmtId="185" fontId="79" fillId="46" borderId="59" xfId="0" applyNumberFormat="1" applyFont="1" applyFill="1" applyBorder="1" applyAlignment="1">
      <alignment vertical="center"/>
    </xf>
    <xf numFmtId="179" fontId="79" fillId="47" borderId="59" xfId="0" applyNumberFormat="1" applyFont="1" applyFill="1" applyBorder="1" applyAlignment="1">
      <alignment horizontal="center" vertical="center"/>
    </xf>
    <xf numFmtId="185" fontId="0" fillId="27" borderId="91" xfId="0" applyNumberFormat="1" applyFill="1" applyBorder="1" applyAlignment="1">
      <alignment vertical="center"/>
    </xf>
    <xf numFmtId="185" fontId="79" fillId="27" borderId="25" xfId="0" applyNumberFormat="1" applyFont="1" applyFill="1" applyBorder="1" applyAlignment="1">
      <alignment vertical="center"/>
    </xf>
    <xf numFmtId="185" fontId="79" fillId="27" borderId="59" xfId="0" applyNumberFormat="1" applyFont="1" applyFill="1" applyBorder="1" applyAlignment="1">
      <alignment vertical="center"/>
    </xf>
    <xf numFmtId="179" fontId="79" fillId="47" borderId="91" xfId="0" applyNumberFormat="1" applyFont="1" applyFill="1" applyBorder="1" applyAlignment="1">
      <alignment horizontal="center" vertical="center"/>
    </xf>
    <xf numFmtId="3" fontId="79" fillId="47" borderId="91" xfId="0" applyNumberFormat="1" applyFont="1" applyFill="1" applyBorder="1" applyAlignment="1">
      <alignment horizontal="center" vertical="center"/>
    </xf>
    <xf numFmtId="0" fontId="0" fillId="0" borderId="36" xfId="0" applyBorder="1" applyAlignment="1">
      <alignment horizontal="left" vertical="center" indent="1"/>
    </xf>
    <xf numFmtId="0" fontId="0" fillId="0" borderId="62" xfId="0" applyBorder="1" applyAlignment="1">
      <alignment horizontal="left" vertical="center" indent="1"/>
    </xf>
    <xf numFmtId="0" fontId="0" fillId="0" borderId="1" xfId="0" applyBorder="1" applyAlignment="1">
      <alignment horizontal="left" vertical="center" indent="1"/>
    </xf>
    <xf numFmtId="0" fontId="0" fillId="0" borderId="13" xfId="0" applyBorder="1" applyAlignment="1">
      <alignment horizontal="left" vertical="center" indent="1"/>
    </xf>
    <xf numFmtId="0" fontId="0" fillId="0" borderId="91" xfId="0" applyBorder="1" applyAlignment="1">
      <alignment horizontal="left" vertical="center" indent="1"/>
    </xf>
    <xf numFmtId="0" fontId="117" fillId="0" borderId="0" xfId="0" applyFont="1"/>
    <xf numFmtId="0" fontId="117" fillId="0" borderId="0" xfId="0" quotePrefix="1" applyFont="1"/>
    <xf numFmtId="0" fontId="79" fillId="43" borderId="82" xfId="0" applyFont="1" applyFill="1" applyBorder="1" applyAlignment="1">
      <alignment horizontal="center" vertical="center" wrapText="1"/>
    </xf>
    <xf numFmtId="0" fontId="79" fillId="43" borderId="13" xfId="0" applyFont="1" applyFill="1" applyBorder="1" applyAlignment="1">
      <alignment horizontal="center" vertical="center" wrapText="1"/>
    </xf>
    <xf numFmtId="0" fontId="83" fillId="44" borderId="91" xfId="0" applyFont="1" applyFill="1" applyBorder="1" applyAlignment="1">
      <alignment horizontal="center" vertical="center"/>
    </xf>
    <xf numFmtId="0" fontId="100" fillId="0" borderId="107" xfId="0" applyFont="1" applyBorder="1" applyAlignment="1">
      <alignment horizontal="center" vertical="center"/>
    </xf>
    <xf numFmtId="0" fontId="114" fillId="0" borderId="107" xfId="0" applyFont="1" applyBorder="1" applyAlignment="1">
      <alignment horizontal="center" vertical="center"/>
    </xf>
    <xf numFmtId="0" fontId="79" fillId="0" borderId="110" xfId="0" applyFont="1" applyBorder="1" applyAlignment="1">
      <alignment vertical="center"/>
    </xf>
    <xf numFmtId="0" fontId="0" fillId="0" borderId="104" xfId="0" applyBorder="1" applyAlignment="1">
      <alignment horizontal="center" vertical="center"/>
    </xf>
    <xf numFmtId="49" fontId="80" fillId="0" borderId="104" xfId="0" applyNumberFormat="1" applyFont="1" applyBorder="1" applyAlignment="1">
      <alignment vertical="center"/>
    </xf>
    <xf numFmtId="180" fontId="79" fillId="0" borderId="104" xfId="0" applyNumberFormat="1" applyFont="1" applyBorder="1" applyAlignment="1">
      <alignment vertical="center"/>
    </xf>
    <xf numFmtId="0" fontId="0" fillId="0" borderId="110" xfId="0" applyBorder="1" applyAlignment="1">
      <alignment vertical="center"/>
    </xf>
    <xf numFmtId="0" fontId="0" fillId="0" borderId="104" xfId="0" applyBorder="1" applyAlignment="1">
      <alignment vertical="center"/>
    </xf>
    <xf numFmtId="0" fontId="0" fillId="0" borderId="107" xfId="0" applyBorder="1" applyAlignment="1">
      <alignment horizontal="left" vertical="center"/>
    </xf>
    <xf numFmtId="0" fontId="0" fillId="0" borderId="104" xfId="0" applyBorder="1" applyAlignment="1">
      <alignment horizontal="right" vertical="center"/>
    </xf>
    <xf numFmtId="0" fontId="79" fillId="43" borderId="108" xfId="0" applyFont="1" applyFill="1" applyBorder="1" applyAlignment="1">
      <alignment horizontal="center" vertical="center"/>
    </xf>
    <xf numFmtId="0" fontId="0" fillId="0" borderId="107" xfId="0" applyBorder="1" applyAlignment="1">
      <alignment horizontal="left" vertical="center" indent="1"/>
    </xf>
    <xf numFmtId="186" fontId="0" fillId="0" borderId="108" xfId="0" applyNumberFormat="1" applyBorder="1" applyAlignment="1">
      <alignment horizontal="center" vertical="center"/>
    </xf>
    <xf numFmtId="0" fontId="79" fillId="47" borderId="112" xfId="0" applyFont="1" applyFill="1" applyBorder="1" applyAlignment="1">
      <alignment vertical="center"/>
    </xf>
    <xf numFmtId="186" fontId="79" fillId="47" borderId="113" xfId="0" applyNumberFormat="1" applyFont="1" applyFill="1" applyBorder="1" applyAlignment="1">
      <alignment horizontal="center" vertical="center"/>
    </xf>
    <xf numFmtId="0" fontId="0" fillId="0" borderId="105" xfId="0" applyBorder="1" applyAlignment="1">
      <alignment horizontal="left" vertical="center" indent="1"/>
    </xf>
    <xf numFmtId="186" fontId="0" fillId="0" borderId="114" xfId="0" applyNumberFormat="1" applyBorder="1" applyAlignment="1">
      <alignment horizontal="center" vertical="center"/>
    </xf>
    <xf numFmtId="186" fontId="79" fillId="47" borderId="116" xfId="0" applyNumberFormat="1" applyFont="1" applyFill="1" applyBorder="1" applyAlignment="1">
      <alignment horizontal="center" vertical="center"/>
    </xf>
    <xf numFmtId="0" fontId="118" fillId="0" borderId="110" xfId="0" applyFont="1" applyBorder="1" applyAlignment="1">
      <alignment vertical="center"/>
    </xf>
    <xf numFmtId="186" fontId="79" fillId="0" borderId="113" xfId="0" applyNumberFormat="1" applyFont="1" applyBorder="1" applyAlignment="1">
      <alignment horizontal="center" vertical="center"/>
    </xf>
    <xf numFmtId="0" fontId="116" fillId="0" borderId="112" xfId="0" applyFont="1" applyBorder="1" applyAlignment="1">
      <alignment vertical="center"/>
    </xf>
    <xf numFmtId="0" fontId="79" fillId="43" borderId="114" xfId="0" applyFont="1" applyFill="1" applyBorder="1" applyAlignment="1">
      <alignment horizontal="center" vertical="center" wrapText="1"/>
    </xf>
    <xf numFmtId="179" fontId="0" fillId="0" borderId="108" xfId="0" applyNumberFormat="1" applyBorder="1" applyAlignment="1">
      <alignment horizontal="center" vertical="center"/>
    </xf>
    <xf numFmtId="179" fontId="79" fillId="47" borderId="108" xfId="0" applyNumberFormat="1" applyFont="1" applyFill="1" applyBorder="1" applyAlignment="1">
      <alignment horizontal="center" vertical="center"/>
    </xf>
    <xf numFmtId="0" fontId="79" fillId="0" borderId="91" xfId="0" applyFont="1" applyBorder="1" applyAlignment="1">
      <alignment horizontal="center" vertical="center"/>
    </xf>
    <xf numFmtId="0" fontId="79" fillId="0" borderId="107" xfId="0" applyFont="1" applyBorder="1" applyAlignment="1">
      <alignment horizontal="center" vertical="center"/>
    </xf>
    <xf numFmtId="0" fontId="85" fillId="0" borderId="67" xfId="659" applyFont="1" applyBorder="1" applyAlignment="1">
      <alignment vertical="center"/>
    </xf>
    <xf numFmtId="0" fontId="4" fillId="0" borderId="0" xfId="382" applyAlignment="1">
      <alignment vertical="center"/>
    </xf>
    <xf numFmtId="0" fontId="85" fillId="0" borderId="69" xfId="659" applyFont="1" applyBorder="1" applyAlignment="1">
      <alignment vertical="center"/>
    </xf>
    <xf numFmtId="0" fontId="88" fillId="0" borderId="0" xfId="382" applyFont="1" applyAlignment="1">
      <alignment vertical="center"/>
    </xf>
    <xf numFmtId="3" fontId="0" fillId="0" borderId="123" xfId="0" applyNumberFormat="1" applyBorder="1" applyAlignment="1">
      <alignment horizontal="center" vertical="center"/>
    </xf>
    <xf numFmtId="179" fontId="0" fillId="0" borderId="123" xfId="0" applyNumberFormat="1" applyBorder="1" applyAlignment="1">
      <alignment horizontal="center" vertical="center"/>
    </xf>
    <xf numFmtId="3" fontId="108" fillId="0" borderId="1" xfId="0" applyNumberFormat="1" applyFont="1" applyBorder="1" applyAlignment="1">
      <alignment horizontal="right" vertical="center"/>
    </xf>
    <xf numFmtId="3" fontId="0" fillId="0" borderId="123" xfId="0" applyNumberFormat="1" applyBorder="1" applyAlignment="1">
      <alignment vertical="center"/>
    </xf>
    <xf numFmtId="3" fontId="108" fillId="0" borderId="25" xfId="0" applyNumberFormat="1" applyFont="1" applyBorder="1" applyAlignment="1">
      <alignment horizontal="right" vertical="center"/>
    </xf>
    <xf numFmtId="3" fontId="0" fillId="0" borderId="1" xfId="0" applyNumberFormat="1" applyBorder="1" applyAlignment="1">
      <alignment horizontal="right" vertical="center"/>
    </xf>
    <xf numFmtId="185" fontId="0" fillId="0" borderId="1" xfId="0" applyNumberFormat="1" applyBorder="1" applyAlignment="1">
      <alignment horizontal="right" vertical="center"/>
    </xf>
    <xf numFmtId="3" fontId="79" fillId="0" borderId="25" xfId="0" applyNumberFormat="1" applyFont="1" applyBorder="1" applyAlignment="1">
      <alignment horizontal="right" vertical="center"/>
    </xf>
    <xf numFmtId="185" fontId="79" fillId="0" borderId="25" xfId="0" applyNumberFormat="1" applyFont="1" applyBorder="1" applyAlignment="1">
      <alignment horizontal="right" vertical="center"/>
    </xf>
    <xf numFmtId="3" fontId="79" fillId="0" borderId="59" xfId="0" applyNumberFormat="1" applyFont="1" applyBorder="1" applyAlignment="1">
      <alignment horizontal="right" vertical="center"/>
    </xf>
    <xf numFmtId="185" fontId="79" fillId="0" borderId="59" xfId="0" applyNumberFormat="1" applyFont="1" applyBorder="1" applyAlignment="1">
      <alignment horizontal="right" vertical="center"/>
    </xf>
    <xf numFmtId="0" fontId="94" fillId="0" borderId="68" xfId="660" quotePrefix="1" applyFont="1" applyBorder="1" applyAlignment="1" applyProtection="1">
      <alignment horizontal="left" vertical="center" indent="21"/>
      <protection locked="0"/>
    </xf>
    <xf numFmtId="0" fontId="74" fillId="0" borderId="0" xfId="789" applyFont="1" applyAlignment="1">
      <alignment vertical="center"/>
    </xf>
    <xf numFmtId="0" fontId="99" fillId="0" borderId="0" xfId="789" applyFont="1" applyAlignment="1">
      <alignment vertical="center"/>
    </xf>
    <xf numFmtId="0" fontId="68" fillId="0" borderId="0" xfId="789" applyFont="1" applyAlignment="1">
      <alignment vertical="center"/>
    </xf>
    <xf numFmtId="0" fontId="68" fillId="0" borderId="0" xfId="789" applyFont="1" applyAlignment="1">
      <alignment vertical="center" shrinkToFit="1"/>
    </xf>
    <xf numFmtId="0" fontId="73" fillId="0" borderId="0" xfId="789" applyFont="1" applyAlignment="1">
      <alignment vertical="center"/>
    </xf>
    <xf numFmtId="0" fontId="128" fillId="0" borderId="0" xfId="789" applyFont="1" applyAlignment="1">
      <alignment vertical="center"/>
    </xf>
    <xf numFmtId="0" fontId="129" fillId="0" borderId="0" xfId="789" applyFont="1" applyAlignment="1">
      <alignment vertical="center"/>
    </xf>
    <xf numFmtId="0" fontId="73" fillId="0" borderId="0" xfId="789" applyFont="1" applyAlignment="1">
      <alignment vertical="center" shrinkToFit="1"/>
    </xf>
    <xf numFmtId="0" fontId="16" fillId="0" borderId="0" xfId="789" applyFont="1" applyAlignment="1">
      <alignment vertical="center" shrinkToFit="1"/>
    </xf>
    <xf numFmtId="0" fontId="160" fillId="0" borderId="0" xfId="789" applyFont="1" applyAlignment="1">
      <alignment vertical="center"/>
    </xf>
    <xf numFmtId="0" fontId="0" fillId="0" borderId="123" xfId="0" applyBorder="1" applyAlignment="1">
      <alignment horizontal="left" vertical="center"/>
    </xf>
    <xf numFmtId="3" fontId="3" fillId="0" borderId="123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3" fontId="3" fillId="0" borderId="164" xfId="0" applyNumberFormat="1" applyFont="1" applyBorder="1" applyAlignment="1">
      <alignment horizontal="center" vertical="center"/>
    </xf>
    <xf numFmtId="179" fontId="3" fillId="0" borderId="0" xfId="0" applyNumberFormat="1" applyFont="1" applyAlignment="1">
      <alignment vertical="center"/>
    </xf>
    <xf numFmtId="0" fontId="0" fillId="0" borderId="32" xfId="0" applyBorder="1" applyAlignment="1">
      <alignment horizontal="right" vertical="center"/>
    </xf>
    <xf numFmtId="0" fontId="0" fillId="0" borderId="172" xfId="0" applyBorder="1" applyAlignment="1">
      <alignment vertical="center"/>
    </xf>
    <xf numFmtId="0" fontId="0" fillId="0" borderId="30" xfId="0" applyBorder="1" applyAlignment="1">
      <alignment vertical="center"/>
    </xf>
    <xf numFmtId="0" fontId="0" fillId="0" borderId="33" xfId="0" applyBorder="1" applyAlignment="1">
      <alignment horizontal="right" vertical="center"/>
    </xf>
    <xf numFmtId="0" fontId="73" fillId="0" borderId="0" xfId="0" applyFont="1" applyAlignment="1">
      <alignment vertical="center" shrinkToFit="1"/>
    </xf>
    <xf numFmtId="1" fontId="0" fillId="0" borderId="0" xfId="0" applyNumberFormat="1" applyAlignment="1">
      <alignment vertical="center"/>
    </xf>
    <xf numFmtId="3" fontId="0" fillId="0" borderId="175" xfId="0" applyNumberFormat="1" applyBorder="1" applyAlignment="1">
      <alignment horizontal="center" vertical="center"/>
    </xf>
    <xf numFmtId="198" fontId="73" fillId="0" borderId="0" xfId="789" applyNumberFormat="1" applyFont="1" applyAlignment="1">
      <alignment vertical="center"/>
    </xf>
    <xf numFmtId="0" fontId="4" fillId="0" borderId="0" xfId="0" applyFont="1" applyAlignment="1">
      <alignment vertical="center" shrinkToFit="1"/>
    </xf>
    <xf numFmtId="0" fontId="16" fillId="0" borderId="0" xfId="0" applyFont="1" applyAlignment="1">
      <alignment vertical="center" shrinkToFit="1"/>
    </xf>
    <xf numFmtId="0" fontId="77" fillId="0" borderId="0" xfId="0" applyFont="1" applyAlignment="1">
      <alignment vertical="center" shrinkToFit="1"/>
    </xf>
    <xf numFmtId="192" fontId="73" fillId="0" borderId="0" xfId="0" quotePrefix="1" applyNumberFormat="1" applyFont="1" applyAlignment="1">
      <alignment vertical="center" shrinkToFit="1"/>
    </xf>
    <xf numFmtId="179" fontId="0" fillId="0" borderId="175" xfId="0" applyNumberFormat="1" applyBorder="1" applyAlignment="1">
      <alignment horizontal="center" vertical="center"/>
    </xf>
    <xf numFmtId="0" fontId="68" fillId="0" borderId="0" xfId="0" applyFont="1" applyAlignment="1">
      <alignment vertical="center" shrinkToFit="1"/>
    </xf>
    <xf numFmtId="0" fontId="160" fillId="0" borderId="0" xfId="0" applyFont="1" applyAlignment="1">
      <alignment vertical="center"/>
    </xf>
    <xf numFmtId="0" fontId="0" fillId="0" borderId="190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  <xf numFmtId="3" fontId="0" fillId="0" borderId="12" xfId="0" applyNumberFormat="1" applyBorder="1" applyAlignment="1">
      <alignment vertical="center"/>
    </xf>
    <xf numFmtId="185" fontId="0" fillId="0" borderId="12" xfId="0" applyNumberFormat="1" applyBorder="1" applyAlignment="1">
      <alignment vertical="center"/>
    </xf>
    <xf numFmtId="185" fontId="0" fillId="46" borderId="12" xfId="0" applyNumberFormat="1" applyFill="1" applyBorder="1" applyAlignment="1">
      <alignment vertical="center"/>
    </xf>
    <xf numFmtId="179" fontId="0" fillId="0" borderId="12" xfId="0" applyNumberFormat="1" applyBorder="1" applyAlignment="1">
      <alignment horizontal="center" vertical="center"/>
    </xf>
    <xf numFmtId="185" fontId="0" fillId="45" borderId="12" xfId="0" applyNumberFormat="1" applyFill="1" applyBorder="1" applyAlignment="1">
      <alignment vertical="center"/>
    </xf>
    <xf numFmtId="0" fontId="0" fillId="0" borderId="12" xfId="0" applyBorder="1" applyAlignment="1">
      <alignment vertical="center"/>
    </xf>
    <xf numFmtId="3" fontId="3" fillId="0" borderId="12" xfId="0" applyNumberFormat="1" applyFont="1" applyBorder="1" applyAlignment="1">
      <alignment horizontal="center" vertical="center"/>
    </xf>
    <xf numFmtId="3" fontId="0" fillId="0" borderId="12" xfId="0" applyNumberFormat="1" applyBorder="1" applyAlignment="1">
      <alignment horizontal="center" vertical="center"/>
    </xf>
    <xf numFmtId="179" fontId="3" fillId="0" borderId="12" xfId="0" applyNumberFormat="1" applyFont="1" applyBorder="1" applyAlignment="1">
      <alignment horizontal="center" vertical="center"/>
    </xf>
    <xf numFmtId="0" fontId="0" fillId="0" borderId="175" xfId="0" applyBorder="1" applyAlignment="1">
      <alignment horizontal="left" vertical="center" indent="1"/>
    </xf>
    <xf numFmtId="3" fontId="0" fillId="0" borderId="175" xfId="0" applyNumberFormat="1" applyBorder="1" applyAlignment="1">
      <alignment vertical="center"/>
    </xf>
    <xf numFmtId="185" fontId="0" fillId="0" borderId="175" xfId="0" applyNumberFormat="1" applyBorder="1" applyAlignment="1">
      <alignment vertical="center"/>
    </xf>
    <xf numFmtId="185" fontId="0" fillId="45" borderId="175" xfId="0" applyNumberFormat="1" applyFill="1" applyBorder="1" applyAlignment="1">
      <alignment vertical="center"/>
    </xf>
    <xf numFmtId="185" fontId="0" fillId="46" borderId="175" xfId="0" applyNumberFormat="1" applyFill="1" applyBorder="1" applyAlignment="1">
      <alignment vertical="center"/>
    </xf>
    <xf numFmtId="0" fontId="3" fillId="0" borderId="175" xfId="0" applyFont="1" applyBorder="1" applyAlignment="1">
      <alignment vertical="center"/>
    </xf>
    <xf numFmtId="179" fontId="3" fillId="0" borderId="175" xfId="0" applyNumberFormat="1" applyFont="1" applyBorder="1" applyAlignment="1">
      <alignment horizontal="center" vertical="center"/>
    </xf>
    <xf numFmtId="185" fontId="0" fillId="27" borderId="175" xfId="0" applyNumberFormat="1" applyFill="1" applyBorder="1" applyAlignment="1">
      <alignment vertical="center"/>
    </xf>
    <xf numFmtId="0" fontId="0" fillId="0" borderId="175" xfId="0" applyBorder="1" applyAlignment="1">
      <alignment vertical="center"/>
    </xf>
    <xf numFmtId="0" fontId="0" fillId="0" borderId="185" xfId="0" applyBorder="1" applyAlignment="1">
      <alignment vertical="center"/>
    </xf>
    <xf numFmtId="3" fontId="3" fillId="0" borderId="185" xfId="0" applyNumberFormat="1" applyFont="1" applyBorder="1" applyAlignment="1">
      <alignment horizontal="center" vertical="center"/>
    </xf>
    <xf numFmtId="179" fontId="0" fillId="0" borderId="185" xfId="0" applyNumberFormat="1" applyBorder="1" applyAlignment="1">
      <alignment horizontal="center" vertical="center"/>
    </xf>
    <xf numFmtId="3" fontId="0" fillId="0" borderId="185" xfId="0" applyNumberFormat="1" applyBorder="1" applyAlignment="1">
      <alignment horizontal="center" vertical="center"/>
    </xf>
    <xf numFmtId="0" fontId="79" fillId="27" borderId="180" xfId="0" applyFont="1" applyFill="1" applyBorder="1" applyAlignment="1">
      <alignment horizontal="center" vertical="center" wrapText="1"/>
    </xf>
    <xf numFmtId="0" fontId="79" fillId="27" borderId="186" xfId="0" applyFont="1" applyFill="1" applyBorder="1" applyAlignment="1">
      <alignment horizontal="center" vertical="center" wrapText="1"/>
    </xf>
    <xf numFmtId="0" fontId="79" fillId="27" borderId="187" xfId="0" applyFont="1" applyFill="1" applyBorder="1" applyAlignment="1">
      <alignment horizontal="center" vertical="center" wrapText="1"/>
    </xf>
    <xf numFmtId="3" fontId="0" fillId="0" borderId="0" xfId="0" applyNumberFormat="1" applyAlignment="1">
      <alignment horizontal="center" vertical="center"/>
    </xf>
    <xf numFmtId="3" fontId="0" fillId="52" borderId="91" xfId="0" applyNumberFormat="1" applyFill="1" applyBorder="1" applyAlignment="1">
      <alignment vertical="center"/>
    </xf>
    <xf numFmtId="185" fontId="0" fillId="52" borderId="91" xfId="0" applyNumberFormat="1" applyFill="1" applyBorder="1" applyAlignment="1">
      <alignment vertical="center"/>
    </xf>
    <xf numFmtId="3" fontId="0" fillId="52" borderId="175" xfId="0" applyNumberFormat="1" applyFill="1" applyBorder="1" applyAlignment="1">
      <alignment vertical="center"/>
    </xf>
    <xf numFmtId="185" fontId="0" fillId="52" borderId="175" xfId="0" applyNumberFormat="1" applyFill="1" applyBorder="1" applyAlignment="1">
      <alignment vertical="center"/>
    </xf>
    <xf numFmtId="167" fontId="143" fillId="0" borderId="181" xfId="791" applyNumberFormat="1" applyFont="1" applyFill="1" applyBorder="1" applyAlignment="1">
      <alignment horizontal="center" vertical="center"/>
    </xf>
    <xf numFmtId="167" fontId="143" fillId="0" borderId="182" xfId="791" applyNumberFormat="1" applyFont="1" applyFill="1" applyBorder="1" applyAlignment="1">
      <alignment horizontal="center" vertical="center"/>
    </xf>
    <xf numFmtId="0" fontId="0" fillId="0" borderId="97" xfId="0" applyBorder="1" applyAlignment="1">
      <alignment horizontal="left" vertical="center" indent="1"/>
    </xf>
    <xf numFmtId="3" fontId="108" fillId="0" borderId="175" xfId="0" applyNumberFormat="1" applyFont="1" applyBorder="1" applyAlignment="1">
      <alignment horizontal="right" vertical="center"/>
    </xf>
    <xf numFmtId="3" fontId="0" fillId="0" borderId="175" xfId="0" applyNumberFormat="1" applyBorder="1" applyAlignment="1">
      <alignment horizontal="right" vertical="center"/>
    </xf>
    <xf numFmtId="185" fontId="0" fillId="0" borderId="175" xfId="0" applyNumberFormat="1" applyBorder="1" applyAlignment="1">
      <alignment horizontal="right" vertical="center"/>
    </xf>
    <xf numFmtId="185" fontId="0" fillId="0" borderId="96" xfId="0" applyNumberFormat="1" applyBorder="1" applyAlignment="1">
      <alignment vertical="center"/>
    </xf>
    <xf numFmtId="3" fontId="3" fillId="0" borderId="175" xfId="0" applyNumberFormat="1" applyFont="1" applyBorder="1" applyAlignment="1">
      <alignment horizontal="center" vertical="center"/>
    </xf>
    <xf numFmtId="3" fontId="3" fillId="0" borderId="195" xfId="0" applyNumberFormat="1" applyFont="1" applyBorder="1" applyAlignment="1">
      <alignment horizontal="center" vertical="center"/>
    </xf>
    <xf numFmtId="0" fontId="79" fillId="0" borderId="175" xfId="0" applyFont="1" applyBorder="1" applyAlignment="1">
      <alignment horizontal="center" vertical="center"/>
    </xf>
    <xf numFmtId="0" fontId="79" fillId="43" borderId="164" xfId="0" applyFont="1" applyFill="1" applyBorder="1" applyAlignment="1">
      <alignment horizontal="center" vertical="center" wrapText="1"/>
    </xf>
    <xf numFmtId="0" fontId="79" fillId="43" borderId="164" xfId="0" applyFont="1" applyFill="1" applyBorder="1" applyAlignment="1">
      <alignment horizontal="center" vertical="center"/>
    </xf>
    <xf numFmtId="0" fontId="79" fillId="0" borderId="30" xfId="0" applyFont="1" applyBorder="1" applyAlignment="1">
      <alignment vertical="center"/>
    </xf>
    <xf numFmtId="0" fontId="0" fillId="0" borderId="29" xfId="0" applyBorder="1" applyAlignment="1">
      <alignment vertical="center"/>
    </xf>
    <xf numFmtId="0" fontId="167" fillId="0" borderId="0" xfId="0" applyFont="1" applyAlignment="1">
      <alignment vertical="center" shrinkToFit="1"/>
    </xf>
    <xf numFmtId="192" fontId="73" fillId="0" borderId="0" xfId="0" applyNumberFormat="1" applyFont="1" applyAlignment="1">
      <alignment vertical="center" shrinkToFit="1"/>
    </xf>
    <xf numFmtId="3" fontId="3" fillId="0" borderId="0" xfId="0" applyNumberFormat="1" applyFon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67" fontId="143" fillId="0" borderId="127" xfId="791" quotePrefix="1" applyNumberFormat="1" applyFont="1" applyFill="1" applyBorder="1" applyAlignment="1">
      <alignment horizontal="center" vertical="center" wrapText="1" shrinkToFit="1"/>
    </xf>
    <xf numFmtId="167" fontId="143" fillId="0" borderId="127" xfId="791" applyNumberFormat="1" applyFont="1" applyFill="1" applyBorder="1" applyAlignment="1">
      <alignment horizontal="center" vertical="center" wrapText="1"/>
    </xf>
    <xf numFmtId="167" fontId="143" fillId="0" borderId="127" xfId="791" quotePrefix="1" applyNumberFormat="1" applyFont="1" applyFill="1" applyBorder="1" applyAlignment="1">
      <alignment horizontal="center" vertical="center"/>
    </xf>
    <xf numFmtId="167" fontId="143" fillId="0" borderId="155" xfId="791" applyNumberFormat="1" applyFont="1" applyFill="1" applyBorder="1" applyAlignment="1">
      <alignment horizontal="center" vertical="center" wrapText="1"/>
    </xf>
    <xf numFmtId="0" fontId="73" fillId="0" borderId="32" xfId="382" applyFont="1" applyBorder="1" applyAlignment="1">
      <alignment horizontal="center" vertical="center"/>
    </xf>
    <xf numFmtId="167" fontId="171" fillId="0" borderId="32" xfId="791" applyNumberFormat="1" applyFont="1" applyFill="1" applyBorder="1" applyAlignment="1">
      <alignment horizontal="center" vertical="center" shrinkToFit="1"/>
    </xf>
    <xf numFmtId="0" fontId="73" fillId="0" borderId="20" xfId="789" applyFont="1" applyBorder="1" applyAlignment="1">
      <alignment vertical="center"/>
    </xf>
    <xf numFmtId="41" fontId="0" fillId="0" borderId="175" xfId="2900" applyFont="1" applyBorder="1" applyAlignment="1">
      <alignment horizontal="center" vertical="center"/>
    </xf>
    <xf numFmtId="167" fontId="218" fillId="0" borderId="0" xfId="791" applyNumberFormat="1" applyFont="1" applyFill="1" applyAlignment="1">
      <alignment horizontal="center" vertical="center" shrinkToFit="1"/>
    </xf>
    <xf numFmtId="192" fontId="64" fillId="0" borderId="56" xfId="390" applyNumberFormat="1" applyFont="1" applyBorder="1" applyAlignment="1">
      <alignment horizontal="center" vertical="center"/>
    </xf>
    <xf numFmtId="167" fontId="143" fillId="0" borderId="183" xfId="791" applyNumberFormat="1" applyFont="1" applyFill="1" applyBorder="1" applyAlignment="1">
      <alignment vertical="center"/>
    </xf>
    <xf numFmtId="167" fontId="143" fillId="0" borderId="174" xfId="791" applyNumberFormat="1" applyFont="1" applyFill="1" applyBorder="1" applyAlignment="1">
      <alignment vertical="center"/>
    </xf>
    <xf numFmtId="167" fontId="240" fillId="0" borderId="127" xfId="791" quotePrefix="1" applyNumberFormat="1" applyFont="1" applyFill="1" applyBorder="1" applyAlignment="1">
      <alignment horizontal="center" vertical="center" wrapText="1" shrinkToFit="1"/>
    </xf>
    <xf numFmtId="185" fontId="0" fillId="52" borderId="12" xfId="0" applyNumberFormat="1" applyFill="1" applyBorder="1" applyAlignment="1">
      <alignment vertical="center"/>
    </xf>
    <xf numFmtId="3" fontId="0" fillId="52" borderId="1" xfId="0" applyNumberFormat="1" applyFill="1" applyBorder="1" applyAlignment="1">
      <alignment vertical="center"/>
    </xf>
    <xf numFmtId="0" fontId="0" fillId="0" borderId="195" xfId="0" applyBorder="1" applyAlignment="1">
      <alignment vertical="center"/>
    </xf>
    <xf numFmtId="3" fontId="0" fillId="0" borderId="195" xfId="0" applyNumberFormat="1" applyBorder="1" applyAlignment="1">
      <alignment horizontal="center" vertical="center"/>
    </xf>
    <xf numFmtId="0" fontId="0" fillId="0" borderId="196" xfId="0" applyBorder="1" applyAlignment="1">
      <alignment vertical="center"/>
    </xf>
    <xf numFmtId="3" fontId="0" fillId="0" borderId="196" xfId="0" applyNumberFormat="1" applyBorder="1" applyAlignment="1">
      <alignment horizontal="center" vertical="center"/>
    </xf>
    <xf numFmtId="0" fontId="242" fillId="0" borderId="0" xfId="789" applyFont="1" applyAlignment="1">
      <alignment vertical="center"/>
    </xf>
    <xf numFmtId="167" fontId="241" fillId="0" borderId="32" xfId="791" applyNumberFormat="1" applyFont="1" applyFill="1" applyBorder="1" applyAlignment="1">
      <alignment horizontal="center" vertical="center" shrinkToFit="1"/>
    </xf>
    <xf numFmtId="0" fontId="243" fillId="0" borderId="0" xfId="789" applyFont="1" applyAlignment="1">
      <alignment vertical="center"/>
    </xf>
    <xf numFmtId="0" fontId="244" fillId="0" borderId="0" xfId="789" applyFont="1" applyAlignment="1">
      <alignment vertical="center"/>
    </xf>
    <xf numFmtId="0" fontId="243" fillId="0" borderId="0" xfId="789" applyFont="1" applyAlignment="1">
      <alignment vertical="center" shrinkToFit="1"/>
    </xf>
    <xf numFmtId="0" fontId="244" fillId="0" borderId="0" xfId="789" applyFont="1" applyAlignment="1">
      <alignment vertical="center" shrinkToFit="1"/>
    </xf>
    <xf numFmtId="0" fontId="245" fillId="0" borderId="0" xfId="789" applyFont="1" applyAlignment="1">
      <alignment vertical="center"/>
    </xf>
    <xf numFmtId="167" fontId="246" fillId="0" borderId="167" xfId="791" quotePrefix="1" applyNumberFormat="1" applyFont="1" applyFill="1" applyBorder="1" applyAlignment="1">
      <alignment horizontal="center" vertical="center"/>
    </xf>
    <xf numFmtId="2" fontId="85" fillId="31" borderId="181" xfId="792" applyNumberFormat="1" applyFont="1" applyFill="1" applyBorder="1" applyAlignment="1">
      <alignment horizontal="right" vertical="center" shrinkToFit="1"/>
    </xf>
    <xf numFmtId="2" fontId="85" fillId="0" borderId="180" xfId="792" applyNumberFormat="1" applyFont="1" applyBorder="1" applyAlignment="1">
      <alignment horizontal="right" vertical="center" shrinkToFit="1"/>
    </xf>
    <xf numFmtId="2" fontId="85" fillId="31" borderId="181" xfId="792" applyNumberFormat="1" applyFont="1" applyFill="1" applyBorder="1" applyAlignment="1">
      <alignment horizontal="right" vertical="center"/>
    </xf>
    <xf numFmtId="2" fontId="85" fillId="0" borderId="177" xfId="792" applyNumberFormat="1" applyFont="1" applyBorder="1" applyAlignment="1">
      <alignment horizontal="right" vertical="center" shrinkToFit="1"/>
    </xf>
    <xf numFmtId="200" fontId="4" fillId="0" borderId="187" xfId="792" applyNumberFormat="1" applyFont="1" applyBorder="1" applyAlignment="1">
      <alignment vertical="center"/>
    </xf>
    <xf numFmtId="2" fontId="85" fillId="31" borderId="89" xfId="792" applyNumberFormat="1" applyFont="1" applyFill="1" applyBorder="1" applyAlignment="1">
      <alignment horizontal="right" vertical="center"/>
    </xf>
    <xf numFmtId="200" fontId="85" fillId="0" borderId="50" xfId="792" applyNumberFormat="1" applyFont="1" applyBorder="1" applyAlignment="1">
      <alignment horizontal="right" vertical="center"/>
    </xf>
    <xf numFmtId="2" fontId="223" fillId="0" borderId="179" xfId="792" applyNumberFormat="1" applyFont="1" applyBorder="1" applyAlignment="1">
      <alignment horizontal="right" vertical="center"/>
    </xf>
    <xf numFmtId="2" fontId="223" fillId="31" borderId="89" xfId="792" applyNumberFormat="1" applyFont="1" applyFill="1" applyBorder="1" applyAlignment="1">
      <alignment horizontal="right" vertical="center"/>
    </xf>
    <xf numFmtId="200" fontId="4" fillId="0" borderId="178" xfId="792" applyNumberFormat="1" applyFont="1" applyBorder="1" applyAlignment="1">
      <alignment vertical="center"/>
    </xf>
    <xf numFmtId="2" fontId="85" fillId="31" borderId="130" xfId="792" applyNumberFormat="1" applyFont="1" applyFill="1" applyBorder="1" applyAlignment="1">
      <alignment horizontal="right" vertical="center"/>
    </xf>
    <xf numFmtId="200" fontId="85" fillId="0" borderId="51" xfId="792" applyNumberFormat="1" applyFont="1" applyBorder="1" applyAlignment="1">
      <alignment horizontal="right" vertical="center"/>
    </xf>
    <xf numFmtId="2" fontId="212" fillId="31" borderId="130" xfId="792" applyNumberFormat="1" applyFont="1" applyFill="1" applyBorder="1" applyAlignment="1">
      <alignment horizontal="right" vertical="center"/>
    </xf>
    <xf numFmtId="200" fontId="4" fillId="0" borderId="37" xfId="792" applyNumberFormat="1" applyFont="1" applyBorder="1" applyAlignment="1">
      <alignment horizontal="right" vertical="center"/>
    </xf>
    <xf numFmtId="200" fontId="4" fillId="50" borderId="37" xfId="792" applyNumberFormat="1" applyFont="1" applyFill="1" applyBorder="1" applyAlignment="1">
      <alignment horizontal="right" vertical="center"/>
    </xf>
    <xf numFmtId="200" fontId="4" fillId="50" borderId="43" xfId="792" applyNumberFormat="1" applyFont="1" applyFill="1" applyBorder="1" applyAlignment="1">
      <alignment horizontal="right" vertical="center"/>
    </xf>
    <xf numFmtId="200" fontId="4" fillId="0" borderId="43" xfId="792" applyNumberFormat="1" applyFont="1" applyBorder="1" applyAlignment="1">
      <alignment horizontal="right" vertical="center"/>
    </xf>
    <xf numFmtId="200" fontId="85" fillId="0" borderId="52" xfId="792" applyNumberFormat="1" applyFont="1" applyBorder="1" applyAlignment="1">
      <alignment horizontal="right" vertical="center"/>
    </xf>
    <xf numFmtId="0" fontId="4" fillId="0" borderId="179" xfId="792" applyFont="1" applyBorder="1" applyAlignment="1">
      <alignment vertical="center"/>
    </xf>
    <xf numFmtId="0" fontId="4" fillId="0" borderId="41" xfId="792" applyFont="1" applyBorder="1" applyAlignment="1">
      <alignment vertical="center"/>
    </xf>
    <xf numFmtId="0" fontId="4" fillId="0" borderId="38" xfId="792" applyFont="1" applyBorder="1" applyAlignment="1">
      <alignment vertical="center"/>
    </xf>
    <xf numFmtId="0" fontId="59" fillId="0" borderId="0" xfId="2162" applyAlignment="1" applyProtection="1">
      <alignment vertical="center"/>
    </xf>
    <xf numFmtId="0" fontId="85" fillId="0" borderId="181" xfId="792" applyFont="1" applyBorder="1" applyAlignment="1">
      <alignment horizontal="center" vertical="center" shrinkToFit="1"/>
    </xf>
    <xf numFmtId="0" fontId="85" fillId="34" borderId="182" xfId="792" applyFont="1" applyFill="1" applyBorder="1" applyAlignment="1">
      <alignment horizontal="center" vertical="center" shrinkToFit="1"/>
    </xf>
    <xf numFmtId="1" fontId="162" fillId="0" borderId="130" xfId="793" applyNumberFormat="1" applyFont="1" applyFill="1" applyBorder="1" applyAlignment="1">
      <alignment horizontal="center" vertical="center"/>
    </xf>
    <xf numFmtId="167" fontId="171" fillId="0" borderId="0" xfId="791" applyNumberFormat="1" applyFont="1" applyFill="1" applyAlignment="1">
      <alignment horizontal="center" vertical="center" shrinkToFit="1"/>
    </xf>
    <xf numFmtId="0" fontId="85" fillId="34" borderId="42" xfId="792" applyFont="1" applyFill="1" applyBorder="1" applyAlignment="1">
      <alignment horizontal="center" vertical="center" shrinkToFit="1"/>
    </xf>
    <xf numFmtId="0" fontId="195" fillId="0" borderId="0" xfId="0" applyFont="1" applyAlignment="1">
      <alignment horizontal="centerContinuous" vertical="center"/>
    </xf>
    <xf numFmtId="0" fontId="196" fillId="0" borderId="0" xfId="0" applyFont="1" applyAlignment="1">
      <alignment horizontal="centerContinuous" vertical="center"/>
    </xf>
    <xf numFmtId="0" fontId="120" fillId="0" borderId="0" xfId="0" applyFont="1" applyAlignment="1">
      <alignment vertical="center"/>
    </xf>
    <xf numFmtId="0" fontId="121" fillId="0" borderId="0" xfId="0" applyFont="1" applyAlignment="1">
      <alignment vertical="center"/>
    </xf>
    <xf numFmtId="0" fontId="122" fillId="0" borderId="0" xfId="0" applyFont="1" applyAlignment="1">
      <alignment vertical="center"/>
    </xf>
    <xf numFmtId="0" fontId="74" fillId="0" borderId="0" xfId="0" applyFont="1" applyAlignment="1">
      <alignment vertical="center" shrinkToFit="1"/>
    </xf>
    <xf numFmtId="0" fontId="98" fillId="0" borderId="0" xfId="0" applyFont="1" applyAlignment="1">
      <alignment vertical="center" shrinkToFit="1"/>
    </xf>
    <xf numFmtId="0" fontId="99" fillId="0" borderId="0" xfId="0" applyFont="1" applyAlignment="1">
      <alignment vertical="center"/>
    </xf>
    <xf numFmtId="194" fontId="99" fillId="0" borderId="0" xfId="0" quotePrefix="1" applyNumberFormat="1" applyFont="1" applyAlignment="1">
      <alignment horizontal="centerContinuous" vertical="top"/>
    </xf>
    <xf numFmtId="0" fontId="99" fillId="0" borderId="0" xfId="0" applyFont="1" applyAlignment="1">
      <alignment horizontal="centerContinuous" vertical="center"/>
    </xf>
    <xf numFmtId="0" fontId="123" fillId="0" borderId="0" xfId="0" applyFont="1" applyAlignment="1">
      <alignment vertical="center"/>
    </xf>
    <xf numFmtId="0" fontId="124" fillId="0" borderId="0" xfId="0" applyFont="1" applyAlignment="1">
      <alignment vertical="center"/>
    </xf>
    <xf numFmtId="0" fontId="99" fillId="0" borderId="0" xfId="0" applyFont="1" applyAlignment="1">
      <alignment vertical="center" shrinkToFit="1"/>
    </xf>
    <xf numFmtId="172" fontId="68" fillId="0" borderId="0" xfId="0" applyNumberFormat="1" applyFont="1" applyAlignment="1">
      <alignment vertical="center"/>
    </xf>
    <xf numFmtId="0" fontId="125" fillId="0" borderId="0" xfId="0" applyFont="1" applyAlignment="1">
      <alignment vertical="center"/>
    </xf>
    <xf numFmtId="43" fontId="126" fillId="0" borderId="0" xfId="0" applyNumberFormat="1" applyFont="1" applyAlignment="1">
      <alignment vertical="center"/>
    </xf>
    <xf numFmtId="196" fontId="125" fillId="0" borderId="0" xfId="2160" applyNumberFormat="1" applyFont="1" applyAlignment="1">
      <alignment vertical="center" shrinkToFit="1"/>
    </xf>
    <xf numFmtId="0" fontId="127" fillId="0" borderId="0" xfId="0" applyFont="1" applyAlignment="1">
      <alignment vertical="center"/>
    </xf>
    <xf numFmtId="0" fontId="128" fillId="0" borderId="0" xfId="0" applyFont="1" applyAlignment="1">
      <alignment vertical="center"/>
    </xf>
    <xf numFmtId="0" fontId="129" fillId="0" borderId="0" xfId="0" applyFont="1" applyAlignment="1">
      <alignment vertical="center"/>
    </xf>
    <xf numFmtId="192" fontId="130" fillId="0" borderId="0" xfId="0" applyNumberFormat="1" applyFont="1" applyAlignment="1">
      <alignment vertical="center" shrinkToFit="1"/>
    </xf>
    <xf numFmtId="192" fontId="16" fillId="0" borderId="0" xfId="0" applyNumberFormat="1" applyFont="1" applyAlignment="1">
      <alignment vertical="center" shrinkToFit="1"/>
    </xf>
    <xf numFmtId="197" fontId="73" fillId="0" borderId="0" xfId="0" applyNumberFormat="1" applyFont="1" applyAlignment="1">
      <alignment vertical="center" shrinkToFit="1"/>
    </xf>
    <xf numFmtId="0" fontId="85" fillId="34" borderId="48" xfId="0" applyFont="1" applyFill="1" applyBorder="1" applyAlignment="1">
      <alignment horizontal="centerContinuous" vertical="center" shrinkToFit="1"/>
    </xf>
    <xf numFmtId="0" fontId="85" fillId="34" borderId="49" xfId="0" applyFont="1" applyFill="1" applyBorder="1" applyAlignment="1">
      <alignment horizontal="centerContinuous" vertical="center" shrinkToFit="1"/>
    </xf>
    <xf numFmtId="0" fontId="85" fillId="34" borderId="124" xfId="0" applyFont="1" applyFill="1" applyBorder="1" applyAlignment="1">
      <alignment horizontal="centerContinuous" vertical="center" shrinkToFit="1"/>
    </xf>
    <xf numFmtId="0" fontId="4" fillId="34" borderId="47" xfId="0" applyFont="1" applyFill="1" applyBorder="1" applyAlignment="1">
      <alignment horizontal="centerContinuous" vertical="center" shrinkToFit="1"/>
    </xf>
    <xf numFmtId="0" fontId="4" fillId="34" borderId="125" xfId="0" applyFont="1" applyFill="1" applyBorder="1" applyAlignment="1">
      <alignment horizontal="centerContinuous" vertical="center" shrinkToFit="1"/>
    </xf>
    <xf numFmtId="0" fontId="85" fillId="34" borderId="52" xfId="0" applyFont="1" applyFill="1" applyBorder="1" applyAlignment="1">
      <alignment horizontal="centerContinuous" vertical="center" shrinkToFit="1"/>
    </xf>
    <xf numFmtId="0" fontId="85" fillId="34" borderId="145" xfId="0" applyFont="1" applyFill="1" applyBorder="1" applyAlignment="1">
      <alignment horizontal="center" vertical="center" shrinkToFit="1"/>
    </xf>
    <xf numFmtId="0" fontId="212" fillId="34" borderId="49" xfId="0" applyFont="1" applyFill="1" applyBorder="1" applyAlignment="1">
      <alignment horizontal="center" vertical="center" shrinkToFit="1"/>
    </xf>
    <xf numFmtId="0" fontId="131" fillId="0" borderId="126" xfId="0" applyFont="1" applyBorder="1" applyAlignment="1">
      <alignment horizontal="center" vertical="center" shrinkToFit="1"/>
    </xf>
    <xf numFmtId="198" fontId="85" fillId="31" borderId="181" xfId="0" applyNumberFormat="1" applyFont="1" applyFill="1" applyBorder="1" applyAlignment="1">
      <alignment horizontal="right" vertical="center" shrinkToFit="1"/>
    </xf>
    <xf numFmtId="198" fontId="85" fillId="0" borderId="177" xfId="0" applyNumberFormat="1" applyFont="1" applyBorder="1" applyAlignment="1">
      <alignment horizontal="right" vertical="center" shrinkToFit="1"/>
    </xf>
    <xf numFmtId="198" fontId="212" fillId="0" borderId="183" xfId="0" applyNumberFormat="1" applyFont="1" applyBorder="1" applyAlignment="1">
      <alignment horizontal="right" vertical="center" shrinkToFit="1"/>
    </xf>
    <xf numFmtId="197" fontId="131" fillId="48" borderId="130" xfId="0" applyNumberFormat="1" applyFont="1" applyFill="1" applyBorder="1" applyAlignment="1">
      <alignment horizontal="center" vertical="center" shrinkToFit="1"/>
    </xf>
    <xf numFmtId="197" fontId="131" fillId="49" borderId="130" xfId="0" applyNumberFormat="1" applyFont="1" applyFill="1" applyBorder="1" applyAlignment="1">
      <alignment horizontal="center" vertical="center" shrinkToFit="1"/>
    </xf>
    <xf numFmtId="198" fontId="85" fillId="31" borderId="130" xfId="0" applyNumberFormat="1" applyFont="1" applyFill="1" applyBorder="1" applyAlignment="1">
      <alignment horizontal="right" vertical="center" shrinkToFit="1"/>
    </xf>
    <xf numFmtId="198" fontId="85" fillId="31" borderId="89" xfId="0" applyNumberFormat="1" applyFont="1" applyFill="1" applyBorder="1" applyAlignment="1">
      <alignment horizontal="right" vertical="center"/>
    </xf>
    <xf numFmtId="198" fontId="214" fillId="0" borderId="88" xfId="0" applyNumberFormat="1" applyFont="1" applyBorder="1" applyAlignment="1">
      <alignment horizontal="right" vertical="center" shrinkToFit="1"/>
    </xf>
    <xf numFmtId="198" fontId="221" fillId="0" borderId="39" xfId="0" applyNumberFormat="1" applyFont="1" applyBorder="1" applyAlignment="1">
      <alignment horizontal="right" vertical="center" shrinkToFit="1"/>
    </xf>
    <xf numFmtId="198" fontId="73" fillId="31" borderId="130" xfId="0" applyNumberFormat="1" applyFont="1" applyFill="1" applyBorder="1" applyAlignment="1">
      <alignment horizontal="right" vertical="center" shrinkToFit="1"/>
    </xf>
    <xf numFmtId="0" fontId="203" fillId="50" borderId="131" xfId="0" applyFont="1" applyFill="1" applyBorder="1" applyAlignment="1">
      <alignment horizontal="center" vertical="center"/>
    </xf>
    <xf numFmtId="0" fontId="203" fillId="50" borderId="132" xfId="0" applyFont="1" applyFill="1" applyBorder="1" applyAlignment="1">
      <alignment horizontal="center" vertical="center"/>
    </xf>
    <xf numFmtId="196" fontId="204" fillId="0" borderId="0" xfId="0" applyNumberFormat="1" applyFont="1" applyAlignment="1">
      <alignment vertical="center" shrinkToFit="1"/>
    </xf>
    <xf numFmtId="197" fontId="222" fillId="0" borderId="130" xfId="0" applyNumberFormat="1" applyFont="1" applyBorder="1" applyAlignment="1">
      <alignment horizontal="center" vertical="center" shrinkToFit="1"/>
    </xf>
    <xf numFmtId="197" fontId="131" fillId="0" borderId="133" xfId="0" applyNumberFormat="1" applyFont="1" applyBorder="1" applyAlignment="1">
      <alignment horizontal="center" vertical="center" shrinkToFit="1"/>
    </xf>
    <xf numFmtId="197" fontId="222" fillId="0" borderId="133" xfId="0" applyNumberFormat="1" applyFont="1" applyBorder="1" applyAlignment="1">
      <alignment horizontal="center" vertical="center" shrinkToFit="1"/>
    </xf>
    <xf numFmtId="0" fontId="85" fillId="0" borderId="42" xfId="0" applyFont="1" applyBorder="1" applyAlignment="1">
      <alignment vertical="center" wrapText="1"/>
    </xf>
    <xf numFmtId="0" fontId="4" fillId="0" borderId="0" xfId="0" applyFont="1" applyAlignment="1">
      <alignment vertical="center"/>
    </xf>
    <xf numFmtId="198" fontId="85" fillId="0" borderId="51" xfId="0" applyNumberFormat="1" applyFont="1" applyBorder="1" applyAlignment="1">
      <alignment horizontal="right" vertical="center"/>
    </xf>
    <xf numFmtId="198" fontId="73" fillId="0" borderId="144" xfId="0" applyNumberFormat="1" applyFont="1" applyBorder="1" applyAlignment="1">
      <alignment horizontal="right" vertical="center" shrinkToFit="1"/>
    </xf>
    <xf numFmtId="198" fontId="213" fillId="0" borderId="39" xfId="0" applyNumberFormat="1" applyFont="1" applyBorder="1" applyAlignment="1">
      <alignment horizontal="right" vertical="center" shrinkToFit="1"/>
    </xf>
    <xf numFmtId="198" fontId="73" fillId="0" borderId="51" xfId="0" applyNumberFormat="1" applyFont="1" applyBorder="1" applyAlignment="1">
      <alignment horizontal="right" vertical="center" shrinkToFit="1"/>
    </xf>
    <xf numFmtId="0" fontId="203" fillId="50" borderId="136" xfId="0" applyFont="1" applyFill="1" applyBorder="1" applyAlignment="1">
      <alignment horizontal="center" vertical="center"/>
    </xf>
    <xf numFmtId="0" fontId="203" fillId="50" borderId="137" xfId="0" applyFont="1" applyFill="1" applyBorder="1" applyAlignment="1">
      <alignment horizontal="center" vertical="center"/>
    </xf>
    <xf numFmtId="197" fontId="131" fillId="0" borderId="130" xfId="0" applyNumberFormat="1" applyFont="1" applyBorder="1" applyAlignment="1">
      <alignment horizontal="center" vertical="center" shrinkToFit="1"/>
    </xf>
    <xf numFmtId="0" fontId="4" fillId="0" borderId="144" xfId="0" applyFont="1" applyBorder="1" applyAlignment="1">
      <alignment vertical="center" shrinkToFit="1"/>
    </xf>
    <xf numFmtId="0" fontId="4" fillId="0" borderId="38" xfId="0" applyFont="1" applyBorder="1" applyAlignment="1">
      <alignment vertical="center" shrinkToFit="1"/>
    </xf>
    <xf numFmtId="198" fontId="73" fillId="50" borderId="144" xfId="0" applyNumberFormat="1" applyFont="1" applyFill="1" applyBorder="1" applyAlignment="1">
      <alignment horizontal="right" vertical="center" shrinkToFit="1"/>
    </xf>
    <xf numFmtId="198" fontId="213" fillId="50" borderId="39" xfId="0" applyNumberFormat="1" applyFont="1" applyFill="1" applyBorder="1" applyAlignment="1">
      <alignment horizontal="right" vertical="center" shrinkToFit="1"/>
    </xf>
    <xf numFmtId="198" fontId="73" fillId="50" borderId="51" xfId="0" applyNumberFormat="1" applyFont="1" applyFill="1" applyBorder="1" applyAlignment="1">
      <alignment horizontal="right" vertical="center" shrinkToFit="1"/>
    </xf>
    <xf numFmtId="198" fontId="214" fillId="0" borderId="39" xfId="0" applyNumberFormat="1" applyFont="1" applyBorder="1" applyAlignment="1">
      <alignment horizontal="right" vertical="center" shrinkToFit="1"/>
    </xf>
    <xf numFmtId="0" fontId="4" fillId="0" borderId="45" xfId="0" applyFont="1" applyBorder="1" applyAlignment="1">
      <alignment vertical="center" shrinkToFit="1"/>
    </xf>
    <xf numFmtId="167" fontId="213" fillId="50" borderId="39" xfId="0" applyNumberFormat="1" applyFont="1" applyFill="1" applyBorder="1" applyAlignment="1">
      <alignment horizontal="right" vertical="center" shrinkToFit="1"/>
    </xf>
    <xf numFmtId="198" fontId="85" fillId="0" borderId="138" xfId="0" applyNumberFormat="1" applyFont="1" applyBorder="1" applyAlignment="1">
      <alignment vertical="center"/>
    </xf>
    <xf numFmtId="198" fontId="214" fillId="50" borderId="39" xfId="0" applyNumberFormat="1" applyFont="1" applyFill="1" applyBorder="1" applyAlignment="1">
      <alignment horizontal="right" vertical="center" shrinkToFit="1"/>
    </xf>
    <xf numFmtId="198" fontId="73" fillId="0" borderId="138" xfId="0" applyNumberFormat="1" applyFont="1" applyBorder="1" applyAlignment="1">
      <alignment vertical="center" shrinkToFit="1"/>
    </xf>
    <xf numFmtId="198" fontId="213" fillId="0" borderId="184" xfId="0" applyNumberFormat="1" applyFont="1" applyBorder="1" applyAlignment="1">
      <alignment vertical="center" shrinkToFit="1"/>
    </xf>
    <xf numFmtId="198" fontId="73" fillId="0" borderId="165" xfId="0" applyNumberFormat="1" applyFont="1" applyBorder="1" applyAlignment="1">
      <alignment vertical="center" shrinkToFit="1"/>
    </xf>
    <xf numFmtId="198" fontId="73" fillId="0" borderId="177" xfId="0" applyNumberFormat="1" applyFont="1" applyBorder="1" applyAlignment="1">
      <alignment horizontal="right" vertical="center" shrinkToFit="1"/>
    </xf>
    <xf numFmtId="198" fontId="213" fillId="0" borderId="183" xfId="0" applyNumberFormat="1" applyFont="1" applyBorder="1" applyAlignment="1">
      <alignment horizontal="right" vertical="center" shrinkToFit="1"/>
    </xf>
    <xf numFmtId="198" fontId="73" fillId="31" borderId="181" xfId="0" applyNumberFormat="1" applyFont="1" applyFill="1" applyBorder="1" applyAlignment="1">
      <alignment horizontal="right" vertical="center" shrinkToFit="1"/>
    </xf>
    <xf numFmtId="0" fontId="204" fillId="0" borderId="0" xfId="0" applyFont="1" applyAlignment="1">
      <alignment vertical="center" shrinkToFit="1"/>
    </xf>
    <xf numFmtId="199" fontId="135" fillId="0" borderId="0" xfId="0" applyNumberFormat="1" applyFont="1" applyAlignment="1">
      <alignment horizontal="center" vertical="center" shrinkToFit="1"/>
    </xf>
    <xf numFmtId="199" fontId="78" fillId="0" borderId="0" xfId="0" applyNumberFormat="1" applyFont="1" applyAlignment="1">
      <alignment horizontal="center" vertical="center" shrinkToFit="1"/>
    </xf>
    <xf numFmtId="198" fontId="85" fillId="31" borderId="89" xfId="0" applyNumberFormat="1" applyFont="1" applyFill="1" applyBorder="1" applyAlignment="1">
      <alignment horizontal="right" vertical="center" shrinkToFit="1"/>
    </xf>
    <xf numFmtId="198" fontId="85" fillId="0" borderId="88" xfId="0" applyNumberFormat="1" applyFont="1" applyBorder="1" applyAlignment="1">
      <alignment horizontal="right" vertical="center"/>
    </xf>
    <xf numFmtId="198" fontId="85" fillId="0" borderId="50" xfId="0" applyNumberFormat="1" applyFont="1" applyBorder="1" applyAlignment="1">
      <alignment horizontal="right" vertical="center"/>
    </xf>
    <xf numFmtId="198" fontId="214" fillId="0" borderId="176" xfId="0" applyNumberFormat="1" applyFont="1" applyBorder="1" applyAlignment="1">
      <alignment horizontal="right" vertical="center" shrinkToFit="1"/>
    </xf>
    <xf numFmtId="196" fontId="136" fillId="0" borderId="0" xfId="0" applyNumberFormat="1" applyFont="1" applyAlignment="1">
      <alignment vertical="center" shrinkToFit="1"/>
    </xf>
    <xf numFmtId="196" fontId="137" fillId="0" borderId="0" xfId="0" applyNumberFormat="1" applyFont="1" applyAlignment="1">
      <alignment vertical="center" shrinkToFit="1"/>
    </xf>
    <xf numFmtId="198" fontId="85" fillId="0" borderId="144" xfId="0" applyNumberFormat="1" applyFont="1" applyBorder="1" applyAlignment="1">
      <alignment horizontal="right" vertical="center"/>
    </xf>
    <xf numFmtId="198" fontId="73" fillId="50" borderId="138" xfId="0" applyNumberFormat="1" applyFont="1" applyFill="1" applyBorder="1" applyAlignment="1">
      <alignment vertical="center" shrinkToFit="1"/>
    </xf>
    <xf numFmtId="198" fontId="213" fillId="50" borderId="184" xfId="0" applyNumberFormat="1" applyFont="1" applyFill="1" applyBorder="1" applyAlignment="1">
      <alignment vertical="center" shrinkToFit="1"/>
    </xf>
    <xf numFmtId="209" fontId="73" fillId="0" borderId="144" xfId="0" applyNumberFormat="1" applyFont="1" applyBorder="1" applyAlignment="1">
      <alignment horizontal="right" vertical="center" shrinkToFit="1"/>
    </xf>
    <xf numFmtId="43" fontId="212" fillId="0" borderId="183" xfId="2160" applyFont="1" applyBorder="1" applyAlignment="1">
      <alignment horizontal="right" vertical="center" shrinkToFit="1"/>
    </xf>
    <xf numFmtId="0" fontId="138" fillId="0" borderId="0" xfId="0" applyFont="1" applyAlignment="1">
      <alignment vertical="center"/>
    </xf>
    <xf numFmtId="0" fontId="133" fillId="0" borderId="0" xfId="0" applyFont="1" applyAlignment="1">
      <alignment vertical="center"/>
    </xf>
    <xf numFmtId="196" fontId="134" fillId="0" borderId="0" xfId="0" applyNumberFormat="1" applyFont="1" applyAlignment="1">
      <alignment vertical="center"/>
    </xf>
    <xf numFmtId="0" fontId="134" fillId="0" borderId="0" xfId="0" applyFont="1" applyAlignment="1">
      <alignment vertical="center"/>
    </xf>
    <xf numFmtId="0" fontId="139" fillId="0" borderId="0" xfId="0" applyFont="1" applyAlignment="1">
      <alignment vertical="center" shrinkToFit="1"/>
    </xf>
    <xf numFmtId="43" fontId="127" fillId="0" borderId="0" xfId="2160" applyFont="1" applyAlignment="1">
      <alignment vertical="center"/>
    </xf>
    <xf numFmtId="196" fontId="127" fillId="0" borderId="0" xfId="2160" applyNumberFormat="1" applyFont="1" applyAlignment="1">
      <alignment vertical="center"/>
    </xf>
    <xf numFmtId="0" fontId="85" fillId="0" borderId="0" xfId="0" applyFont="1" applyAlignment="1">
      <alignment vertical="center" shrinkToFit="1"/>
    </xf>
    <xf numFmtId="0" fontId="4" fillId="0" borderId="145" xfId="0" applyFont="1" applyBorder="1" applyAlignment="1">
      <alignment vertical="center" shrinkToFit="1"/>
    </xf>
    <xf numFmtId="0" fontId="4" fillId="0" borderId="178" xfId="0" applyFont="1" applyBorder="1" applyAlignment="1">
      <alignment vertical="center"/>
    </xf>
    <xf numFmtId="192" fontId="73" fillId="31" borderId="89" xfId="0" applyNumberFormat="1" applyFont="1" applyFill="1" applyBorder="1" applyAlignment="1">
      <alignment horizontal="right" vertical="center"/>
    </xf>
    <xf numFmtId="192" fontId="73" fillId="0" borderId="176" xfId="0" applyNumberFormat="1" applyFont="1" applyBorder="1" applyAlignment="1">
      <alignment horizontal="right" vertical="center"/>
    </xf>
    <xf numFmtId="192" fontId="73" fillId="0" borderId="89" xfId="0" applyNumberFormat="1" applyFont="1" applyBorder="1" applyAlignment="1">
      <alignment horizontal="right" vertical="center"/>
    </xf>
    <xf numFmtId="192" fontId="73" fillId="0" borderId="178" xfId="0" applyNumberFormat="1" applyFont="1" applyBorder="1" applyAlignment="1">
      <alignment horizontal="right" vertical="center"/>
    </xf>
    <xf numFmtId="0" fontId="140" fillId="0" borderId="0" xfId="0" applyFont="1" applyAlignment="1">
      <alignment vertical="center"/>
    </xf>
    <xf numFmtId="0" fontId="141" fillId="0" borderId="0" xfId="0" applyFont="1" applyAlignment="1">
      <alignment vertical="center"/>
    </xf>
    <xf numFmtId="196" fontId="142" fillId="0" borderId="0" xfId="0" applyNumberFormat="1" applyFont="1" applyAlignment="1">
      <alignment vertical="center"/>
    </xf>
    <xf numFmtId="0" fontId="85" fillId="0" borderId="42" xfId="0" quotePrefix="1" applyFont="1" applyBorder="1" applyAlignment="1">
      <alignment vertical="center"/>
    </xf>
    <xf numFmtId="0" fontId="4" fillId="0" borderId="37" xfId="0" applyFont="1" applyBorder="1" applyAlignment="1">
      <alignment vertical="center"/>
    </xf>
    <xf numFmtId="192" fontId="73" fillId="31" borderId="127" xfId="0" applyNumberFormat="1" applyFont="1" applyFill="1" applyBorder="1" applyAlignment="1">
      <alignment horizontal="right" vertical="center"/>
    </xf>
    <xf numFmtId="192" fontId="73" fillId="0" borderId="0" xfId="0" applyNumberFormat="1" applyFont="1" applyAlignment="1">
      <alignment horizontal="right" vertical="center"/>
    </xf>
    <xf numFmtId="192" fontId="73" fillId="0" borderId="45" xfId="0" applyNumberFormat="1" applyFont="1" applyBorder="1" applyAlignment="1">
      <alignment horizontal="right" vertical="center"/>
    </xf>
    <xf numFmtId="192" fontId="73" fillId="31" borderId="126" xfId="0" applyNumberFormat="1" applyFont="1" applyFill="1" applyBorder="1" applyAlignment="1">
      <alignment horizontal="right" vertical="center"/>
    </xf>
    <xf numFmtId="192" fontId="73" fillId="0" borderId="127" xfId="0" applyNumberFormat="1" applyFont="1" applyBorder="1" applyAlignment="1">
      <alignment horizontal="right" vertical="center"/>
    </xf>
    <xf numFmtId="192" fontId="74" fillId="0" borderId="146" xfId="0" applyNumberFormat="1" applyFont="1" applyBorder="1" applyAlignment="1">
      <alignment horizontal="right" vertical="center" shrinkToFit="1"/>
    </xf>
    <xf numFmtId="192" fontId="73" fillId="0" borderId="43" xfId="0" applyNumberFormat="1" applyFont="1" applyBorder="1" applyAlignment="1">
      <alignment horizontal="right" vertical="center"/>
    </xf>
    <xf numFmtId="0" fontId="4" fillId="0" borderId="40" xfId="0" applyFont="1" applyBorder="1" applyAlignment="1">
      <alignment vertical="center"/>
    </xf>
    <xf numFmtId="192" fontId="73" fillId="0" borderId="46" xfId="0" applyNumberFormat="1" applyFont="1" applyBorder="1" applyAlignment="1">
      <alignment horizontal="right" vertical="center"/>
    </xf>
    <xf numFmtId="192" fontId="73" fillId="0" borderId="126" xfId="0" applyNumberFormat="1" applyFont="1" applyBorder="1" applyAlignment="1">
      <alignment horizontal="right" vertical="center"/>
    </xf>
    <xf numFmtId="0" fontId="4" fillId="0" borderId="179" xfId="0" applyFont="1" applyBorder="1" applyAlignment="1">
      <alignment vertical="center"/>
    </xf>
    <xf numFmtId="201" fontId="143" fillId="0" borderId="179" xfId="0" applyNumberFormat="1" applyFont="1" applyBorder="1" applyAlignment="1">
      <alignment vertical="center"/>
    </xf>
    <xf numFmtId="201" fontId="143" fillId="0" borderId="176" xfId="0" applyNumberFormat="1" applyFont="1" applyBorder="1" applyAlignment="1">
      <alignment vertical="center"/>
    </xf>
    <xf numFmtId="201" fontId="143" fillId="0" borderId="173" xfId="0" applyNumberFormat="1" applyFont="1" applyBorder="1" applyAlignment="1">
      <alignment vertical="center"/>
    </xf>
    <xf numFmtId="0" fontId="4" fillId="0" borderId="89" xfId="0" applyFont="1" applyBorder="1" applyAlignment="1">
      <alignment vertical="center"/>
    </xf>
    <xf numFmtId="0" fontId="143" fillId="0" borderId="54" xfId="0" applyFont="1" applyBorder="1" applyAlignment="1">
      <alignment vertical="center"/>
    </xf>
    <xf numFmtId="0" fontId="143" fillId="0" borderId="176" xfId="0" applyFont="1" applyBorder="1" applyAlignment="1">
      <alignment vertical="center"/>
    </xf>
    <xf numFmtId="0" fontId="143" fillId="0" borderId="178" xfId="0" applyFont="1" applyBorder="1" applyAlignment="1">
      <alignment vertical="center"/>
    </xf>
    <xf numFmtId="0" fontId="4" fillId="0" borderId="41" xfId="0" applyFont="1" applyBorder="1" applyAlignment="1">
      <alignment vertical="center"/>
    </xf>
    <xf numFmtId="201" fontId="143" fillId="0" borderId="38" xfId="0" applyNumberFormat="1" applyFont="1" applyBorder="1" applyAlignment="1">
      <alignment vertical="center"/>
    </xf>
    <xf numFmtId="201" fontId="143" fillId="0" borderId="39" xfId="0" applyNumberFormat="1" applyFont="1" applyBorder="1" applyAlignment="1">
      <alignment vertical="center"/>
    </xf>
    <xf numFmtId="201" fontId="143" fillId="0" borderId="135" xfId="0" applyNumberFormat="1" applyFont="1" applyBorder="1" applyAlignment="1">
      <alignment vertical="center"/>
    </xf>
    <xf numFmtId="0" fontId="4" fillId="0" borderId="133" xfId="0" applyFont="1" applyBorder="1" applyAlignment="1">
      <alignment vertical="center"/>
    </xf>
    <xf numFmtId="1" fontId="143" fillId="0" borderId="134" xfId="0" applyNumberFormat="1" applyFont="1" applyBorder="1" applyAlignment="1">
      <alignment vertical="center"/>
    </xf>
    <xf numFmtId="1" fontId="143" fillId="0" borderId="39" xfId="0" applyNumberFormat="1" applyFont="1" applyBorder="1" applyAlignment="1">
      <alignment vertical="center"/>
    </xf>
    <xf numFmtId="1" fontId="143" fillId="0" borderId="40" xfId="0" applyNumberFormat="1" applyFont="1" applyBorder="1" applyAlignment="1">
      <alignment vertical="center"/>
    </xf>
    <xf numFmtId="0" fontId="144" fillId="0" borderId="0" xfId="0" quotePrefix="1" applyFont="1" applyAlignment="1">
      <alignment vertical="center"/>
    </xf>
    <xf numFmtId="196" fontId="0" fillId="0" borderId="0" xfId="0" applyNumberFormat="1"/>
    <xf numFmtId="0" fontId="4" fillId="0" borderId="38" xfId="0" applyFont="1" applyBorder="1" applyAlignment="1">
      <alignment vertical="center"/>
    </xf>
    <xf numFmtId="0" fontId="4" fillId="0" borderId="130" xfId="0" applyFont="1" applyBorder="1" applyAlignment="1">
      <alignment vertical="center"/>
    </xf>
    <xf numFmtId="0" fontId="4" fillId="0" borderId="134" xfId="0" applyFont="1" applyBorder="1" applyAlignment="1">
      <alignment vertical="center"/>
    </xf>
    <xf numFmtId="0" fontId="4" fillId="0" borderId="48" xfId="0" applyFont="1" applyBorder="1" applyAlignment="1">
      <alignment vertical="center"/>
    </xf>
    <xf numFmtId="0" fontId="4" fillId="0" borderId="47" xfId="0" applyFont="1" applyBorder="1" applyAlignment="1">
      <alignment vertical="center"/>
    </xf>
    <xf numFmtId="201" fontId="143" fillId="0" borderId="48" xfId="0" applyNumberFormat="1" applyFont="1" applyBorder="1" applyAlignment="1">
      <alignment vertical="center"/>
    </xf>
    <xf numFmtId="201" fontId="143" fillId="0" borderId="49" xfId="0" applyNumberFormat="1" applyFont="1" applyBorder="1" applyAlignment="1">
      <alignment vertical="center"/>
    </xf>
    <xf numFmtId="201" fontId="143" fillId="0" borderId="142" xfId="0" applyNumberFormat="1" applyFont="1" applyBorder="1" applyAlignment="1">
      <alignment vertical="center"/>
    </xf>
    <xf numFmtId="0" fontId="145" fillId="0" borderId="0" xfId="0" applyFont="1" applyAlignment="1">
      <alignment vertical="center"/>
    </xf>
    <xf numFmtId="43" fontId="146" fillId="0" borderId="0" xfId="0" applyNumberFormat="1" applyFont="1" applyAlignment="1">
      <alignment vertical="center"/>
    </xf>
    <xf numFmtId="196" fontId="145" fillId="0" borderId="0" xfId="0" applyNumberFormat="1" applyFont="1" applyAlignment="1">
      <alignment vertical="center"/>
    </xf>
    <xf numFmtId="0" fontId="147" fillId="0" borderId="0" xfId="0" applyFont="1" applyAlignment="1">
      <alignment vertical="center" shrinkToFit="1"/>
    </xf>
    <xf numFmtId="0" fontId="4" fillId="34" borderId="49" xfId="0" applyFont="1" applyFill="1" applyBorder="1" applyAlignment="1">
      <alignment horizontal="centerContinuous" vertical="center" shrinkToFit="1"/>
    </xf>
    <xf numFmtId="0" fontId="85" fillId="34" borderId="148" xfId="0" applyFont="1" applyFill="1" applyBorder="1" applyAlignment="1">
      <alignment horizontal="centerContinuous" vertical="center" shrinkToFit="1"/>
    </xf>
    <xf numFmtId="0" fontId="85" fillId="34" borderId="124" xfId="0" applyFont="1" applyFill="1" applyBorder="1" applyAlignment="1">
      <alignment horizontal="center" vertical="center" shrinkToFit="1"/>
    </xf>
    <xf numFmtId="0" fontId="131" fillId="0" borderId="124" xfId="0" applyFont="1" applyBorder="1" applyAlignment="1">
      <alignment horizontal="center" vertical="center" shrinkToFit="1"/>
    </xf>
    <xf numFmtId="199" fontId="148" fillId="0" borderId="0" xfId="0" applyNumberFormat="1" applyFont="1" applyAlignment="1">
      <alignment horizontal="center" vertical="center" shrinkToFit="1"/>
    </xf>
    <xf numFmtId="0" fontId="85" fillId="0" borderId="179" xfId="0" applyFont="1" applyBorder="1" applyAlignment="1">
      <alignment horizontal="centerContinuous" vertical="center"/>
    </xf>
    <xf numFmtId="0" fontId="85" fillId="0" borderId="176" xfId="0" applyFont="1" applyBorder="1" applyAlignment="1">
      <alignment horizontal="centerContinuous" vertical="center"/>
    </xf>
    <xf numFmtId="0" fontId="85" fillId="0" borderId="178" xfId="0" applyFont="1" applyBorder="1" applyAlignment="1">
      <alignment horizontal="centerContinuous" vertical="center"/>
    </xf>
    <xf numFmtId="167" fontId="85" fillId="0" borderId="51" xfId="2160" applyNumberFormat="1" applyFont="1" applyBorder="1" applyAlignment="1">
      <alignment vertical="center" shrinkToFit="1"/>
    </xf>
    <xf numFmtId="167" fontId="85" fillId="0" borderId="51" xfId="2160" applyNumberFormat="1" applyFont="1" applyFill="1" applyBorder="1" applyAlignment="1">
      <alignment vertical="center" shrinkToFit="1"/>
    </xf>
    <xf numFmtId="198" fontId="85" fillId="0" borderId="89" xfId="0" applyNumberFormat="1" applyFont="1" applyBorder="1" applyAlignment="1">
      <alignment vertical="center"/>
    </xf>
    <xf numFmtId="198" fontId="85" fillId="0" borderId="179" xfId="0" applyNumberFormat="1" applyFont="1" applyBorder="1" applyAlignment="1">
      <alignment vertical="center"/>
    </xf>
    <xf numFmtId="198" fontId="85" fillId="0" borderId="90" xfId="0" applyNumberFormat="1" applyFont="1" applyBorder="1" applyAlignment="1">
      <alignment vertical="center"/>
    </xf>
    <xf numFmtId="198" fontId="85" fillId="0" borderId="88" xfId="0" applyNumberFormat="1" applyFont="1" applyBorder="1" applyAlignment="1">
      <alignment vertical="center" shrinkToFit="1"/>
    </xf>
    <xf numFmtId="198" fontId="212" fillId="0" borderId="161" xfId="0" applyNumberFormat="1" applyFont="1" applyBorder="1" applyAlignment="1">
      <alignment vertical="center" shrinkToFit="1"/>
    </xf>
    <xf numFmtId="198" fontId="85" fillId="0" borderId="130" xfId="0" applyNumberFormat="1" applyFont="1" applyBorder="1" applyAlignment="1">
      <alignment horizontal="right" vertical="center" shrinkToFit="1"/>
    </xf>
    <xf numFmtId="0" fontId="203" fillId="50" borderId="136" xfId="0" applyFont="1" applyFill="1" applyBorder="1" applyAlignment="1">
      <alignment horizontal="right" vertical="center"/>
    </xf>
    <xf numFmtId="0" fontId="203" fillId="50" borderId="137" xfId="0" applyFont="1" applyFill="1" applyBorder="1" applyAlignment="1">
      <alignment horizontal="right" vertical="center"/>
    </xf>
    <xf numFmtId="196" fontId="204" fillId="0" borderId="0" xfId="0" applyNumberFormat="1" applyFont="1" applyAlignment="1">
      <alignment vertical="center"/>
    </xf>
    <xf numFmtId="197" fontId="131" fillId="0" borderId="88" xfId="0" applyNumberFormat="1" applyFont="1" applyBorder="1" applyAlignment="1">
      <alignment horizontal="center" vertical="center" shrinkToFit="1"/>
    </xf>
    <xf numFmtId="0" fontId="85" fillId="0" borderId="38" xfId="0" applyFont="1" applyBorder="1" applyAlignment="1">
      <alignment horizontal="centerContinuous" vertical="center"/>
    </xf>
    <xf numFmtId="0" fontId="85" fillId="0" borderId="39" xfId="0" applyFont="1" applyBorder="1" applyAlignment="1">
      <alignment horizontal="centerContinuous" vertical="center"/>
    </xf>
    <xf numFmtId="0" fontId="85" fillId="0" borderId="40" xfId="0" applyFont="1" applyBorder="1" applyAlignment="1">
      <alignment horizontal="centerContinuous" vertical="center"/>
    </xf>
    <xf numFmtId="198" fontId="85" fillId="0" borderId="130" xfId="0" applyNumberFormat="1" applyFont="1" applyBorder="1" applyAlignment="1">
      <alignment vertical="center"/>
    </xf>
    <xf numFmtId="198" fontId="85" fillId="0" borderId="38" xfId="0" applyNumberFormat="1" applyFont="1" applyBorder="1" applyAlignment="1">
      <alignment vertical="center"/>
    </xf>
    <xf numFmtId="198" fontId="85" fillId="0" borderId="146" xfId="0" applyNumberFormat="1" applyFont="1" applyBorder="1" applyAlignment="1">
      <alignment vertical="center"/>
    </xf>
    <xf numFmtId="198" fontId="85" fillId="0" borderId="144" xfId="0" applyNumberFormat="1" applyFont="1" applyBorder="1" applyAlignment="1">
      <alignment vertical="center" shrinkToFit="1"/>
    </xf>
    <xf numFmtId="198" fontId="212" fillId="0" borderId="39" xfId="0" applyNumberFormat="1" applyFont="1" applyBorder="1" applyAlignment="1">
      <alignment vertical="center" shrinkToFit="1"/>
    </xf>
    <xf numFmtId="197" fontId="131" fillId="0" borderId="141" xfId="0" applyNumberFormat="1" applyFont="1" applyBorder="1" applyAlignment="1">
      <alignment horizontal="center" vertical="center" shrinkToFit="1"/>
    </xf>
    <xf numFmtId="0" fontId="85" fillId="0" borderId="48" xfId="0" applyFont="1" applyBorder="1" applyAlignment="1">
      <alignment horizontal="centerContinuous" vertical="center"/>
    </xf>
    <xf numFmtId="0" fontId="85" fillId="0" borderId="49" xfId="0" applyFont="1" applyBorder="1" applyAlignment="1">
      <alignment horizontal="centerContinuous" vertical="center"/>
    </xf>
    <xf numFmtId="0" fontId="85" fillId="0" borderId="47" xfId="0" applyFont="1" applyBorder="1" applyAlignment="1">
      <alignment horizontal="centerContinuous" vertical="center"/>
    </xf>
    <xf numFmtId="198" fontId="85" fillId="0" borderId="124" xfId="0" applyNumberFormat="1" applyFont="1" applyBorder="1" applyAlignment="1">
      <alignment vertical="center"/>
    </xf>
    <xf numFmtId="198" fontId="85" fillId="0" borderId="48" xfId="0" applyNumberFormat="1" applyFont="1" applyBorder="1" applyAlignment="1">
      <alignment vertical="center"/>
    </xf>
    <xf numFmtId="198" fontId="85" fillId="0" borderId="148" xfId="0" applyNumberFormat="1" applyFont="1" applyBorder="1" applyAlignment="1">
      <alignment vertical="center"/>
    </xf>
    <xf numFmtId="198" fontId="85" fillId="0" borderId="145" xfId="0" applyNumberFormat="1" applyFont="1" applyBorder="1" applyAlignment="1">
      <alignment vertical="center"/>
    </xf>
    <xf numFmtId="198" fontId="212" fillId="0" borderId="49" xfId="0" applyNumberFormat="1" applyFont="1" applyBorder="1" applyAlignment="1">
      <alignment vertical="center"/>
    </xf>
    <xf numFmtId="198" fontId="85" fillId="0" borderId="52" xfId="0" applyNumberFormat="1" applyFont="1" applyBorder="1" applyAlignment="1">
      <alignment horizontal="right" vertical="center"/>
    </xf>
    <xf numFmtId="0" fontId="85" fillId="0" borderId="180" xfId="0" applyFont="1" applyBorder="1" applyAlignment="1">
      <alignment horizontal="centerContinuous" vertical="center"/>
    </xf>
    <xf numFmtId="0" fontId="85" fillId="0" borderId="187" xfId="0" applyFont="1" applyBorder="1" applyAlignment="1">
      <alignment horizontal="centerContinuous" vertical="center"/>
    </xf>
    <xf numFmtId="198" fontId="85" fillId="0" borderId="181" xfId="0" applyNumberFormat="1" applyFont="1" applyBorder="1" applyAlignment="1">
      <alignment vertical="center" shrinkToFit="1"/>
    </xf>
    <xf numFmtId="198" fontId="85" fillId="0" borderId="180" xfId="0" applyNumberFormat="1" applyFont="1" applyBorder="1" applyAlignment="1">
      <alignment vertical="center" shrinkToFit="1"/>
    </xf>
    <xf numFmtId="198" fontId="85" fillId="0" borderId="182" xfId="0" applyNumberFormat="1" applyFont="1" applyBorder="1" applyAlignment="1">
      <alignment vertical="center" shrinkToFit="1"/>
    </xf>
    <xf numFmtId="198" fontId="85" fillId="0" borderId="177" xfId="0" applyNumberFormat="1" applyFont="1" applyBorder="1" applyAlignment="1">
      <alignment vertical="center" shrinkToFit="1"/>
    </xf>
    <xf numFmtId="198" fontId="212" fillId="0" borderId="127" xfId="0" applyNumberFormat="1" applyFont="1" applyBorder="1" applyAlignment="1">
      <alignment horizontal="right" vertical="center" shrinkToFit="1"/>
    </xf>
    <xf numFmtId="198" fontId="85" fillId="0" borderId="127" xfId="0" applyNumberFormat="1" applyFont="1" applyBorder="1" applyAlignment="1">
      <alignment horizontal="right" vertical="center" shrinkToFit="1"/>
    </xf>
    <xf numFmtId="198" fontId="85" fillId="0" borderId="12" xfId="0" applyNumberFormat="1" applyFont="1" applyBorder="1" applyAlignment="1">
      <alignment horizontal="right" vertical="center" shrinkToFit="1"/>
    </xf>
    <xf numFmtId="0" fontId="149" fillId="0" borderId="0" xfId="0" applyFont="1" applyAlignment="1">
      <alignment vertical="center" shrinkToFit="1"/>
    </xf>
    <xf numFmtId="43" fontId="150" fillId="0" borderId="0" xfId="0" applyNumberFormat="1" applyFont="1" applyAlignment="1">
      <alignment vertical="center" shrinkToFit="1"/>
    </xf>
    <xf numFmtId="197" fontId="131" fillId="48" borderId="177" xfId="0" applyNumberFormat="1" applyFont="1" applyFill="1" applyBorder="1" applyAlignment="1">
      <alignment horizontal="center" vertical="center" shrinkToFit="1"/>
    </xf>
    <xf numFmtId="197" fontId="131" fillId="49" borderId="181" xfId="0" applyNumberFormat="1" applyFont="1" applyFill="1" applyBorder="1" applyAlignment="1">
      <alignment horizontal="center" vertical="center" shrinkToFit="1"/>
    </xf>
    <xf numFmtId="196" fontId="151" fillId="28" borderId="0" xfId="0" applyNumberFormat="1" applyFont="1" applyFill="1" applyAlignment="1">
      <alignment vertical="center" shrinkToFit="1"/>
    </xf>
    <xf numFmtId="196" fontId="152" fillId="28" borderId="0" xfId="0" applyNumberFormat="1" applyFont="1" applyFill="1" applyAlignment="1">
      <alignment vertical="center" shrinkToFit="1"/>
    </xf>
    <xf numFmtId="196" fontId="197" fillId="0" borderId="0" xfId="2160" applyNumberFormat="1" applyFont="1" applyAlignment="1">
      <alignment vertical="center"/>
    </xf>
    <xf numFmtId="0" fontId="127" fillId="0" borderId="0" xfId="0" applyFont="1" applyAlignment="1">
      <alignment vertical="center" shrinkToFit="1"/>
    </xf>
    <xf numFmtId="0" fontId="128" fillId="0" borderId="0" xfId="0" applyFont="1" applyAlignment="1">
      <alignment vertical="center" shrinkToFit="1"/>
    </xf>
    <xf numFmtId="0" fontId="129" fillId="0" borderId="0" xfId="0" applyFont="1" applyAlignment="1">
      <alignment vertical="center" shrinkToFit="1"/>
    </xf>
    <xf numFmtId="0" fontId="73" fillId="34" borderId="181" xfId="0" applyFont="1" applyFill="1" applyBorder="1" applyAlignment="1">
      <alignment horizontal="center" vertical="center" shrinkToFit="1"/>
    </xf>
    <xf numFmtId="210" fontId="73" fillId="0" borderId="12" xfId="0" applyNumberFormat="1" applyFont="1" applyBorder="1" applyAlignment="1">
      <alignment vertical="center"/>
    </xf>
    <xf numFmtId="202" fontId="73" fillId="0" borderId="42" xfId="0" applyNumberFormat="1" applyFont="1" applyBorder="1" applyAlignment="1">
      <alignment vertical="center" shrinkToFit="1"/>
    </xf>
    <xf numFmtId="202" fontId="73" fillId="0" borderId="127" xfId="0" applyNumberFormat="1" applyFont="1" applyBorder="1" applyAlignment="1">
      <alignment horizontal="right" vertical="center" shrinkToFit="1"/>
    </xf>
    <xf numFmtId="202" fontId="73" fillId="31" borderId="127" xfId="0" applyNumberFormat="1" applyFont="1" applyFill="1" applyBorder="1" applyAlignment="1">
      <alignment horizontal="right" vertical="center" shrinkToFit="1"/>
    </xf>
    <xf numFmtId="210" fontId="73" fillId="0" borderId="53" xfId="0" applyNumberFormat="1" applyFont="1" applyBorder="1" applyAlignment="1">
      <alignment vertical="center"/>
    </xf>
    <xf numFmtId="202" fontId="73" fillId="0" borderId="41" xfId="0" applyNumberFormat="1" applyFont="1" applyBorder="1" applyAlignment="1">
      <alignment vertical="center" shrinkToFit="1"/>
    </xf>
    <xf numFmtId="202" fontId="73" fillId="0" borderId="133" xfId="0" applyNumberFormat="1" applyFont="1" applyBorder="1" applyAlignment="1">
      <alignment horizontal="right" vertical="center" shrinkToFit="1"/>
    </xf>
    <xf numFmtId="202" fontId="73" fillId="31" borderId="133" xfId="0" applyNumberFormat="1" applyFont="1" applyFill="1" applyBorder="1" applyAlignment="1">
      <alignment horizontal="right" vertical="center" shrinkToFit="1"/>
    </xf>
    <xf numFmtId="42" fontId="73" fillId="0" borderId="12" xfId="0" applyNumberFormat="1" applyFont="1" applyBorder="1" applyAlignment="1">
      <alignment vertical="center"/>
    </xf>
    <xf numFmtId="42" fontId="73" fillId="0" borderId="13" xfId="0" applyNumberFormat="1" applyFont="1" applyBorder="1" applyAlignment="1">
      <alignment vertical="center"/>
    </xf>
    <xf numFmtId="202" fontId="73" fillId="0" borderId="180" xfId="0" applyNumberFormat="1" applyFont="1" applyBorder="1" applyAlignment="1">
      <alignment vertical="center" shrinkToFit="1"/>
    </xf>
    <xf numFmtId="198" fontId="73" fillId="0" borderId="181" xfId="0" applyNumberFormat="1" applyFont="1" applyBorder="1" applyAlignment="1">
      <alignment horizontal="right" vertical="center" shrinkToFit="1"/>
    </xf>
    <xf numFmtId="202" fontId="73" fillId="31" borderId="181" xfId="0" applyNumberFormat="1" applyFont="1" applyFill="1" applyBorder="1" applyAlignment="1">
      <alignment horizontal="right" vertical="center" shrinkToFit="1"/>
    </xf>
    <xf numFmtId="0" fontId="110" fillId="0" borderId="187" xfId="0" quotePrefix="1" applyFont="1" applyBorder="1" applyAlignment="1">
      <alignment vertical="center" shrinkToFit="1"/>
    </xf>
    <xf numFmtId="202" fontId="149" fillId="0" borderId="0" xfId="0" applyNumberFormat="1" applyFont="1" applyAlignment="1">
      <alignment vertical="center" shrinkToFit="1"/>
    </xf>
    <xf numFmtId="0" fontId="197" fillId="0" borderId="0" xfId="0" applyFont="1" applyAlignment="1">
      <alignment vertical="center" shrinkToFit="1"/>
    </xf>
    <xf numFmtId="172" fontId="127" fillId="0" borderId="0" xfId="0" applyNumberFormat="1" applyFont="1" applyAlignment="1">
      <alignment vertical="center" shrinkToFit="1"/>
    </xf>
    <xf numFmtId="0" fontId="154" fillId="22" borderId="152" xfId="0" applyFont="1" applyFill="1" applyBorder="1" applyAlignment="1">
      <alignment horizontal="center" vertical="center" shrinkToFit="1"/>
    </xf>
    <xf numFmtId="1" fontId="156" fillId="0" borderId="0" xfId="2160" quotePrefix="1" applyNumberFormat="1" applyFont="1" applyAlignment="1">
      <alignment vertical="center" shrinkToFit="1"/>
    </xf>
    <xf numFmtId="167" fontId="211" fillId="0" borderId="0" xfId="2160" quotePrefix="1" applyNumberFormat="1" applyFont="1" applyFill="1" applyBorder="1" applyAlignment="1">
      <alignment vertical="center" shrinkToFit="1"/>
    </xf>
    <xf numFmtId="0" fontId="153" fillId="0" borderId="0" xfId="0" quotePrefix="1" applyFont="1" applyAlignment="1">
      <alignment vertical="center" shrinkToFit="1"/>
    </xf>
    <xf numFmtId="0" fontId="85" fillId="34" borderId="48" xfId="0" applyFont="1" applyFill="1" applyBorder="1" applyAlignment="1">
      <alignment horizontal="center" vertical="center"/>
    </xf>
    <xf numFmtId="0" fontId="85" fillId="34" borderId="125" xfId="0" applyFont="1" applyFill="1" applyBorder="1" applyAlignment="1">
      <alignment horizontal="center" vertical="center" shrinkToFit="1"/>
    </xf>
    <xf numFmtId="0" fontId="85" fillId="34" borderId="47" xfId="0" applyFont="1" applyFill="1" applyBorder="1" applyAlignment="1">
      <alignment horizontal="center" vertical="center" shrinkToFit="1"/>
    </xf>
    <xf numFmtId="0" fontId="85" fillId="34" borderId="48" xfId="0" applyFont="1" applyFill="1" applyBorder="1" applyAlignment="1">
      <alignment horizontal="center" vertical="center" shrinkToFit="1"/>
    </xf>
    <xf numFmtId="0" fontId="85" fillId="34" borderId="148" xfId="0" applyFont="1" applyFill="1" applyBorder="1" applyAlignment="1">
      <alignment horizontal="center" vertical="center" shrinkToFit="1"/>
    </xf>
    <xf numFmtId="203" fontId="85" fillId="34" borderId="145" xfId="0" quotePrefix="1" applyNumberFormat="1" applyFont="1" applyFill="1" applyBorder="1" applyAlignment="1">
      <alignment horizontal="center" vertical="center" shrinkToFit="1"/>
    </xf>
    <xf numFmtId="0" fontId="73" fillId="0" borderId="145" xfId="0" applyFont="1" applyBorder="1" applyAlignment="1">
      <alignment horizontal="center" vertical="center" shrinkToFit="1"/>
    </xf>
    <xf numFmtId="0" fontId="202" fillId="0" borderId="0" xfId="0" quotePrefix="1" applyFont="1" applyAlignment="1">
      <alignment vertical="center" shrinkToFit="1"/>
    </xf>
    <xf numFmtId="0" fontId="159" fillId="0" borderId="12" xfId="0" quotePrefix="1" applyFont="1" applyBorder="1" applyAlignment="1">
      <alignment horizontal="center" vertical="center"/>
    </xf>
    <xf numFmtId="0" fontId="143" fillId="0" borderId="42" xfId="0" quotePrefix="1" applyFont="1" applyBorder="1" applyAlignment="1">
      <alignment vertical="center"/>
    </xf>
    <xf numFmtId="49" fontId="143" fillId="0" borderId="127" xfId="0" quotePrefix="1" applyNumberFormat="1" applyFont="1" applyBorder="1" applyAlignment="1">
      <alignment horizontal="center" vertical="center" shrinkToFit="1"/>
    </xf>
    <xf numFmtId="0" fontId="143" fillId="0" borderId="155" xfId="0" quotePrefix="1" applyFont="1" applyBorder="1" applyAlignment="1">
      <alignment horizontal="center" vertical="center"/>
    </xf>
    <xf numFmtId="198" fontId="73" fillId="0" borderId="42" xfId="0" applyNumberFormat="1" applyFont="1" applyBorder="1" applyAlignment="1">
      <alignment horizontal="right" vertical="center" shrinkToFit="1"/>
    </xf>
    <xf numFmtId="198" fontId="73" fillId="0" borderId="155" xfId="0" applyNumberFormat="1" applyFont="1" applyBorder="1" applyAlignment="1">
      <alignment horizontal="right" vertical="center" shrinkToFit="1"/>
    </xf>
    <xf numFmtId="198" fontId="73" fillId="0" borderId="139" xfId="0" applyNumberFormat="1" applyFont="1" applyBorder="1" applyAlignment="1">
      <alignment horizontal="right" vertical="center"/>
    </xf>
    <xf numFmtId="198" fontId="73" fillId="0" borderId="127" xfId="0" applyNumberFormat="1" applyFont="1" applyBorder="1" applyAlignment="1">
      <alignment horizontal="right" vertical="center"/>
    </xf>
    <xf numFmtId="198" fontId="160" fillId="0" borderId="155" xfId="0" applyNumberFormat="1" applyFont="1" applyBorder="1" applyAlignment="1">
      <alignment horizontal="right" vertical="center" shrinkToFit="1"/>
    </xf>
    <xf numFmtId="172" fontId="85" fillId="0" borderId="141" xfId="0" applyNumberFormat="1" applyFont="1" applyBorder="1" applyAlignment="1">
      <alignment horizontal="center" vertical="center" shrinkToFit="1"/>
    </xf>
    <xf numFmtId="198" fontId="85" fillId="0" borderId="89" xfId="0" applyNumberFormat="1" applyFont="1" applyBorder="1" applyAlignment="1">
      <alignment horizontal="right" vertical="center" shrinkToFit="1"/>
    </xf>
    <xf numFmtId="198" fontId="212" fillId="0" borderId="135" xfId="0" applyNumberFormat="1" applyFont="1" applyBorder="1" applyAlignment="1">
      <alignment horizontal="right" vertical="center" shrinkToFit="1"/>
    </xf>
    <xf numFmtId="198" fontId="73" fillId="0" borderId="178" xfId="0" applyNumberFormat="1" applyFont="1" applyBorder="1" applyAlignment="1">
      <alignment vertical="center" shrinkToFit="1"/>
    </xf>
    <xf numFmtId="172" fontId="209" fillId="0" borderId="152" xfId="0" applyNumberFormat="1" applyFont="1" applyBorder="1" applyAlignment="1">
      <alignment horizontal="right" vertical="center" wrapText="1" shrinkToFit="1"/>
    </xf>
    <xf numFmtId="196" fontId="157" fillId="0" borderId="0" xfId="2160" quotePrefix="1" applyNumberFormat="1" applyFont="1" applyFill="1" applyBorder="1" applyAlignment="1">
      <alignment vertical="center" shrinkToFit="1"/>
    </xf>
    <xf numFmtId="204" fontId="157" fillId="0" borderId="0" xfId="0" quotePrefix="1" applyNumberFormat="1" applyFont="1" applyAlignment="1">
      <alignment horizontal="center" vertical="center" shrinkToFit="1"/>
    </xf>
    <xf numFmtId="196" fontId="157" fillId="0" borderId="0" xfId="2160" quotePrefix="1" applyNumberFormat="1" applyFont="1" applyBorder="1" applyAlignment="1">
      <alignment vertical="center" shrinkToFit="1"/>
    </xf>
    <xf numFmtId="172" fontId="85" fillId="0" borderId="144" xfId="0" applyNumberFormat="1" applyFont="1" applyBorder="1" applyAlignment="1">
      <alignment horizontal="center" vertical="center" shrinkToFit="1"/>
    </xf>
    <xf numFmtId="198" fontId="73" fillId="0" borderId="40" xfId="0" applyNumberFormat="1" applyFont="1" applyBorder="1" applyAlignment="1">
      <alignment vertical="center" shrinkToFit="1"/>
    </xf>
    <xf numFmtId="172" fontId="85" fillId="0" borderId="145" xfId="0" applyNumberFormat="1" applyFont="1" applyBorder="1" applyAlignment="1">
      <alignment horizontal="center" vertical="center" shrinkToFit="1"/>
    </xf>
    <xf numFmtId="198" fontId="85" fillId="0" borderId="147" xfId="0" applyNumberFormat="1" applyFont="1" applyBorder="1" applyAlignment="1">
      <alignment horizontal="right" vertical="center" shrinkToFit="1"/>
    </xf>
    <xf numFmtId="198" fontId="73" fillId="0" borderId="20" xfId="0" applyNumberFormat="1" applyFont="1" applyBorder="1" applyAlignment="1">
      <alignment vertical="center" shrinkToFit="1"/>
    </xf>
    <xf numFmtId="196" fontId="226" fillId="0" borderId="0" xfId="2160" quotePrefix="1" applyNumberFormat="1" applyFont="1" applyFill="1" applyBorder="1" applyAlignment="1">
      <alignment vertical="center" shrinkToFit="1"/>
    </xf>
    <xf numFmtId="204" fontId="226" fillId="0" borderId="0" xfId="0" quotePrefix="1" applyNumberFormat="1" applyFont="1" applyAlignment="1">
      <alignment horizontal="center" vertical="center" shrinkToFit="1"/>
    </xf>
    <xf numFmtId="196" fontId="226" fillId="0" borderId="0" xfId="2160" quotePrefix="1" applyNumberFormat="1" applyFont="1" applyBorder="1" applyAlignment="1">
      <alignment vertical="center" shrinkToFit="1"/>
    </xf>
    <xf numFmtId="196" fontId="224" fillId="0" borderId="0" xfId="2160" quotePrefix="1" applyNumberFormat="1" applyFont="1" applyFill="1" applyBorder="1" applyAlignment="1">
      <alignment vertical="center" shrinkToFit="1"/>
    </xf>
    <xf numFmtId="204" fontId="224" fillId="0" borderId="0" xfId="0" quotePrefix="1" applyNumberFormat="1" applyFont="1" applyAlignment="1">
      <alignment horizontal="center" vertical="center" shrinkToFit="1"/>
    </xf>
    <xf numFmtId="196" fontId="224" fillId="0" borderId="0" xfId="2160" quotePrefix="1" applyNumberFormat="1" applyFont="1" applyBorder="1" applyAlignment="1">
      <alignment vertical="center" shrinkToFit="1"/>
    </xf>
    <xf numFmtId="0" fontId="158" fillId="0" borderId="0" xfId="0" quotePrefix="1" applyFont="1" applyAlignment="1">
      <alignment wrapText="1" shrinkToFit="1"/>
    </xf>
    <xf numFmtId="198" fontId="85" fillId="0" borderId="135" xfId="0" applyNumberFormat="1" applyFont="1" applyBorder="1" applyAlignment="1">
      <alignment horizontal="right" vertical="center" shrinkToFit="1"/>
    </xf>
    <xf numFmtId="198" fontId="73" fillId="0" borderId="146" xfId="0" applyNumberFormat="1" applyFont="1" applyBorder="1" applyAlignment="1">
      <alignment vertical="center" shrinkToFit="1"/>
    </xf>
    <xf numFmtId="167" fontId="153" fillId="0" borderId="0" xfId="0" quotePrefix="1" applyNumberFormat="1" applyFont="1" applyAlignment="1">
      <alignment vertical="center" shrinkToFit="1"/>
    </xf>
    <xf numFmtId="0" fontId="208" fillId="0" borderId="0" xfId="0" quotePrefix="1" applyFont="1" applyAlignment="1">
      <alignment vertical="center" wrapText="1" shrinkToFit="1"/>
    </xf>
    <xf numFmtId="206" fontId="158" fillId="0" borderId="0" xfId="2160" quotePrefix="1" applyNumberFormat="1" applyFont="1" applyAlignment="1">
      <alignment vertical="center" wrapText="1" shrinkToFit="1"/>
    </xf>
    <xf numFmtId="0" fontId="158" fillId="0" borderId="0" xfId="0" quotePrefix="1" applyFont="1" applyAlignment="1">
      <alignment vertical="center" shrinkToFit="1"/>
    </xf>
    <xf numFmtId="196" fontId="153" fillId="0" borderId="0" xfId="2160" quotePrefix="1" applyNumberFormat="1" applyFont="1" applyAlignment="1">
      <alignment vertical="center" wrapText="1" shrinkToFit="1"/>
    </xf>
    <xf numFmtId="198" fontId="85" fillId="0" borderId="124" xfId="0" applyNumberFormat="1" applyFont="1" applyBorder="1" applyAlignment="1">
      <alignment horizontal="right" vertical="center" shrinkToFit="1"/>
    </xf>
    <xf numFmtId="198" fontId="73" fillId="0" borderId="124" xfId="0" applyNumberFormat="1" applyFont="1" applyBorder="1" applyAlignment="1">
      <alignment horizontal="center" vertical="center" shrinkToFit="1"/>
    </xf>
    <xf numFmtId="0" fontId="229" fillId="0" borderId="0" xfId="0" quotePrefix="1" applyFont="1" applyAlignment="1">
      <alignment vertical="center" wrapText="1" shrinkToFit="1"/>
    </xf>
    <xf numFmtId="0" fontId="158" fillId="0" borderId="0" xfId="0" quotePrefix="1" applyFont="1" applyAlignment="1">
      <alignment vertical="center" wrapText="1" shrinkToFit="1"/>
    </xf>
    <xf numFmtId="167" fontId="206" fillId="0" borderId="0" xfId="2160" quotePrefix="1" applyNumberFormat="1" applyFont="1" applyBorder="1" applyAlignment="1">
      <alignment vertical="center" shrinkToFit="1"/>
    </xf>
    <xf numFmtId="172" fontId="85" fillId="0" borderId="42" xfId="0" applyNumberFormat="1" applyFont="1" applyBorder="1" applyAlignment="1">
      <alignment horizontal="center" vertical="center" shrinkToFit="1"/>
    </xf>
    <xf numFmtId="198" fontId="85" fillId="0" borderId="0" xfId="0" applyNumberFormat="1" applyFont="1" applyAlignment="1">
      <alignment horizontal="right" vertical="center" shrinkToFit="1"/>
    </xf>
    <xf numFmtId="198" fontId="73" fillId="0" borderId="0" xfId="0" applyNumberFormat="1" applyFont="1" applyAlignment="1">
      <alignment horizontal="center" vertical="center" shrinkToFit="1"/>
    </xf>
    <xf numFmtId="198" fontId="73" fillId="0" borderId="44" xfId="0" applyNumberFormat="1" applyFont="1" applyBorder="1" applyAlignment="1">
      <alignment vertical="center" shrinkToFit="1"/>
    </xf>
    <xf numFmtId="43" fontId="208" fillId="0" borderId="0" xfId="2160" quotePrefix="1" applyFont="1" applyAlignment="1">
      <alignment vertical="center" wrapText="1" shrinkToFit="1"/>
    </xf>
    <xf numFmtId="0" fontId="159" fillId="0" borderId="13" xfId="0" quotePrefix="1" applyFont="1" applyBorder="1" applyAlignment="1">
      <alignment horizontal="center" vertical="center"/>
    </xf>
    <xf numFmtId="0" fontId="143" fillId="0" borderId="143" xfId="0" quotePrefix="1" applyFont="1" applyBorder="1" applyAlignment="1">
      <alignment vertical="center"/>
    </xf>
    <xf numFmtId="49" fontId="143" fillId="0" borderId="147" xfId="0" quotePrefix="1" applyNumberFormat="1" applyFont="1" applyBorder="1" applyAlignment="1">
      <alignment horizontal="center" vertical="center" shrinkToFit="1"/>
    </xf>
    <xf numFmtId="0" fontId="143" fillId="0" borderId="156" xfId="0" quotePrefix="1" applyFont="1" applyBorder="1" applyAlignment="1">
      <alignment horizontal="center" vertical="center"/>
    </xf>
    <xf numFmtId="198" fontId="73" fillId="0" borderId="19" xfId="0" applyNumberFormat="1" applyFont="1" applyBorder="1" applyAlignment="1">
      <alignment horizontal="right" vertical="center" shrinkToFit="1"/>
    </xf>
    <xf numFmtId="198" fontId="73" fillId="0" borderId="156" xfId="0" applyNumberFormat="1" applyFont="1" applyBorder="1" applyAlignment="1">
      <alignment horizontal="right" vertical="center" shrinkToFit="1"/>
    </xf>
    <xf numFmtId="198" fontId="73" fillId="0" borderId="143" xfId="0" applyNumberFormat="1" applyFont="1" applyBorder="1" applyAlignment="1">
      <alignment horizontal="right" vertical="center"/>
    </xf>
    <xf numFmtId="198" fontId="73" fillId="0" borderId="147" xfId="0" applyNumberFormat="1" applyFont="1" applyBorder="1" applyAlignment="1">
      <alignment horizontal="right" vertical="center"/>
    </xf>
    <xf numFmtId="198" fontId="160" fillId="0" borderId="156" xfId="0" applyNumberFormat="1" applyFont="1" applyBorder="1" applyAlignment="1">
      <alignment horizontal="right" vertical="center" shrinkToFit="1"/>
    </xf>
    <xf numFmtId="0" fontId="85" fillId="0" borderId="19" xfId="0" applyFont="1" applyBorder="1" applyAlignment="1">
      <alignment vertical="center" shrinkToFit="1"/>
    </xf>
    <xf numFmtId="0" fontId="68" fillId="0" borderId="32" xfId="0" applyFont="1" applyBorder="1" applyAlignment="1">
      <alignment vertical="center" shrinkToFit="1"/>
    </xf>
    <xf numFmtId="198" fontId="201" fillId="0" borderId="32" xfId="0" applyNumberFormat="1" applyFont="1" applyBorder="1" applyAlignment="1">
      <alignment horizontal="center" vertical="center" shrinkToFit="1"/>
    </xf>
    <xf numFmtId="172" fontId="85" fillId="0" borderId="32" xfId="0" applyNumberFormat="1" applyFont="1" applyBorder="1" applyAlignment="1">
      <alignment horizontal="right" vertical="center" shrinkToFit="1"/>
    </xf>
    <xf numFmtId="172" fontId="85" fillId="0" borderId="20" xfId="0" applyNumberFormat="1" applyFont="1" applyBorder="1" applyAlignment="1">
      <alignment horizontal="center" vertical="center" shrinkToFit="1"/>
    </xf>
    <xf numFmtId="0" fontId="209" fillId="0" borderId="0" xfId="0" quotePrefix="1" applyFont="1" applyAlignment="1">
      <alignment vertical="center" wrapText="1" shrinkToFit="1"/>
    </xf>
    <xf numFmtId="198" fontId="68" fillId="0" borderId="0" xfId="0" applyNumberFormat="1" applyFont="1" applyAlignment="1">
      <alignment horizontal="right" vertical="center"/>
    </xf>
    <xf numFmtId="195" fontId="68" fillId="0" borderId="0" xfId="0" quotePrefix="1" applyNumberFormat="1" applyFont="1" applyAlignment="1">
      <alignment vertical="center"/>
    </xf>
    <xf numFmtId="0" fontId="143" fillId="0" borderId="0" xfId="0" applyFont="1" applyAlignment="1">
      <alignment vertical="center" shrinkToFit="1"/>
    </xf>
    <xf numFmtId="0" fontId="110" fillId="0" borderId="0" xfId="0" applyFont="1" applyAlignment="1">
      <alignment vertical="center" wrapText="1"/>
    </xf>
    <xf numFmtId="192" fontId="208" fillId="0" borderId="0" xfId="0" quotePrefix="1" applyNumberFormat="1" applyFont="1" applyAlignment="1">
      <alignment vertical="center" wrapText="1"/>
    </xf>
    <xf numFmtId="0" fontId="85" fillId="0" borderId="180" xfId="0" applyFont="1" applyBorder="1" applyAlignment="1">
      <alignment vertical="center" shrinkToFit="1"/>
    </xf>
    <xf numFmtId="167" fontId="162" fillId="34" borderId="192" xfId="2160" applyNumberFormat="1" applyFont="1" applyFill="1" applyBorder="1" applyAlignment="1">
      <alignment vertical="center" shrinkToFit="1"/>
    </xf>
    <xf numFmtId="0" fontId="160" fillId="0" borderId="184" xfId="0" applyFont="1" applyBorder="1" applyAlignment="1">
      <alignment vertical="center"/>
    </xf>
    <xf numFmtId="0" fontId="160" fillId="0" borderId="0" xfId="0" applyFont="1" applyAlignment="1">
      <alignment vertical="center" shrinkToFit="1"/>
    </xf>
    <xf numFmtId="0" fontId="163" fillId="0" borderId="0" xfId="0" applyFont="1" applyAlignment="1">
      <alignment horizontal="center" vertical="center" shrinkToFit="1"/>
    </xf>
    <xf numFmtId="0" fontId="164" fillId="0" borderId="0" xfId="0" applyFont="1" applyAlignment="1">
      <alignment vertical="center" shrinkToFit="1"/>
    </xf>
    <xf numFmtId="192" fontId="160" fillId="0" borderId="0" xfId="0" applyNumberFormat="1" applyFont="1" applyAlignment="1">
      <alignment vertical="center" shrinkToFit="1"/>
    </xf>
    <xf numFmtId="207" fontId="160" fillId="0" borderId="0" xfId="0" applyNumberFormat="1" applyFont="1" applyAlignment="1">
      <alignment vertical="center" shrinkToFit="1"/>
    </xf>
    <xf numFmtId="2" fontId="132" fillId="0" borderId="0" xfId="0" applyNumberFormat="1" applyFont="1" applyAlignment="1">
      <alignment vertical="center" shrinkToFit="1"/>
    </xf>
    <xf numFmtId="167" fontId="162" fillId="34" borderId="193" xfId="2160" applyNumberFormat="1" applyFont="1" applyFill="1" applyBorder="1" applyAlignment="1">
      <alignment vertical="center" shrinkToFit="1"/>
    </xf>
    <xf numFmtId="0" fontId="160" fillId="0" borderId="194" xfId="0" applyFont="1" applyBorder="1" applyAlignment="1">
      <alignment vertical="center"/>
    </xf>
    <xf numFmtId="0" fontId="162" fillId="0" borderId="130" xfId="0" applyFont="1" applyBorder="1" applyAlignment="1">
      <alignment horizontal="center" vertical="center"/>
    </xf>
    <xf numFmtId="0" fontId="163" fillId="0" borderId="0" xfId="0" applyFont="1" applyAlignment="1">
      <alignment vertical="center" shrinkToFit="1"/>
    </xf>
    <xf numFmtId="0" fontId="225" fillId="0" borderId="0" xfId="0" applyFont="1" applyAlignment="1">
      <alignment vertical="center" shrinkToFit="1"/>
    </xf>
    <xf numFmtId="2" fontId="160" fillId="0" borderId="0" xfId="0" applyNumberFormat="1" applyFont="1" applyAlignment="1">
      <alignment vertical="center" shrinkToFit="1"/>
    </xf>
    <xf numFmtId="167" fontId="200" fillId="0" borderId="133" xfId="2160" applyNumberFormat="1" applyFont="1" applyBorder="1" applyAlignment="1">
      <alignment vertical="center" shrinkToFit="1"/>
    </xf>
    <xf numFmtId="1" fontId="215" fillId="34" borderId="130" xfId="0" applyNumberFormat="1" applyFont="1" applyFill="1" applyBorder="1" applyAlignment="1">
      <alignment horizontal="center" vertical="center" shrinkToFit="1"/>
    </xf>
    <xf numFmtId="0" fontId="166" fillId="0" borderId="0" xfId="0" applyFont="1" applyAlignment="1">
      <alignment horizontal="center" vertical="center" shrinkToFit="1"/>
    </xf>
    <xf numFmtId="0" fontId="224" fillId="0" borderId="0" xfId="0" quotePrefix="1" applyFont="1" applyAlignment="1">
      <alignment horizontal="center" vertical="center" shrinkToFit="1"/>
    </xf>
    <xf numFmtId="167" fontId="200" fillId="0" borderId="130" xfId="2160" applyNumberFormat="1" applyFont="1" applyBorder="1" applyAlignment="1">
      <alignment vertical="center" shrinkToFit="1"/>
    </xf>
    <xf numFmtId="1" fontId="162" fillId="0" borderId="130" xfId="0" applyNumberFormat="1" applyFont="1" applyBorder="1" applyAlignment="1">
      <alignment horizontal="center" vertical="center"/>
    </xf>
    <xf numFmtId="1" fontId="162" fillId="34" borderId="130" xfId="0" applyNumberFormat="1" applyFont="1" applyFill="1" applyBorder="1" applyAlignment="1">
      <alignment horizontal="center" vertical="center" shrinkToFit="1"/>
    </xf>
    <xf numFmtId="0" fontId="226" fillId="0" borderId="0" xfId="0" quotePrefix="1" applyFont="1" applyAlignment="1">
      <alignment horizontal="center" vertical="center" shrinkToFit="1"/>
    </xf>
    <xf numFmtId="0" fontId="227" fillId="0" borderId="0" xfId="0" applyFont="1" applyAlignment="1">
      <alignment vertical="center" shrinkToFit="1"/>
    </xf>
    <xf numFmtId="0" fontId="166" fillId="0" borderId="0" xfId="0" applyFont="1" applyAlignment="1">
      <alignment vertical="center" shrinkToFit="1"/>
    </xf>
    <xf numFmtId="0" fontId="219" fillId="0" borderId="0" xfId="0" quotePrefix="1" applyFont="1" applyAlignment="1">
      <alignment horizontal="center" vertical="center" shrinkToFit="1"/>
    </xf>
    <xf numFmtId="196" fontId="219" fillId="0" borderId="0" xfId="2160" quotePrefix="1" applyNumberFormat="1" applyFont="1" applyFill="1" applyBorder="1" applyAlignment="1">
      <alignment vertical="center" shrinkToFit="1"/>
    </xf>
    <xf numFmtId="204" fontId="219" fillId="0" borderId="0" xfId="0" quotePrefix="1" applyNumberFormat="1" applyFont="1" applyAlignment="1">
      <alignment horizontal="center" vertical="center" shrinkToFit="1"/>
    </xf>
    <xf numFmtId="0" fontId="220" fillId="0" borderId="0" xfId="0" applyFont="1" applyAlignment="1">
      <alignment vertical="center" shrinkToFit="1"/>
    </xf>
    <xf numFmtId="196" fontId="219" fillId="0" borderId="0" xfId="2160" quotePrefix="1" applyNumberFormat="1" applyFont="1" applyBorder="1" applyAlignment="1">
      <alignment vertical="center" shrinkToFit="1"/>
    </xf>
    <xf numFmtId="0" fontId="155" fillId="0" borderId="0" xfId="0" applyFont="1" applyAlignment="1">
      <alignment horizontal="center" vertical="center"/>
    </xf>
    <xf numFmtId="172" fontId="128" fillId="0" borderId="0" xfId="0" applyNumberFormat="1" applyFont="1" applyAlignment="1">
      <alignment vertical="center"/>
    </xf>
    <xf numFmtId="0" fontId="157" fillId="0" borderId="0" xfId="0" quotePrefix="1" applyFont="1" applyAlignment="1">
      <alignment horizontal="center" vertical="center" shrinkToFit="1"/>
    </xf>
    <xf numFmtId="0" fontId="228" fillId="0" borderId="0" xfId="0" applyFont="1" applyAlignment="1">
      <alignment vertical="center" shrinkToFit="1"/>
    </xf>
    <xf numFmtId="172" fontId="130" fillId="0" borderId="0" xfId="0" applyNumberFormat="1" applyFont="1" applyAlignment="1">
      <alignment vertical="center"/>
    </xf>
    <xf numFmtId="172" fontId="167" fillId="0" borderId="0" xfId="0" applyNumberFormat="1" applyFont="1" applyAlignment="1">
      <alignment vertical="center"/>
    </xf>
    <xf numFmtId="172" fontId="194" fillId="0" borderId="0" xfId="0" applyNumberFormat="1" applyFont="1" applyAlignment="1">
      <alignment vertical="center"/>
    </xf>
    <xf numFmtId="172" fontId="73" fillId="0" borderId="0" xfId="0" applyNumberFormat="1" applyFont="1" applyAlignment="1">
      <alignment vertical="center"/>
    </xf>
    <xf numFmtId="1" fontId="73" fillId="0" borderId="0" xfId="0" applyNumberFormat="1" applyFont="1" applyAlignment="1">
      <alignment vertical="center"/>
    </xf>
    <xf numFmtId="0" fontId="198" fillId="0" borderId="134" xfId="0" applyFont="1" applyBorder="1" applyAlignment="1">
      <alignment horizontal="left" vertical="center"/>
    </xf>
    <xf numFmtId="198" fontId="198" fillId="0" borderId="39" xfId="0" applyNumberFormat="1" applyFont="1" applyBorder="1" applyAlignment="1">
      <alignment horizontal="left" vertical="center"/>
    </xf>
    <xf numFmtId="0" fontId="160" fillId="0" borderId="39" xfId="0" applyFont="1" applyBorder="1" applyAlignment="1">
      <alignment vertical="center"/>
    </xf>
    <xf numFmtId="0" fontId="198" fillId="0" borderId="39" xfId="0" applyFont="1" applyBorder="1" applyAlignment="1">
      <alignment horizontal="right" vertical="center"/>
    </xf>
    <xf numFmtId="0" fontId="198" fillId="0" borderId="39" xfId="0" quotePrefix="1" applyFont="1" applyBorder="1" applyAlignment="1">
      <alignment horizontal="center" vertical="center"/>
    </xf>
    <xf numFmtId="0" fontId="198" fillId="0" borderId="39" xfId="0" applyFont="1" applyBorder="1" applyAlignment="1">
      <alignment horizontal="center" vertical="center"/>
    </xf>
    <xf numFmtId="172" fontId="198" fillId="0" borderId="39" xfId="0" applyNumberFormat="1" applyFont="1" applyBorder="1" applyAlignment="1">
      <alignment horizontal="center" vertical="center" shrinkToFit="1"/>
    </xf>
    <xf numFmtId="0" fontId="198" fillId="0" borderId="39" xfId="0" applyFont="1" applyBorder="1" applyAlignment="1">
      <alignment vertical="center"/>
    </xf>
    <xf numFmtId="172" fontId="198" fillId="0" borderId="39" xfId="0" applyNumberFormat="1" applyFont="1" applyBorder="1" applyAlignment="1">
      <alignment vertical="center"/>
    </xf>
    <xf numFmtId="0" fontId="198" fillId="0" borderId="135" xfId="0" applyFont="1" applyBorder="1" applyAlignment="1">
      <alignment vertical="center"/>
    </xf>
    <xf numFmtId="0" fontId="149" fillId="0" borderId="0" xfId="0" applyFont="1" applyAlignment="1">
      <alignment vertical="center"/>
    </xf>
    <xf numFmtId="0" fontId="231" fillId="0" borderId="0" xfId="0" quotePrefix="1" applyFont="1" applyAlignment="1">
      <alignment horizontal="center" vertical="center" shrinkToFit="1"/>
    </xf>
    <xf numFmtId="196" fontId="231" fillId="0" borderId="0" xfId="2160" quotePrefix="1" applyNumberFormat="1" applyFont="1" applyFill="1" applyBorder="1" applyAlignment="1">
      <alignment vertical="center" shrinkToFit="1"/>
    </xf>
    <xf numFmtId="204" fontId="231" fillId="0" borderId="0" xfId="0" quotePrefix="1" applyNumberFormat="1" applyFont="1" applyAlignment="1">
      <alignment horizontal="center" vertical="center" shrinkToFit="1"/>
    </xf>
    <xf numFmtId="0" fontId="232" fillId="0" borderId="0" xfId="0" applyFont="1" applyAlignment="1">
      <alignment vertical="center" shrinkToFit="1"/>
    </xf>
    <xf numFmtId="196" fontId="231" fillId="0" borderId="0" xfId="2160" quotePrefix="1" applyNumberFormat="1" applyFont="1" applyBorder="1" applyAlignment="1">
      <alignment vertical="center" shrinkToFit="1"/>
    </xf>
    <xf numFmtId="198" fontId="202" fillId="0" borderId="0" xfId="0" applyNumberFormat="1" applyFont="1" applyAlignment="1">
      <alignment vertical="center"/>
    </xf>
    <xf numFmtId="0" fontId="202" fillId="0" borderId="0" xfId="0" applyFont="1" applyAlignment="1">
      <alignment vertical="center"/>
    </xf>
    <xf numFmtId="198" fontId="202" fillId="51" borderId="0" xfId="0" applyNumberFormat="1" applyFont="1" applyFill="1" applyAlignment="1">
      <alignment vertical="center"/>
    </xf>
    <xf numFmtId="172" fontId="202" fillId="0" borderId="0" xfId="0" applyNumberFormat="1" applyFont="1" applyAlignment="1">
      <alignment vertical="center"/>
    </xf>
    <xf numFmtId="172" fontId="197" fillId="0" borderId="46" xfId="0" applyNumberFormat="1" applyFont="1" applyBorder="1" applyAlignment="1">
      <alignment vertical="center" shrinkToFit="1"/>
    </xf>
    <xf numFmtId="172" fontId="197" fillId="0" borderId="46" xfId="0" applyNumberFormat="1" applyFont="1" applyBorder="1" applyAlignment="1">
      <alignment vertical="center"/>
    </xf>
    <xf numFmtId="172" fontId="168" fillId="0" borderId="0" xfId="0" applyNumberFormat="1" applyFont="1" applyAlignment="1">
      <alignment horizontal="left" vertical="center"/>
    </xf>
    <xf numFmtId="0" fontId="169" fillId="0" borderId="0" xfId="0" applyFont="1" applyAlignment="1">
      <alignment vertical="center"/>
    </xf>
    <xf numFmtId="167" fontId="77" fillId="0" borderId="0" xfId="2160" applyNumberFormat="1" applyFont="1" applyAlignment="1">
      <alignment vertical="center"/>
    </xf>
    <xf numFmtId="196" fontId="216" fillId="0" borderId="0" xfId="0" applyNumberFormat="1" applyFont="1" applyAlignment="1">
      <alignment vertical="center"/>
    </xf>
    <xf numFmtId="196" fontId="158" fillId="0" borderId="0" xfId="2160" quotePrefix="1" applyNumberFormat="1" applyFont="1" applyFill="1" applyBorder="1" applyAlignment="1">
      <alignment vertical="center" shrinkToFit="1"/>
    </xf>
    <xf numFmtId="0" fontId="233" fillId="0" borderId="0" xfId="0" applyFont="1" applyAlignment="1">
      <alignment vertical="center" shrinkToFit="1"/>
    </xf>
    <xf numFmtId="196" fontId="157" fillId="0" borderId="0" xfId="2160" quotePrefix="1" applyNumberFormat="1" applyFont="1" applyAlignment="1">
      <alignment vertical="center" shrinkToFit="1"/>
    </xf>
    <xf numFmtId="43" fontId="4" fillId="0" borderId="0" xfId="2160" applyFont="1" applyAlignment="1">
      <alignment vertical="center"/>
    </xf>
    <xf numFmtId="0" fontId="234" fillId="0" borderId="0" xfId="0" applyFont="1" applyAlignment="1">
      <alignment vertical="center"/>
    </xf>
    <xf numFmtId="0" fontId="235" fillId="0" borderId="0" xfId="0" applyFont="1" applyAlignment="1">
      <alignment vertical="center"/>
    </xf>
    <xf numFmtId="9" fontId="4" fillId="0" borderId="0" xfId="0" applyNumberFormat="1" applyFont="1" applyAlignment="1">
      <alignment vertical="center"/>
    </xf>
    <xf numFmtId="1" fontId="4" fillId="0" borderId="0" xfId="0" applyNumberFormat="1" applyFont="1" applyAlignment="1">
      <alignment vertical="center"/>
    </xf>
    <xf numFmtId="0" fontId="237" fillId="0" borderId="0" xfId="0" applyFont="1" applyAlignment="1">
      <alignment horizontal="right" vertical="center" shrinkToFit="1"/>
    </xf>
    <xf numFmtId="172" fontId="73" fillId="0" borderId="0" xfId="0" applyNumberFormat="1" applyFont="1" applyAlignment="1">
      <alignment vertical="center" shrinkToFit="1"/>
    </xf>
    <xf numFmtId="43" fontId="73" fillId="0" borderId="0" xfId="2160" applyFont="1" applyAlignment="1">
      <alignment vertical="center" shrinkToFit="1"/>
    </xf>
    <xf numFmtId="172" fontId="170" fillId="0" borderId="130" xfId="2160" applyNumberFormat="1" applyFont="1" applyBorder="1" applyAlignment="1">
      <alignment vertical="center"/>
    </xf>
    <xf numFmtId="0" fontId="128" fillId="0" borderId="0" xfId="0" quotePrefix="1" applyFont="1" applyAlignment="1">
      <alignment vertical="center"/>
    </xf>
    <xf numFmtId="0" fontId="170" fillId="0" borderId="0" xfId="0" applyFont="1" applyAlignment="1">
      <alignment vertical="center"/>
    </xf>
    <xf numFmtId="0" fontId="210" fillId="0" borderId="0" xfId="0" applyFont="1" applyAlignment="1">
      <alignment vertical="center" shrinkToFit="1"/>
    </xf>
    <xf numFmtId="0" fontId="237" fillId="0" borderId="0" xfId="0" applyFont="1" applyAlignment="1">
      <alignment vertical="center" shrinkToFit="1"/>
    </xf>
    <xf numFmtId="0" fontId="239" fillId="0" borderId="0" xfId="0" applyFont="1" applyAlignment="1">
      <alignment vertical="center" shrinkToFit="1"/>
    </xf>
    <xf numFmtId="1" fontId="237" fillId="0" borderId="0" xfId="0" applyNumberFormat="1" applyFont="1" applyAlignment="1">
      <alignment vertical="center" shrinkToFit="1"/>
    </xf>
    <xf numFmtId="208" fontId="237" fillId="0" borderId="0" xfId="0" applyNumberFormat="1" applyFont="1" applyAlignment="1">
      <alignment horizontal="right" vertical="center" shrinkToFit="1"/>
    </xf>
    <xf numFmtId="2" fontId="73" fillId="0" borderId="0" xfId="0" applyNumberFormat="1" applyFont="1" applyAlignment="1">
      <alignment vertical="center" shrinkToFit="1"/>
    </xf>
    <xf numFmtId="0" fontId="237" fillId="42" borderId="0" xfId="0" applyFont="1" applyFill="1" applyAlignment="1">
      <alignment vertical="center" shrinkToFit="1"/>
    </xf>
    <xf numFmtId="0" fontId="237" fillId="42" borderId="0" xfId="0" applyFont="1" applyFill="1" applyAlignment="1">
      <alignment horizontal="right" vertical="center" shrinkToFit="1"/>
    </xf>
    <xf numFmtId="3" fontId="237" fillId="42" borderId="0" xfId="0" applyNumberFormat="1" applyFont="1" applyFill="1" applyAlignment="1">
      <alignment vertical="center" shrinkToFit="1"/>
    </xf>
    <xf numFmtId="9" fontId="237" fillId="42" borderId="0" xfId="0" applyNumberFormat="1" applyFont="1" applyFill="1" applyAlignment="1">
      <alignment vertical="center" shrinkToFit="1"/>
    </xf>
    <xf numFmtId="0" fontId="79" fillId="43" borderId="91" xfId="0" applyFont="1" applyFill="1" applyBorder="1" applyAlignment="1">
      <alignment horizontal="center" vertical="center"/>
    </xf>
    <xf numFmtId="0" fontId="162" fillId="0" borderId="130" xfId="0" quotePrefix="1" applyFont="1" applyBorder="1" applyAlignment="1">
      <alignment horizontal="center" vertical="center"/>
    </xf>
    <xf numFmtId="0" fontId="0" fillId="0" borderId="0" xfId="0" applyBorder="1" applyAlignment="1">
      <alignment horizontal="right" vertical="center"/>
    </xf>
    <xf numFmtId="167" fontId="199" fillId="0" borderId="166" xfId="791" quotePrefix="1" applyNumberFormat="1" applyFont="1" applyFill="1" applyBorder="1" applyAlignment="1">
      <alignment horizontal="center" vertical="center"/>
    </xf>
    <xf numFmtId="167" fontId="199" fillId="0" borderId="167" xfId="791" quotePrefix="1" applyNumberFormat="1" applyFont="1" applyFill="1" applyBorder="1" applyAlignment="1">
      <alignment horizontal="center" vertical="center"/>
    </xf>
    <xf numFmtId="167" fontId="199" fillId="0" borderId="168" xfId="791" quotePrefix="1" applyNumberFormat="1" applyFont="1" applyFill="1" applyBorder="1" applyAlignment="1">
      <alignment horizontal="center" vertical="center"/>
    </xf>
    <xf numFmtId="0" fontId="0" fillId="0" borderId="91" xfId="0" applyBorder="1" applyAlignment="1">
      <alignment horizontal="left" vertical="center" indent="1"/>
    </xf>
    <xf numFmtId="2" fontId="223" fillId="31" borderId="130" xfId="792" applyNumberFormat="1" applyFont="1" applyFill="1" applyBorder="1" applyAlignment="1">
      <alignment horizontal="right" vertical="center"/>
    </xf>
    <xf numFmtId="167" fontId="165" fillId="0" borderId="0" xfId="2160" applyNumberFormat="1" applyFont="1" applyBorder="1" applyAlignment="1">
      <alignment horizontal="right" vertical="center"/>
    </xf>
    <xf numFmtId="198" fontId="16" fillId="0" borderId="0" xfId="0" applyNumberFormat="1" applyFont="1" applyAlignment="1">
      <alignment vertical="center"/>
    </xf>
    <xf numFmtId="172" fontId="167" fillId="0" borderId="0" xfId="0" applyNumberFormat="1" applyFont="1" applyAlignment="1">
      <alignment vertical="center" shrinkToFit="1"/>
    </xf>
    <xf numFmtId="198" fontId="239" fillId="0" borderId="0" xfId="0" applyNumberFormat="1" applyFont="1" applyAlignment="1">
      <alignment vertical="center" shrinkToFit="1"/>
    </xf>
    <xf numFmtId="0" fontId="247" fillId="0" borderId="0" xfId="0" applyFont="1" applyAlignment="1">
      <alignment vertical="center" shrinkToFit="1"/>
    </xf>
    <xf numFmtId="1" fontId="248" fillId="55" borderId="0" xfId="0" applyNumberFormat="1" applyFont="1" applyFill="1" applyAlignment="1">
      <alignment vertical="center" shrinkToFit="1"/>
    </xf>
    <xf numFmtId="0" fontId="170" fillId="0" borderId="0" xfId="0" applyFont="1" applyAlignment="1">
      <alignment horizontal="center" vertical="center" shrinkToFit="1"/>
    </xf>
    <xf numFmtId="0" fontId="170" fillId="0" borderId="0" xfId="0" applyFont="1" applyAlignment="1">
      <alignment horizontal="center" vertical="center"/>
    </xf>
    <xf numFmtId="172" fontId="237" fillId="0" borderId="144" xfId="0" applyNumberFormat="1" applyFont="1" applyBorder="1" applyAlignment="1">
      <alignment horizontal="center" vertical="center" shrinkToFit="1"/>
    </xf>
    <xf numFmtId="0" fontId="237" fillId="0" borderId="130" xfId="0" applyFont="1" applyBorder="1" applyAlignment="1">
      <alignment horizontal="center" vertical="center" shrinkToFit="1"/>
    </xf>
    <xf numFmtId="198" fontId="4" fillId="0" borderId="0" xfId="0" applyNumberFormat="1" applyFont="1" applyAlignment="1">
      <alignment vertical="center" shrinkToFit="1"/>
    </xf>
    <xf numFmtId="172" fontId="237" fillId="0" borderId="38" xfId="0" applyNumberFormat="1" applyFont="1" applyBorder="1" applyAlignment="1">
      <alignment horizontal="center" vertical="center" shrinkToFit="1"/>
    </xf>
    <xf numFmtId="167" fontId="237" fillId="56" borderId="144" xfId="2160" applyNumberFormat="1" applyFont="1" applyFill="1" applyBorder="1" applyAlignment="1">
      <alignment vertical="center" shrinkToFit="1"/>
    </xf>
    <xf numFmtId="167" fontId="237" fillId="57" borderId="130" xfId="2160" applyNumberFormat="1" applyFont="1" applyFill="1" applyBorder="1" applyAlignment="1">
      <alignment vertical="center" shrinkToFit="1"/>
    </xf>
    <xf numFmtId="167" fontId="237" fillId="0" borderId="146" xfId="2160" applyNumberFormat="1" applyFont="1" applyFill="1" applyBorder="1" applyAlignment="1">
      <alignment vertical="center" shrinkToFit="1"/>
    </xf>
    <xf numFmtId="167" fontId="237" fillId="57" borderId="146" xfId="2160" applyNumberFormat="1" applyFont="1" applyFill="1" applyBorder="1" applyAlignment="1">
      <alignment vertical="center" shrinkToFit="1"/>
    </xf>
    <xf numFmtId="167" fontId="170" fillId="0" borderId="0" xfId="0" applyNumberFormat="1" applyFont="1" applyAlignment="1">
      <alignment vertical="center"/>
    </xf>
    <xf numFmtId="0" fontId="237" fillId="0" borderId="38" xfId="0" applyFont="1" applyBorder="1" applyAlignment="1">
      <alignment horizontal="center" vertical="center" shrinkToFit="1"/>
    </xf>
    <xf numFmtId="167" fontId="237" fillId="44" borderId="130" xfId="2160" applyNumberFormat="1" applyFont="1" applyFill="1" applyBorder="1" applyAlignment="1">
      <alignment vertical="center" shrinkToFit="1"/>
    </xf>
    <xf numFmtId="167" fontId="237" fillId="44" borderId="146" xfId="2160" applyNumberFormat="1" applyFont="1" applyFill="1" applyBorder="1" applyAlignment="1">
      <alignment vertical="center" shrinkToFit="1"/>
    </xf>
    <xf numFmtId="0" fontId="237" fillId="0" borderId="48" xfId="0" applyFont="1" applyBorder="1" applyAlignment="1">
      <alignment horizontal="center" vertical="center" shrinkToFit="1"/>
    </xf>
    <xf numFmtId="167" fontId="237" fillId="0" borderId="145" xfId="2160" applyNumberFormat="1" applyFont="1" applyFill="1" applyBorder="1" applyAlignment="1">
      <alignment vertical="center" shrinkToFit="1"/>
    </xf>
    <xf numFmtId="167" fontId="237" fillId="0" borderId="124" xfId="2160" applyNumberFormat="1" applyFont="1" applyFill="1" applyBorder="1" applyAlignment="1">
      <alignment vertical="center" shrinkToFit="1"/>
    </xf>
    <xf numFmtId="167" fontId="237" fillId="0" borderId="148" xfId="2160" applyNumberFormat="1" applyFont="1" applyFill="1" applyBorder="1" applyAlignment="1">
      <alignment vertical="center" shrinkToFit="1"/>
    </xf>
    <xf numFmtId="198" fontId="170" fillId="0" borderId="0" xfId="0" applyNumberFormat="1" applyFont="1" applyAlignment="1">
      <alignment horizontal="center" vertical="center" shrinkToFit="1"/>
    </xf>
    <xf numFmtId="192" fontId="170" fillId="0" borderId="0" xfId="0" applyNumberFormat="1" applyFont="1" applyAlignment="1">
      <alignment horizontal="center" vertical="center" shrinkToFit="1"/>
    </xf>
    <xf numFmtId="9" fontId="170" fillId="0" borderId="0" xfId="0" applyNumberFormat="1" applyFont="1" applyAlignment="1">
      <alignment horizontal="center" vertical="center" shrinkToFit="1"/>
    </xf>
    <xf numFmtId="0" fontId="79" fillId="43" borderId="91" xfId="0" applyFont="1" applyFill="1" applyBorder="1" applyAlignment="1">
      <alignment horizontal="center" vertical="center"/>
    </xf>
    <xf numFmtId="3" fontId="0" fillId="0" borderId="175" xfId="0" applyNumberFormat="1" applyFont="1" applyFill="1" applyBorder="1" applyAlignment="1">
      <alignment horizontal="center" vertical="center"/>
    </xf>
    <xf numFmtId="3" fontId="0" fillId="53" borderId="175" xfId="0" applyNumberFormat="1" applyFill="1" applyBorder="1" applyAlignment="1">
      <alignment horizontal="center" vertical="center"/>
    </xf>
    <xf numFmtId="0" fontId="250" fillId="0" borderId="0" xfId="0" applyFont="1" applyAlignment="1">
      <alignment vertical="center" shrinkToFit="1"/>
    </xf>
    <xf numFmtId="1" fontId="251" fillId="58" borderId="208" xfId="0" applyNumberFormat="1" applyFont="1" applyFill="1" applyBorder="1" applyAlignment="1">
      <alignment horizontal="center" vertical="center" shrinkToFit="1"/>
    </xf>
    <xf numFmtId="1" fontId="251" fillId="59" borderId="126" xfId="0" applyNumberFormat="1" applyFont="1" applyFill="1" applyBorder="1" applyAlignment="1">
      <alignment horizontal="center" vertical="center" shrinkToFit="1"/>
    </xf>
    <xf numFmtId="1" fontId="251" fillId="57" borderId="209" xfId="0" applyNumberFormat="1" applyFont="1" applyFill="1" applyBorder="1" applyAlignment="1">
      <alignment horizontal="center" vertical="center" shrinkToFit="1"/>
    </xf>
    <xf numFmtId="0" fontId="74" fillId="0" borderId="0" xfId="0" applyFont="1" applyAlignment="1">
      <alignment vertical="center"/>
    </xf>
    <xf numFmtId="3" fontId="0" fillId="0" borderId="91" xfId="0" applyNumberFormat="1" applyFill="1" applyBorder="1" applyAlignment="1">
      <alignment vertical="center"/>
    </xf>
    <xf numFmtId="3" fontId="0" fillId="0" borderId="1" xfId="0" applyNumberFormat="1" applyFill="1" applyBorder="1" applyAlignment="1">
      <alignment vertical="center"/>
    </xf>
    <xf numFmtId="185" fontId="0" fillId="0" borderId="91" xfId="0" applyNumberFormat="1" applyFill="1" applyBorder="1" applyAlignment="1">
      <alignment vertical="center"/>
    </xf>
    <xf numFmtId="3" fontId="0" fillId="0" borderId="13" xfId="0" applyNumberFormat="1" applyFill="1" applyBorder="1" applyAlignment="1">
      <alignment vertical="center"/>
    </xf>
    <xf numFmtId="3" fontId="0" fillId="0" borderId="175" xfId="0" applyNumberFormat="1" applyFill="1" applyBorder="1" applyAlignment="1">
      <alignment vertical="center"/>
    </xf>
    <xf numFmtId="3" fontId="0" fillId="0" borderId="12" xfId="0" applyNumberFormat="1" applyFill="1" applyBorder="1" applyAlignment="1">
      <alignment vertical="center"/>
    </xf>
    <xf numFmtId="1" fontId="251" fillId="58" borderId="217" xfId="0" applyNumberFormat="1" applyFont="1" applyFill="1" applyBorder="1" applyAlignment="1">
      <alignment horizontal="center" vertical="center" shrinkToFit="1"/>
    </xf>
    <xf numFmtId="1" fontId="251" fillId="59" borderId="124" xfId="0" applyNumberFormat="1" applyFont="1" applyFill="1" applyBorder="1" applyAlignment="1">
      <alignment horizontal="center" vertical="center" shrinkToFit="1"/>
    </xf>
    <xf numFmtId="1" fontId="251" fillId="57" borderId="124" xfId="0" applyNumberFormat="1" applyFont="1" applyFill="1" applyBorder="1" applyAlignment="1">
      <alignment horizontal="center" vertical="center" shrinkToFit="1"/>
    </xf>
    <xf numFmtId="204" fontId="257" fillId="0" borderId="0" xfId="2160" quotePrefix="1" applyNumberFormat="1" applyFont="1" applyAlignment="1">
      <alignment vertical="center"/>
    </xf>
    <xf numFmtId="0" fontId="243" fillId="0" borderId="0" xfId="0" applyFont="1" applyAlignment="1">
      <alignment vertical="center" shrinkToFit="1"/>
    </xf>
    <xf numFmtId="192" fontId="257" fillId="0" borderId="210" xfId="2160" quotePrefix="1" applyNumberFormat="1" applyFont="1" applyFill="1" applyBorder="1" applyAlignment="1">
      <alignment vertical="center" shrinkToFit="1"/>
    </xf>
    <xf numFmtId="192" fontId="257" fillId="0" borderId="181" xfId="2160" quotePrefix="1" applyNumberFormat="1" applyFont="1" applyFill="1" applyBorder="1" applyAlignment="1">
      <alignment vertical="center" shrinkToFit="1"/>
    </xf>
    <xf numFmtId="192" fontId="257" fillId="0" borderId="211" xfId="2160" quotePrefix="1" applyNumberFormat="1" applyFont="1" applyFill="1" applyBorder="1" applyAlignment="1">
      <alignment vertical="center" shrinkToFit="1"/>
    </xf>
    <xf numFmtId="192" fontId="207" fillId="0" borderId="0" xfId="2160" quotePrefix="1" applyNumberFormat="1" applyFont="1" applyAlignment="1">
      <alignment vertical="center"/>
    </xf>
    <xf numFmtId="192" fontId="252" fillId="0" borderId="0" xfId="2160" quotePrefix="1" applyNumberFormat="1" applyFont="1" applyAlignment="1">
      <alignment vertical="center"/>
    </xf>
    <xf numFmtId="192" fontId="253" fillId="0" borderId="0" xfId="2160" quotePrefix="1" applyNumberFormat="1" applyFont="1" applyAlignment="1">
      <alignment vertical="center"/>
    </xf>
    <xf numFmtId="196" fontId="257" fillId="0" borderId="0" xfId="2160" quotePrefix="1" applyNumberFormat="1" applyFont="1" applyFill="1" applyBorder="1" applyAlignment="1">
      <alignment vertical="center" shrinkToFit="1"/>
    </xf>
    <xf numFmtId="204" fontId="257" fillId="0" borderId="0" xfId="0" quotePrefix="1" applyNumberFormat="1" applyFont="1" applyAlignment="1">
      <alignment horizontal="center" vertical="center" shrinkToFit="1"/>
    </xf>
    <xf numFmtId="0" fontId="258" fillId="0" borderId="0" xfId="0" applyFont="1" applyAlignment="1">
      <alignment vertical="center" shrinkToFit="1"/>
    </xf>
    <xf numFmtId="164" fontId="207" fillId="0" borderId="218" xfId="2160" quotePrefix="1" applyNumberFormat="1" applyFont="1" applyBorder="1" applyAlignment="1">
      <alignment vertical="center"/>
    </xf>
    <xf numFmtId="164" fontId="252" fillId="0" borderId="219" xfId="2160" quotePrefix="1" applyNumberFormat="1" applyFont="1" applyBorder="1" applyAlignment="1">
      <alignment vertical="center"/>
    </xf>
    <xf numFmtId="164" fontId="253" fillId="0" borderId="220" xfId="2160" quotePrefix="1" applyNumberFormat="1" applyFont="1" applyBorder="1" applyAlignment="1">
      <alignment vertical="center"/>
    </xf>
    <xf numFmtId="196" fontId="257" fillId="0" borderId="212" xfId="2160" quotePrefix="1" applyNumberFormat="1" applyFont="1" applyBorder="1" applyAlignment="1">
      <alignment vertical="center" shrinkToFit="1"/>
    </xf>
    <xf numFmtId="196" fontId="257" fillId="0" borderId="130" xfId="2160" quotePrefix="1" applyNumberFormat="1" applyFont="1" applyBorder="1" applyAlignment="1">
      <alignment vertical="center" shrinkToFit="1"/>
    </xf>
    <xf numFmtId="196" fontId="257" fillId="0" borderId="213" xfId="2160" quotePrefix="1" applyNumberFormat="1" applyFont="1" applyBorder="1" applyAlignment="1">
      <alignment vertical="center" shrinkToFit="1"/>
    </xf>
    <xf numFmtId="196" fontId="257" fillId="0" borderId="214" xfId="2160" quotePrefix="1" applyNumberFormat="1" applyFont="1" applyBorder="1" applyAlignment="1">
      <alignment vertical="center" shrinkToFit="1"/>
    </xf>
    <xf numFmtId="196" fontId="257" fillId="0" borderId="215" xfId="2160" quotePrefix="1" applyNumberFormat="1" applyFont="1" applyBorder="1" applyAlignment="1">
      <alignment vertical="center" shrinkToFit="1"/>
    </xf>
    <xf numFmtId="196" fontId="257" fillId="0" borderId="216" xfId="2160" quotePrefix="1" applyNumberFormat="1" applyFont="1" applyBorder="1" applyAlignment="1">
      <alignment vertical="center" shrinkToFit="1"/>
    </xf>
    <xf numFmtId="0" fontId="73" fillId="0" borderId="44" xfId="789" applyFont="1" applyBorder="1" applyAlignment="1">
      <alignment vertical="center"/>
    </xf>
    <xf numFmtId="0" fontId="73" fillId="0" borderId="13" xfId="789" applyFont="1" applyBorder="1" applyAlignment="1">
      <alignment vertical="center"/>
    </xf>
    <xf numFmtId="0" fontId="73" fillId="0" borderId="288" xfId="789" applyFont="1" applyBorder="1" applyAlignment="1">
      <alignment vertical="center"/>
    </xf>
    <xf numFmtId="167" fontId="171" fillId="0" borderId="0" xfId="791" applyNumberFormat="1" applyFont="1" applyFill="1" applyAlignment="1">
      <alignment horizontal="center" vertical="center" shrinkToFit="1"/>
    </xf>
    <xf numFmtId="167" fontId="218" fillId="0" borderId="0" xfId="791" applyNumberFormat="1" applyFont="1" applyFill="1" applyAlignment="1">
      <alignment horizontal="center" vertical="center" shrinkToFit="1"/>
    </xf>
    <xf numFmtId="167" fontId="171" fillId="0" borderId="0" xfId="791" applyNumberFormat="1" applyFont="1" applyFill="1" applyAlignment="1">
      <alignment horizontal="center" vertical="center" shrinkToFit="1"/>
    </xf>
    <xf numFmtId="167" fontId="171" fillId="0" borderId="0" xfId="791" applyNumberFormat="1" applyFont="1" applyFill="1" applyAlignment="1">
      <alignment horizontal="center" vertical="center" shrinkToFit="1"/>
    </xf>
    <xf numFmtId="167" fontId="171" fillId="0" borderId="0" xfId="791" applyNumberFormat="1" applyFont="1" applyFill="1" applyAlignment="1">
      <alignment horizontal="center" vertical="center" shrinkToFit="1"/>
    </xf>
    <xf numFmtId="43" fontId="171" fillId="0" borderId="0" xfId="791" applyFont="1" applyFill="1" applyAlignment="1">
      <alignment horizontal="center" vertical="center" shrinkToFit="1"/>
    </xf>
    <xf numFmtId="167" fontId="171" fillId="0" borderId="0" xfId="791" applyNumberFormat="1" applyFont="1" applyFill="1" applyAlignment="1">
      <alignment horizontal="center" vertical="center" shrinkToFit="1"/>
    </xf>
    <xf numFmtId="198" fontId="85" fillId="0" borderId="377" xfId="0" applyNumberFormat="1" applyFont="1" applyBorder="1" applyAlignment="1">
      <alignment horizontal="right" vertical="center" shrinkToFit="1"/>
    </xf>
    <xf numFmtId="198" fontId="73" fillId="0" borderId="377" xfId="0" applyNumberFormat="1" applyFont="1" applyBorder="1" applyAlignment="1">
      <alignment horizontal="right" vertical="center" shrinkToFit="1"/>
    </xf>
    <xf numFmtId="172" fontId="77" fillId="0" borderId="377" xfId="792" applyNumberFormat="1" applyFont="1" applyBorder="1" applyAlignment="1">
      <alignment horizontal="right" vertical="center"/>
    </xf>
    <xf numFmtId="167" fontId="85" fillId="0" borderId="377" xfId="2160" applyNumberFormat="1" applyFont="1" applyBorder="1" applyAlignment="1">
      <alignment vertical="center" shrinkToFit="1"/>
    </xf>
    <xf numFmtId="10" fontId="208" fillId="0" borderId="0" xfId="9480" quotePrefix="1" applyNumberFormat="1" applyFont="1" applyAlignment="1">
      <alignment vertical="center" wrapText="1"/>
    </xf>
    <xf numFmtId="0" fontId="79" fillId="53" borderId="187" xfId="0" applyFont="1" applyFill="1" applyBorder="1" applyAlignment="1">
      <alignment vertical="center"/>
    </xf>
    <xf numFmtId="0" fontId="79" fillId="53" borderId="91" xfId="0" applyFont="1" applyFill="1" applyBorder="1" applyAlignment="1">
      <alignment horizontal="center" vertical="center"/>
    </xf>
    <xf numFmtId="41" fontId="0" fillId="53" borderId="175" xfId="2900" applyFont="1" applyFill="1" applyBorder="1" applyAlignment="1">
      <alignment horizontal="center" vertical="center"/>
    </xf>
    <xf numFmtId="0" fontId="85" fillId="34" borderId="386" xfId="0" applyFont="1" applyFill="1" applyBorder="1" applyAlignment="1">
      <alignment horizontal="centerContinuous" vertical="center" shrinkToFit="1"/>
    </xf>
    <xf numFmtId="0" fontId="85" fillId="34" borderId="387" xfId="0" applyFont="1" applyFill="1" applyBorder="1" applyAlignment="1">
      <alignment horizontal="centerContinuous" vertical="center" shrinkToFit="1"/>
    </xf>
    <xf numFmtId="0" fontId="85" fillId="34" borderId="388" xfId="0" applyFont="1" applyFill="1" applyBorder="1" applyAlignment="1">
      <alignment horizontal="centerContinuous" vertical="center" shrinkToFit="1"/>
    </xf>
    <xf numFmtId="198" fontId="85" fillId="0" borderId="390" xfId="0" applyNumberFormat="1" applyFont="1" applyBorder="1" applyAlignment="1">
      <alignment horizontal="right" vertical="center"/>
    </xf>
    <xf numFmtId="198" fontId="214" fillId="0" borderId="390" xfId="0" applyNumberFormat="1" applyFont="1" applyBorder="1" applyAlignment="1">
      <alignment horizontal="right" vertical="center" shrinkToFit="1"/>
    </xf>
    <xf numFmtId="210" fontId="73" fillId="0" borderId="390" xfId="0" applyNumberFormat="1" applyFont="1" applyBorder="1" applyAlignment="1">
      <alignment vertical="center"/>
    </xf>
    <xf numFmtId="202" fontId="73" fillId="0" borderId="386" xfId="0" applyNumberFormat="1" applyFont="1" applyBorder="1" applyAlignment="1">
      <alignment horizontal="center" vertical="center" shrinkToFit="1"/>
    </xf>
    <xf numFmtId="202" fontId="73" fillId="0" borderId="391" xfId="0" applyNumberFormat="1" applyFont="1" applyBorder="1" applyAlignment="1">
      <alignment horizontal="right" vertical="center" shrinkToFit="1"/>
    </xf>
    <xf numFmtId="202" fontId="73" fillId="31" borderId="391" xfId="0" applyNumberFormat="1" applyFont="1" applyFill="1" applyBorder="1" applyAlignment="1">
      <alignment horizontal="right" vertical="center" shrinkToFit="1"/>
    </xf>
    <xf numFmtId="0" fontId="68" fillId="0" borderId="387" xfId="0" applyFont="1" applyBorder="1" applyAlignment="1">
      <alignment vertical="center"/>
    </xf>
    <xf numFmtId="195" fontId="68" fillId="0" borderId="387" xfId="0" applyNumberFormat="1" applyFont="1" applyBorder="1" applyAlignment="1">
      <alignment vertical="center"/>
    </xf>
    <xf numFmtId="0" fontId="0" fillId="0" borderId="91" xfId="0" applyBorder="1" applyAlignment="1">
      <alignment horizontal="left" vertical="center" indent="1"/>
    </xf>
    <xf numFmtId="3" fontId="3" fillId="54" borderId="91" xfId="0" applyNumberFormat="1" applyFont="1" applyFill="1" applyBorder="1" applyAlignment="1">
      <alignment horizontal="center" vertical="center"/>
    </xf>
    <xf numFmtId="3" fontId="3" fillId="54" borderId="1" xfId="0" applyNumberFormat="1" applyFont="1" applyFill="1" applyBorder="1" applyAlignment="1">
      <alignment horizontal="center" vertical="center"/>
    </xf>
    <xf numFmtId="3" fontId="3" fillId="54" borderId="25" xfId="0" applyNumberFormat="1" applyFont="1" applyFill="1" applyBorder="1" applyAlignment="1">
      <alignment horizontal="center" vertical="center"/>
    </xf>
    <xf numFmtId="167" fontId="171" fillId="0" borderId="0" xfId="791" applyNumberFormat="1" applyFont="1" applyFill="1" applyAlignment="1">
      <alignment horizontal="center" vertical="center"/>
    </xf>
    <xf numFmtId="0" fontId="85" fillId="0" borderId="384" xfId="0" applyFont="1" applyBorder="1" applyAlignment="1">
      <alignment vertical="center"/>
    </xf>
    <xf numFmtId="0" fontId="85" fillId="0" borderId="384" xfId="0" applyFont="1" applyBorder="1" applyAlignment="1">
      <alignment vertical="center" shrinkToFit="1"/>
    </xf>
    <xf numFmtId="0" fontId="85" fillId="0" borderId="384" xfId="0" applyFont="1" applyBorder="1" applyAlignment="1">
      <alignment horizontal="centerContinuous" vertical="center"/>
    </xf>
    <xf numFmtId="167" fontId="85" fillId="0" borderId="384" xfId="2160" applyNumberFormat="1" applyFont="1" applyFill="1" applyBorder="1" applyAlignment="1">
      <alignment vertical="center" shrinkToFit="1"/>
    </xf>
    <xf numFmtId="198" fontId="68" fillId="0" borderId="384" xfId="0" applyNumberFormat="1" applyFont="1" applyBorder="1" applyAlignment="1">
      <alignment horizontal="right" vertical="center"/>
    </xf>
    <xf numFmtId="0" fontId="110" fillId="0" borderId="384" xfId="0" quotePrefix="1" applyFont="1" applyBorder="1" applyAlignment="1">
      <alignment vertical="center" shrinkToFit="1"/>
    </xf>
    <xf numFmtId="9" fontId="170" fillId="0" borderId="0" xfId="9480" applyFont="1" applyAlignment="1">
      <alignment horizontal="center" vertical="center" shrinkToFit="1"/>
    </xf>
    <xf numFmtId="0" fontId="170" fillId="0" borderId="0" xfId="9480" applyNumberFormat="1" applyFont="1" applyAlignment="1">
      <alignment horizontal="center" vertical="center" shrinkToFit="1"/>
    </xf>
    <xf numFmtId="3" fontId="0" fillId="0" borderId="377" xfId="0" applyNumberFormat="1" applyBorder="1"/>
    <xf numFmtId="0" fontId="295" fillId="0" borderId="0" xfId="0" applyFont="1" applyAlignment="1">
      <alignment vertical="center"/>
    </xf>
    <xf numFmtId="0" fontId="296" fillId="50" borderId="0" xfId="0" quotePrefix="1" applyFont="1" applyFill="1" applyAlignment="1" applyProtection="1">
      <alignment horizontal="center" vertical="center"/>
      <protection locked="0"/>
    </xf>
    <xf numFmtId="198" fontId="214" fillId="50" borderId="51" xfId="0" applyNumberFormat="1" applyFont="1" applyFill="1" applyBorder="1" applyAlignment="1">
      <alignment horizontal="right" vertical="center" shrinkToFit="1"/>
    </xf>
    <xf numFmtId="2" fontId="85" fillId="31" borderId="124" xfId="792" applyNumberFormat="1" applyFont="1" applyFill="1" applyBorder="1" applyAlignment="1">
      <alignment horizontal="right" vertical="center"/>
    </xf>
    <xf numFmtId="192" fontId="297" fillId="0" borderId="176" xfId="0" applyNumberFormat="1" applyFont="1" applyBorder="1" applyAlignment="1">
      <alignment horizontal="right" vertical="center" shrinkToFit="1"/>
    </xf>
    <xf numFmtId="192" fontId="297" fillId="0" borderId="146" xfId="0" applyNumberFormat="1" applyFont="1" applyBorder="1" applyAlignment="1">
      <alignment horizontal="right" vertical="center" shrinkToFit="1"/>
    </xf>
    <xf numFmtId="204" fontId="298" fillId="0" borderId="0" xfId="0" applyNumberFormat="1" applyFont="1" applyAlignment="1">
      <alignment horizontal="center" vertical="center" shrinkToFit="1"/>
    </xf>
    <xf numFmtId="198" fontId="299" fillId="0" borderId="0" xfId="0" applyNumberFormat="1" applyFont="1" applyAlignment="1">
      <alignment vertical="center"/>
    </xf>
    <xf numFmtId="0" fontId="198" fillId="0" borderId="39" xfId="0" applyFont="1" applyBorder="1" applyAlignment="1">
      <alignment horizontal="center" vertical="center" shrinkToFit="1"/>
    </xf>
    <xf numFmtId="172" fontId="300" fillId="0" borderId="0" xfId="0" applyNumberFormat="1" applyFont="1" applyAlignment="1">
      <alignment vertical="center" shrinkToFit="1"/>
    </xf>
    <xf numFmtId="172" fontId="301" fillId="0" borderId="0" xfId="0" applyNumberFormat="1" applyFont="1" applyAlignment="1">
      <alignment vertical="center" shrinkToFit="1"/>
    </xf>
    <xf numFmtId="172" fontId="194" fillId="0" borderId="0" xfId="0" applyNumberFormat="1" applyFont="1" applyAlignment="1">
      <alignment vertical="center" shrinkToFit="1"/>
    </xf>
    <xf numFmtId="167" fontId="132" fillId="0" borderId="187" xfId="2160" applyNumberFormat="1" applyFont="1" applyBorder="1" applyAlignment="1">
      <alignment horizontal="right" vertical="center" shrinkToFit="1"/>
    </xf>
    <xf numFmtId="167" fontId="132" fillId="0" borderId="178" xfId="2160" applyNumberFormat="1" applyFont="1" applyBorder="1" applyAlignment="1">
      <alignment horizontal="right" vertical="center" shrinkToFit="1"/>
    </xf>
    <xf numFmtId="167" fontId="132" fillId="0" borderId="40" xfId="2160" applyNumberFormat="1" applyFont="1" applyBorder="1" applyAlignment="1">
      <alignment horizontal="right" vertical="center" shrinkToFit="1"/>
    </xf>
    <xf numFmtId="167" fontId="132" fillId="0" borderId="182" xfId="2160" applyNumberFormat="1" applyFont="1" applyBorder="1" applyAlignment="1">
      <alignment horizontal="right" vertical="center" shrinkToFit="1"/>
    </xf>
    <xf numFmtId="167" fontId="132" fillId="0" borderId="388" xfId="2160" applyNumberFormat="1" applyFont="1" applyBorder="1" applyAlignment="1">
      <alignment horizontal="right" vertical="center" shrinkToFit="1"/>
    </xf>
    <xf numFmtId="43" fontId="132" fillId="0" borderId="187" xfId="2160" applyFont="1" applyBorder="1" applyAlignment="1">
      <alignment horizontal="right" vertical="center" shrinkToFit="1"/>
    </xf>
    <xf numFmtId="43" fontId="132" fillId="0" borderId="178" xfId="2160" applyFont="1" applyBorder="1" applyAlignment="1">
      <alignment horizontal="right" vertical="center" shrinkToFit="1"/>
    </xf>
    <xf numFmtId="43" fontId="132" fillId="0" borderId="40" xfId="2160" applyFont="1" applyBorder="1" applyAlignment="1">
      <alignment horizontal="right" vertical="center" shrinkToFit="1"/>
    </xf>
    <xf numFmtId="192" fontId="140" fillId="0" borderId="0" xfId="0" applyNumberFormat="1" applyFont="1" applyAlignment="1">
      <alignment vertical="center"/>
    </xf>
    <xf numFmtId="0" fontId="302" fillId="0" borderId="0" xfId="0" applyFont="1" applyAlignment="1">
      <alignment vertical="center"/>
    </xf>
    <xf numFmtId="0" fontId="4" fillId="0" borderId="130" xfId="0" applyFont="1" applyBorder="1" applyAlignment="1">
      <alignment vertical="center" shrinkToFit="1"/>
    </xf>
    <xf numFmtId="37" fontId="132" fillId="0" borderId="176" xfId="0" applyNumberFormat="1" applyFont="1" applyBorder="1" applyAlignment="1">
      <alignment vertical="center" shrinkToFit="1"/>
    </xf>
    <xf numFmtId="37" fontId="132" fillId="0" borderId="134" xfId="0" applyNumberFormat="1" applyFont="1" applyBorder="1" applyAlignment="1">
      <alignment horizontal="right" vertical="center" shrinkToFit="1"/>
    </xf>
    <xf numFmtId="37" fontId="132" fillId="0" borderId="39" xfId="0" applyNumberFormat="1" applyFont="1" applyBorder="1" applyAlignment="1">
      <alignment vertical="center" shrinkToFit="1"/>
    </xf>
    <xf numFmtId="37" fontId="132" fillId="0" borderId="49" xfId="0" applyNumberFormat="1" applyFont="1" applyBorder="1" applyAlignment="1">
      <alignment vertical="center" shrinkToFit="1"/>
    </xf>
    <xf numFmtId="37" fontId="132" fillId="0" borderId="125" xfId="0" applyNumberFormat="1" applyFont="1" applyBorder="1" applyAlignment="1">
      <alignment horizontal="right" vertical="center" shrinkToFit="1"/>
    </xf>
    <xf numFmtId="37" fontId="132" fillId="0" borderId="384" xfId="0" applyNumberFormat="1" applyFont="1" applyBorder="1" applyAlignment="1">
      <alignment vertical="center" shrinkToFit="1"/>
    </xf>
    <xf numFmtId="37" fontId="132" fillId="0" borderId="392" xfId="0" applyNumberFormat="1" applyFont="1" applyBorder="1" applyAlignment="1">
      <alignment horizontal="right" vertical="center" shrinkToFit="1"/>
    </xf>
    <xf numFmtId="1" fontId="303" fillId="0" borderId="0" xfId="791" quotePrefix="1" applyNumberFormat="1" applyFont="1" applyAlignment="1">
      <alignment horizontal="center" vertical="center" shrinkToFit="1"/>
    </xf>
    <xf numFmtId="1" fontId="16" fillId="0" borderId="0" xfId="0" quotePrefix="1" applyNumberFormat="1" applyFont="1" applyAlignment="1">
      <alignment vertical="center" wrapText="1" shrinkToFit="1"/>
    </xf>
    <xf numFmtId="167" fontId="132" fillId="0" borderId="89" xfId="2160" applyNumberFormat="1" applyFont="1" applyBorder="1" applyAlignment="1">
      <alignment horizontal="right" vertical="center" shrinkToFit="1"/>
    </xf>
    <xf numFmtId="1" fontId="158" fillId="0" borderId="0" xfId="0" quotePrefix="1" applyNumberFormat="1" applyFont="1" applyAlignment="1">
      <alignment vertical="center" wrapText="1" shrinkToFit="1"/>
    </xf>
    <xf numFmtId="167" fontId="132" fillId="0" borderId="130" xfId="2160" applyNumberFormat="1" applyFont="1" applyBorder="1" applyAlignment="1">
      <alignment horizontal="right" vertical="center" shrinkToFit="1"/>
    </xf>
    <xf numFmtId="192" fontId="304" fillId="0" borderId="0" xfId="2160" quotePrefix="1" applyNumberFormat="1" applyFont="1" applyAlignment="1">
      <alignment vertical="center"/>
    </xf>
    <xf numFmtId="1" fontId="158" fillId="0" borderId="0" xfId="0" quotePrefix="1" applyNumberFormat="1" applyFont="1" applyAlignment="1">
      <alignment horizontal="left" vertical="center" wrapText="1" shrinkToFit="1"/>
    </xf>
    <xf numFmtId="0" fontId="73" fillId="0" borderId="0" xfId="0" applyFont="1" applyAlignment="1">
      <alignment horizontal="left" vertical="center" shrinkToFit="1"/>
    </xf>
    <xf numFmtId="167" fontId="211" fillId="0" borderId="0" xfId="2160" quotePrefix="1" applyNumberFormat="1" applyFont="1" applyFill="1" applyBorder="1" applyAlignment="1">
      <alignment horizontal="left" vertical="center" shrinkToFit="1"/>
    </xf>
    <xf numFmtId="1" fontId="158" fillId="0" borderId="0" xfId="0" quotePrefix="1" applyNumberFormat="1" applyFont="1" applyAlignment="1">
      <alignment vertical="center" shrinkToFit="1"/>
    </xf>
    <xf numFmtId="167" fontId="132" fillId="0" borderId="147" xfId="2160" applyNumberFormat="1" applyFont="1" applyBorder="1" applyAlignment="1">
      <alignment horizontal="right" vertical="center" shrinkToFit="1"/>
    </xf>
    <xf numFmtId="196" fontId="255" fillId="0" borderId="0" xfId="791" quotePrefix="1" applyNumberFormat="1" applyFont="1" applyAlignment="1">
      <alignment vertical="center" shrinkToFit="1"/>
    </xf>
    <xf numFmtId="164" fontId="253" fillId="0" borderId="220" xfId="2160" quotePrefix="1" applyNumberFormat="1" applyFont="1" applyBorder="1" applyAlignment="1">
      <alignment vertical="center" shrinkToFit="1"/>
    </xf>
    <xf numFmtId="192" fontId="303" fillId="0" borderId="0" xfId="0" quotePrefix="1" applyNumberFormat="1" applyFont="1" applyAlignment="1">
      <alignment vertical="center" wrapText="1" shrinkToFit="1"/>
    </xf>
    <xf numFmtId="192" fontId="303" fillId="0" borderId="0" xfId="0" quotePrefix="1" applyNumberFormat="1" applyFont="1" applyAlignment="1">
      <alignment vertical="center" shrinkToFit="1"/>
    </xf>
    <xf numFmtId="192" fontId="158" fillId="0" borderId="0" xfId="0" quotePrefix="1" applyNumberFormat="1" applyFont="1" applyAlignment="1">
      <alignment horizontal="left" vertical="center" wrapText="1" shrinkToFit="1"/>
    </xf>
    <xf numFmtId="196" fontId="259" fillId="0" borderId="0" xfId="2160" quotePrefix="1" applyNumberFormat="1" applyFont="1" applyAlignment="1">
      <alignment vertical="center" wrapText="1" shrinkToFit="1"/>
    </xf>
    <xf numFmtId="196" fontId="161" fillId="0" borderId="0" xfId="2160" quotePrefix="1" applyNumberFormat="1" applyFont="1" applyAlignment="1">
      <alignment vertical="center" shrinkToFit="1"/>
    </xf>
    <xf numFmtId="217" fontId="165" fillId="0" borderId="42" xfId="2160" applyNumberFormat="1" applyFont="1" applyBorder="1" applyAlignment="1">
      <alignment horizontal="left" vertical="center" shrinkToFit="1"/>
    </xf>
    <xf numFmtId="217" fontId="165" fillId="22" borderId="127" xfId="2160" applyNumberFormat="1" applyFont="1" applyFill="1" applyBorder="1" applyAlignment="1">
      <alignment vertical="center" shrinkToFit="1"/>
    </xf>
    <xf numFmtId="217" fontId="162" fillId="22" borderId="393" xfId="2160" applyNumberFormat="1" applyFont="1" applyFill="1" applyBorder="1" applyAlignment="1">
      <alignment vertical="center" shrinkToFit="1"/>
    </xf>
    <xf numFmtId="217" fontId="165" fillId="0" borderId="42" xfId="2160" applyNumberFormat="1" applyFont="1" applyBorder="1" applyAlignment="1">
      <alignment vertical="center" shrinkToFit="1"/>
    </xf>
    <xf numFmtId="217" fontId="165" fillId="22" borderId="44" xfId="2160" applyNumberFormat="1" applyFont="1" applyFill="1" applyBorder="1" applyAlignment="1">
      <alignment vertical="center" shrinkToFit="1"/>
    </xf>
    <xf numFmtId="217" fontId="165" fillId="0" borderId="41" xfId="2160" applyNumberFormat="1" applyFont="1" applyBorder="1" applyAlignment="1">
      <alignment vertical="center" shrinkToFit="1"/>
    </xf>
    <xf numFmtId="217" fontId="165" fillId="22" borderId="133" xfId="2160" applyNumberFormat="1" applyFont="1" applyFill="1" applyBorder="1" applyAlignment="1">
      <alignment vertical="center" shrinkToFit="1"/>
    </xf>
    <xf numFmtId="217" fontId="162" fillId="22" borderId="140" xfId="2160" applyNumberFormat="1" applyFont="1" applyFill="1" applyBorder="1" applyAlignment="1">
      <alignment vertical="center" shrinkToFit="1"/>
    </xf>
    <xf numFmtId="217" fontId="162" fillId="22" borderId="148" xfId="2160" applyNumberFormat="1" applyFont="1" applyFill="1" applyBorder="1" applyAlignment="1">
      <alignment vertical="center" shrinkToFit="1"/>
    </xf>
    <xf numFmtId="217" fontId="165" fillId="0" borderId="180" xfId="2160" applyNumberFormat="1" applyFont="1" applyBorder="1" applyAlignment="1">
      <alignment vertical="center" shrinkToFit="1"/>
    </xf>
    <xf numFmtId="217" fontId="165" fillId="22" borderId="181" xfId="2160" applyNumberFormat="1" applyFont="1" applyFill="1" applyBorder="1" applyAlignment="1">
      <alignment vertical="center" shrinkToFit="1"/>
    </xf>
    <xf numFmtId="217" fontId="165" fillId="22" borderId="182" xfId="2160" applyNumberFormat="1" applyFont="1" applyFill="1" applyBorder="1" applyAlignment="1">
      <alignment vertical="center"/>
    </xf>
    <xf numFmtId="0" fontId="306" fillId="0" borderId="0" xfId="0" applyFont="1" applyAlignment="1">
      <alignment vertical="center"/>
    </xf>
    <xf numFmtId="198" fontId="306" fillId="0" borderId="0" xfId="0" applyNumberFormat="1" applyFont="1" applyAlignment="1">
      <alignment vertical="center"/>
    </xf>
    <xf numFmtId="0" fontId="236" fillId="54" borderId="130" xfId="0" applyFont="1" applyFill="1" applyBorder="1" applyAlignment="1">
      <alignment horizontal="center" vertical="center" shrinkToFit="1"/>
    </xf>
    <xf numFmtId="0" fontId="307" fillId="50" borderId="0" xfId="0" applyFont="1" applyFill="1" applyAlignment="1">
      <alignment horizontal="right" vertical="center" shrinkToFit="1"/>
    </xf>
    <xf numFmtId="41" fontId="211" fillId="50" borderId="0" xfId="2160" applyNumberFormat="1" applyFont="1" applyFill="1" applyAlignment="1">
      <alignment vertical="center" shrinkToFit="1"/>
    </xf>
    <xf numFmtId="41" fontId="211" fillId="50" borderId="0" xfId="0" applyNumberFormat="1" applyFont="1" applyFill="1" applyAlignment="1">
      <alignment vertical="center" shrinkToFit="1"/>
    </xf>
    <xf numFmtId="196" fontId="238" fillId="0" borderId="130" xfId="2160" applyNumberFormat="1" applyFont="1" applyBorder="1" applyAlignment="1">
      <alignment horizontal="center" vertical="center"/>
    </xf>
    <xf numFmtId="41" fontId="211" fillId="50" borderId="0" xfId="0" applyNumberFormat="1" applyFont="1" applyFill="1" applyAlignment="1">
      <alignment horizontal="right" vertical="center" shrinkToFit="1"/>
    </xf>
    <xf numFmtId="0" fontId="211" fillId="50" borderId="0" xfId="0" applyFont="1" applyFill="1" applyAlignment="1">
      <alignment vertical="center"/>
    </xf>
    <xf numFmtId="192" fontId="170" fillId="0" borderId="0" xfId="0" applyNumberFormat="1" applyFont="1" applyAlignment="1">
      <alignment vertical="center" shrinkToFit="1"/>
    </xf>
    <xf numFmtId="198" fontId="170" fillId="0" borderId="0" xfId="0" applyNumberFormat="1" applyFont="1" applyAlignment="1">
      <alignment vertical="center" shrinkToFit="1"/>
    </xf>
    <xf numFmtId="167" fontId="143" fillId="0" borderId="180" xfId="791" applyNumberFormat="1" applyFont="1" applyFill="1" applyBorder="1" applyAlignment="1">
      <alignment vertical="center"/>
    </xf>
    <xf numFmtId="167" fontId="143" fillId="0" borderId="186" xfId="791" applyNumberFormat="1" applyFont="1" applyFill="1" applyBorder="1" applyAlignment="1">
      <alignment vertical="center"/>
    </xf>
    <xf numFmtId="167" fontId="0" fillId="0" borderId="377" xfId="24981" applyNumberFormat="1" applyFont="1" applyBorder="1"/>
    <xf numFmtId="0" fontId="79" fillId="53" borderId="180" xfId="0" applyFont="1" applyFill="1" applyBorder="1" applyAlignment="1">
      <alignment vertical="center"/>
    </xf>
    <xf numFmtId="0" fontId="79" fillId="53" borderId="384" xfId="0" applyFont="1" applyFill="1" applyBorder="1" applyAlignment="1">
      <alignment vertical="center"/>
    </xf>
    <xf numFmtId="2" fontId="73" fillId="31" borderId="126" xfId="0" applyNumberFormat="1" applyFont="1" applyFill="1" applyBorder="1" applyAlignment="1">
      <alignment horizontal="right" vertical="center"/>
    </xf>
    <xf numFmtId="2" fontId="73" fillId="0" borderId="46" xfId="0" applyNumberFormat="1" applyFont="1" applyBorder="1" applyAlignment="1">
      <alignment horizontal="right" vertical="center"/>
    </xf>
    <xf numFmtId="164" fontId="305" fillId="0" borderId="0" xfId="0" quotePrefix="1" applyNumberFormat="1" applyFont="1" applyAlignment="1">
      <alignment horizontal="center" vertical="center" wrapText="1" shrinkToFit="1"/>
    </xf>
    <xf numFmtId="172" fontId="162" fillId="0" borderId="39" xfId="0" applyNumberFormat="1" applyFont="1" applyBorder="1" applyAlignment="1">
      <alignment horizontal="center" vertical="center" shrinkToFit="1"/>
    </xf>
    <xf numFmtId="196" fontId="308" fillId="0" borderId="0" xfId="2160" applyNumberFormat="1" applyFont="1" applyAlignment="1">
      <alignment vertical="center"/>
    </xf>
    <xf numFmtId="167" fontId="308" fillId="0" borderId="0" xfId="2160" applyNumberFormat="1" applyFont="1" applyAlignment="1">
      <alignment vertical="center"/>
    </xf>
    <xf numFmtId="198" fontId="85" fillId="0" borderId="38" xfId="0" applyNumberFormat="1" applyFont="1" applyBorder="1" applyAlignment="1">
      <alignment horizontal="right" vertical="center"/>
    </xf>
    <xf numFmtId="0" fontId="4" fillId="0" borderId="138" xfId="0" applyFont="1" applyBorder="1" applyAlignment="1">
      <alignment vertical="center" shrinkToFit="1"/>
    </xf>
    <xf numFmtId="2" fontId="85" fillId="0" borderId="179" xfId="792" applyNumberFormat="1" applyFont="1" applyBorder="1" applyAlignment="1">
      <alignment horizontal="right" vertical="center"/>
    </xf>
    <xf numFmtId="2" fontId="85" fillId="0" borderId="38" xfId="792" applyNumberFormat="1" applyFont="1" applyBorder="1" applyAlignment="1">
      <alignment horizontal="right" vertical="center"/>
    </xf>
    <xf numFmtId="2" fontId="85" fillId="0" borderId="48" xfId="792" applyNumberFormat="1" applyFont="1" applyBorder="1" applyAlignment="1">
      <alignment vertical="center"/>
    </xf>
    <xf numFmtId="192" fontId="73" fillId="0" borderId="179" xfId="0" applyNumberFormat="1" applyFont="1" applyBorder="1" applyAlignment="1">
      <alignment horizontal="right" vertical="center"/>
    </xf>
    <xf numFmtId="0" fontId="85" fillId="0" borderId="386" xfId="0" applyFont="1" applyBorder="1" applyAlignment="1">
      <alignment vertical="center"/>
    </xf>
    <xf numFmtId="0" fontId="85" fillId="0" borderId="387" xfId="0" applyFont="1" applyBorder="1" applyAlignment="1">
      <alignment vertical="center"/>
    </xf>
    <xf numFmtId="0" fontId="85" fillId="0" borderId="42" xfId="0" applyFont="1" applyBorder="1" applyAlignment="1">
      <alignment vertical="center"/>
    </xf>
    <xf numFmtId="0" fontId="85" fillId="0" borderId="0" xfId="0" applyFont="1" applyAlignment="1">
      <alignment vertical="center"/>
    </xf>
    <xf numFmtId="198" fontId="85" fillId="0" borderId="180" xfId="0" applyNumberFormat="1" applyFont="1" applyBorder="1" applyAlignment="1">
      <alignment horizontal="right" vertical="center" shrinkToFit="1"/>
    </xf>
    <xf numFmtId="198" fontId="85" fillId="0" borderId="179" xfId="0" applyNumberFormat="1" applyFont="1" applyBorder="1" applyAlignment="1">
      <alignment horizontal="right" vertical="center"/>
    </xf>
    <xf numFmtId="196" fontId="206" fillId="0" borderId="0" xfId="2160" quotePrefix="1" applyNumberFormat="1" applyFont="1" applyBorder="1" applyAlignment="1">
      <alignment vertical="center" shrinkToFit="1"/>
    </xf>
    <xf numFmtId="0" fontId="162" fillId="34" borderId="130" xfId="0" applyFont="1" applyFill="1" applyBorder="1" applyAlignment="1">
      <alignment horizontal="center" vertical="center" shrinkToFit="1"/>
    </xf>
    <xf numFmtId="0" fontId="85" fillId="0" borderId="42" xfId="0" applyFont="1" applyBorder="1" applyAlignment="1">
      <alignment horizontal="center" vertical="center"/>
    </xf>
    <xf numFmtId="0" fontId="85" fillId="0" borderId="0" xfId="0" applyFont="1" applyAlignment="1">
      <alignment horizontal="center" vertical="center"/>
    </xf>
    <xf numFmtId="0" fontId="68" fillId="0" borderId="384" xfId="0" applyFont="1" applyBorder="1" applyAlignment="1">
      <alignment horizontal="right" vertical="center"/>
    </xf>
    <xf numFmtId="0" fontId="73" fillId="34" borderId="180" xfId="0" applyFont="1" applyFill="1" applyBorder="1" applyAlignment="1">
      <alignment horizontal="center" vertical="center" shrinkToFit="1"/>
    </xf>
    <xf numFmtId="1" fontId="215" fillId="0" borderId="134" xfId="0" applyNumberFormat="1" applyFont="1" applyBorder="1" applyAlignment="1">
      <alignment horizontal="center" vertical="center"/>
    </xf>
    <xf numFmtId="195" fontId="68" fillId="0" borderId="384" xfId="0" applyNumberFormat="1" applyFont="1" applyBorder="1" applyAlignment="1">
      <alignment horizontal="center" vertical="center" shrinkToFit="1"/>
    </xf>
    <xf numFmtId="0" fontId="85" fillId="34" borderId="174" xfId="0" applyFont="1" applyFill="1" applyBorder="1" applyAlignment="1">
      <alignment horizontal="center" vertical="center" shrinkToFit="1"/>
    </xf>
    <xf numFmtId="198" fontId="73" fillId="31" borderId="124" xfId="0" applyNumberFormat="1" applyFont="1" applyFill="1" applyBorder="1" applyAlignment="1">
      <alignment horizontal="right" vertical="center" shrinkToFit="1"/>
    </xf>
    <xf numFmtId="1" fontId="162" fillId="0" borderId="134" xfId="0" applyNumberFormat="1" applyFont="1" applyBorder="1" applyAlignment="1">
      <alignment horizontal="center" vertical="center"/>
    </xf>
    <xf numFmtId="0" fontId="92" fillId="0" borderId="68" xfId="384" applyFont="1" applyBorder="1" applyAlignment="1">
      <alignment horizontal="center" vertical="center"/>
    </xf>
    <xf numFmtId="0" fontId="92" fillId="0" borderId="0" xfId="384" applyFont="1" applyAlignment="1">
      <alignment horizontal="center" vertical="center"/>
    </xf>
    <xf numFmtId="0" fontId="92" fillId="0" borderId="69" xfId="384" applyFont="1" applyBorder="1" applyAlignment="1">
      <alignment horizontal="center" vertical="center"/>
    </xf>
    <xf numFmtId="189" fontId="87" fillId="0" borderId="68" xfId="384" applyNumberFormat="1" applyFont="1" applyBorder="1" applyAlignment="1">
      <alignment horizontal="center" vertical="center"/>
    </xf>
    <xf numFmtId="189" fontId="87" fillId="0" borderId="0" xfId="384" applyNumberFormat="1" applyFont="1" applyAlignment="1">
      <alignment horizontal="center" vertical="center"/>
    </xf>
    <xf numFmtId="189" fontId="87" fillId="0" borderId="69" xfId="384" applyNumberFormat="1" applyFont="1" applyBorder="1" applyAlignment="1">
      <alignment horizontal="center" vertical="center"/>
    </xf>
    <xf numFmtId="0" fontId="79" fillId="27" borderId="180" xfId="0" applyFont="1" applyFill="1" applyBorder="1" applyAlignment="1">
      <alignment horizontal="center" vertical="center" wrapText="1"/>
    </xf>
    <xf numFmtId="0" fontId="79" fillId="27" borderId="186" xfId="0" applyFont="1" applyFill="1" applyBorder="1" applyAlignment="1">
      <alignment horizontal="center" vertical="center" wrapText="1"/>
    </xf>
    <xf numFmtId="0" fontId="79" fillId="27" borderId="187" xfId="0" applyFont="1" applyFill="1" applyBorder="1" applyAlignment="1">
      <alignment horizontal="center" vertical="center" wrapText="1"/>
    </xf>
    <xf numFmtId="0" fontId="3" fillId="0" borderId="164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83" fillId="44" borderId="98" xfId="0" applyFont="1" applyFill="1" applyBorder="1" applyAlignment="1">
      <alignment horizontal="center" vertical="center"/>
    </xf>
    <xf numFmtId="0" fontId="83" fillId="44" borderId="99" xfId="0" applyFont="1" applyFill="1" applyBorder="1" applyAlignment="1">
      <alignment horizontal="center" vertical="center"/>
    </xf>
    <xf numFmtId="187" fontId="79" fillId="0" borderId="98" xfId="0" applyNumberFormat="1" applyFont="1" applyBorder="1" applyAlignment="1">
      <alignment horizontal="center" vertical="center"/>
    </xf>
    <xf numFmtId="187" fontId="79" fillId="0" borderId="99" xfId="0" applyNumberFormat="1" applyFont="1" applyBorder="1" applyAlignment="1">
      <alignment horizontal="center" vertical="center"/>
    </xf>
    <xf numFmtId="0" fontId="79" fillId="43" borderId="98" xfId="0" applyFont="1" applyFill="1" applyBorder="1" applyAlignment="1">
      <alignment horizontal="center" vertical="center"/>
    </xf>
    <xf numFmtId="0" fontId="79" fillId="43" borderId="93" xfId="0" applyFont="1" applyFill="1" applyBorder="1" applyAlignment="1">
      <alignment horizontal="center" vertical="center"/>
    </xf>
    <xf numFmtId="0" fontId="79" fillId="43" borderId="109" xfId="0" applyFont="1" applyFill="1" applyBorder="1" applyAlignment="1">
      <alignment horizontal="center" vertical="center"/>
    </xf>
    <xf numFmtId="0" fontId="79" fillId="43" borderId="82" xfId="0" applyFont="1" applyFill="1" applyBorder="1" applyAlignment="1">
      <alignment horizontal="center" vertical="center" wrapText="1"/>
    </xf>
    <xf numFmtId="0" fontId="79" fillId="43" borderId="13" xfId="0" applyFont="1" applyFill="1" applyBorder="1" applyAlignment="1">
      <alignment horizontal="center" vertical="center"/>
    </xf>
    <xf numFmtId="0" fontId="79" fillId="43" borderId="99" xfId="0" applyFont="1" applyFill="1" applyBorder="1" applyAlignment="1">
      <alignment horizontal="center" vertical="center"/>
    </xf>
    <xf numFmtId="184" fontId="79" fillId="0" borderId="98" xfId="0" applyNumberFormat="1" applyFont="1" applyBorder="1" applyAlignment="1">
      <alignment horizontal="center" vertical="center"/>
    </xf>
    <xf numFmtId="184" fontId="79" fillId="0" borderId="99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79" fillId="0" borderId="180" xfId="0" applyFont="1" applyBorder="1" applyAlignment="1">
      <alignment horizontal="center" vertical="center"/>
    </xf>
    <xf numFmtId="0" fontId="79" fillId="0" borderId="384" xfId="0" applyFont="1" applyBorder="1" applyAlignment="1">
      <alignment horizontal="center" vertical="center"/>
    </xf>
    <xf numFmtId="0" fontId="79" fillId="0" borderId="187" xfId="0" applyFont="1" applyBorder="1" applyAlignment="1">
      <alignment horizontal="center" vertical="center"/>
    </xf>
    <xf numFmtId="0" fontId="101" fillId="0" borderId="121" xfId="0" applyFont="1" applyBorder="1" applyAlignment="1">
      <alignment horizontal="center"/>
    </xf>
    <xf numFmtId="0" fontId="101" fillId="0" borderId="102" xfId="0" applyFont="1" applyBorder="1" applyAlignment="1">
      <alignment horizontal="center"/>
    </xf>
    <xf numFmtId="0" fontId="101" fillId="0" borderId="110" xfId="0" applyFont="1" applyBorder="1" applyAlignment="1">
      <alignment horizontal="center"/>
    </xf>
    <xf numFmtId="0" fontId="101" fillId="0" borderId="44" xfId="0" applyFont="1" applyBorder="1" applyAlignment="1">
      <alignment horizontal="center"/>
    </xf>
    <xf numFmtId="0" fontId="101" fillId="0" borderId="118" xfId="0" applyFont="1" applyBorder="1" applyAlignment="1">
      <alignment horizontal="center"/>
    </xf>
    <xf numFmtId="0" fontId="101" fillId="0" borderId="20" xfId="0" applyFont="1" applyBorder="1" applyAlignment="1">
      <alignment horizontal="center"/>
    </xf>
    <xf numFmtId="0" fontId="83" fillId="44" borderId="91" xfId="0" applyFont="1" applyFill="1" applyBorder="1" applyAlignment="1">
      <alignment horizontal="center" vertical="center"/>
    </xf>
    <xf numFmtId="0" fontId="83" fillId="44" borderId="108" xfId="0" applyFont="1" applyFill="1" applyBorder="1" applyAlignment="1">
      <alignment horizontal="center" vertical="center"/>
    </xf>
    <xf numFmtId="0" fontId="79" fillId="43" borderId="175" xfId="0" applyFont="1" applyFill="1" applyBorder="1" applyAlignment="1">
      <alignment horizontal="center" vertical="center"/>
    </xf>
    <xf numFmtId="0" fontId="79" fillId="47" borderId="115" xfId="0" applyFont="1" applyFill="1" applyBorder="1" applyAlignment="1">
      <alignment horizontal="center" vertical="center"/>
    </xf>
    <xf numFmtId="0" fontId="79" fillId="47" borderId="59" xfId="0" applyFont="1" applyFill="1" applyBorder="1" applyAlignment="1">
      <alignment horizontal="center" vertical="center"/>
    </xf>
    <xf numFmtId="0" fontId="0" fillId="0" borderId="119" xfId="0" applyBorder="1" applyAlignment="1">
      <alignment horizontal="left" vertical="center" indent="1"/>
    </xf>
    <xf numFmtId="0" fontId="0" fillId="0" borderId="99" xfId="0" applyBorder="1" applyAlignment="1">
      <alignment horizontal="left" vertical="center" indent="1"/>
    </xf>
    <xf numFmtId="0" fontId="79" fillId="43" borderId="98" xfId="0" applyFont="1" applyFill="1" applyBorder="1" applyAlignment="1">
      <alignment horizontal="center" vertical="center" wrapText="1"/>
    </xf>
    <xf numFmtId="0" fontId="79" fillId="43" borderId="93" xfId="0" applyFont="1" applyFill="1" applyBorder="1" applyAlignment="1">
      <alignment horizontal="center" vertical="center" wrapText="1"/>
    </xf>
    <xf numFmtId="0" fontId="79" fillId="43" borderId="109" xfId="0" applyFont="1" applyFill="1" applyBorder="1" applyAlignment="1">
      <alignment horizontal="center" vertical="center" wrapText="1"/>
    </xf>
    <xf numFmtId="0" fontId="102" fillId="43" borderId="100" xfId="0" applyFont="1" applyFill="1" applyBorder="1" applyAlignment="1">
      <alignment horizontal="center" vertical="center"/>
    </xf>
    <xf numFmtId="0" fontId="102" fillId="43" borderId="101" xfId="0" applyFont="1" applyFill="1" applyBorder="1" applyAlignment="1">
      <alignment horizontal="center" vertical="center"/>
    </xf>
    <xf numFmtId="0" fontId="102" fillId="43" borderId="102" xfId="0" applyFont="1" applyFill="1" applyBorder="1" applyAlignment="1">
      <alignment horizontal="center" vertical="center"/>
    </xf>
    <xf numFmtId="0" fontId="102" fillId="43" borderId="42" xfId="0" applyFont="1" applyFill="1" applyBorder="1" applyAlignment="1">
      <alignment horizontal="center" vertical="center"/>
    </xf>
    <xf numFmtId="0" fontId="102" fillId="43" borderId="0" xfId="0" applyFont="1" applyFill="1" applyAlignment="1">
      <alignment horizontal="center" vertical="center"/>
    </xf>
    <xf numFmtId="0" fontId="102" fillId="43" borderId="44" xfId="0" applyFont="1" applyFill="1" applyBorder="1" applyAlignment="1">
      <alignment horizontal="center" vertical="center"/>
    </xf>
    <xf numFmtId="0" fontId="81" fillId="43" borderId="19" xfId="0" applyFont="1" applyFill="1" applyBorder="1" applyAlignment="1">
      <alignment horizontal="center" vertical="center"/>
    </xf>
    <xf numFmtId="0" fontId="81" fillId="43" borderId="32" xfId="0" applyFont="1" applyFill="1" applyBorder="1" applyAlignment="1">
      <alignment horizontal="center" vertical="center"/>
    </xf>
    <xf numFmtId="0" fontId="81" fillId="43" borderId="20" xfId="0" applyFont="1" applyFill="1" applyBorder="1" applyAlignment="1">
      <alignment horizontal="center" vertical="center"/>
    </xf>
    <xf numFmtId="182" fontId="100" fillId="0" borderId="100" xfId="0" applyNumberFormat="1" applyFont="1" applyBorder="1" applyAlignment="1">
      <alignment horizontal="left" vertical="center"/>
    </xf>
    <xf numFmtId="182" fontId="100" fillId="0" borderId="101" xfId="0" applyNumberFormat="1" applyFont="1" applyBorder="1" applyAlignment="1">
      <alignment horizontal="left" vertical="center"/>
    </xf>
    <xf numFmtId="182" fontId="100" fillId="0" borderId="42" xfId="0" applyNumberFormat="1" applyFont="1" applyBorder="1" applyAlignment="1">
      <alignment horizontal="left" vertical="center"/>
    </xf>
    <xf numFmtId="182" fontId="100" fillId="0" borderId="0" xfId="0" applyNumberFormat="1" applyFont="1" applyAlignment="1">
      <alignment horizontal="left" vertical="center"/>
    </xf>
    <xf numFmtId="182" fontId="100" fillId="0" borderId="19" xfId="0" applyNumberFormat="1" applyFont="1" applyBorder="1" applyAlignment="1">
      <alignment horizontal="left" vertical="center"/>
    </xf>
    <xf numFmtId="182" fontId="100" fillId="0" borderId="32" xfId="0" applyNumberFormat="1" applyFont="1" applyBorder="1" applyAlignment="1">
      <alignment horizontal="left" vertical="center"/>
    </xf>
    <xf numFmtId="49" fontId="100" fillId="0" borderId="101" xfId="0" applyNumberFormat="1" applyFont="1" applyBorder="1" applyAlignment="1">
      <alignment horizontal="left" vertical="center"/>
    </xf>
    <xf numFmtId="49" fontId="100" fillId="0" borderId="103" xfId="0" applyNumberFormat="1" applyFont="1" applyBorder="1" applyAlignment="1">
      <alignment horizontal="left" vertical="center"/>
    </xf>
    <xf numFmtId="49" fontId="100" fillId="0" borderId="0" xfId="0" applyNumberFormat="1" applyFont="1" applyAlignment="1">
      <alignment horizontal="left" vertical="center"/>
    </xf>
    <xf numFmtId="49" fontId="100" fillId="0" borderId="104" xfId="0" applyNumberFormat="1" applyFont="1" applyBorder="1" applyAlignment="1">
      <alignment horizontal="left" vertical="center"/>
    </xf>
    <xf numFmtId="193" fontId="100" fillId="0" borderId="0" xfId="0" applyNumberFormat="1" applyFont="1" applyAlignment="1">
      <alignment horizontal="left" vertical="center"/>
    </xf>
    <xf numFmtId="193" fontId="100" fillId="0" borderId="104" xfId="0" applyNumberFormat="1" applyFont="1" applyBorder="1" applyAlignment="1">
      <alignment horizontal="left" vertical="center"/>
    </xf>
    <xf numFmtId="49" fontId="100" fillId="0" borderId="32" xfId="0" applyNumberFormat="1" applyFont="1" applyBorder="1" applyAlignment="1">
      <alignment horizontal="left" vertical="center"/>
    </xf>
    <xf numFmtId="49" fontId="100" fillId="0" borderId="106" xfId="0" applyNumberFormat="1" applyFont="1" applyBorder="1" applyAlignment="1">
      <alignment horizontal="left" vertical="center"/>
    </xf>
    <xf numFmtId="0" fontId="83" fillId="0" borderId="91" xfId="0" applyFont="1" applyBorder="1" applyAlignment="1">
      <alignment horizontal="center" vertical="center"/>
    </xf>
    <xf numFmtId="0" fontId="83" fillId="0" borderId="108" xfId="0" applyFont="1" applyBorder="1" applyAlignment="1">
      <alignment horizontal="center" vertical="center"/>
    </xf>
    <xf numFmtId="0" fontId="79" fillId="43" borderId="180" xfId="0" applyFont="1" applyFill="1" applyBorder="1" applyAlignment="1">
      <alignment horizontal="center" vertical="center"/>
    </xf>
    <xf numFmtId="0" fontId="79" fillId="43" borderId="187" xfId="0" applyFont="1" applyFill="1" applyBorder="1" applyAlignment="1">
      <alignment horizontal="center" vertical="center"/>
    </xf>
    <xf numFmtId="182" fontId="75" fillId="22" borderId="110" xfId="487" applyNumberFormat="1" applyFont="1" applyFill="1" applyBorder="1" applyAlignment="1">
      <alignment horizontal="left" vertical="center"/>
    </xf>
    <xf numFmtId="182" fontId="75" fillId="22" borderId="0" xfId="487" applyNumberFormat="1" applyFont="1" applyFill="1" applyAlignment="1">
      <alignment horizontal="left" vertical="center"/>
    </xf>
    <xf numFmtId="0" fontId="83" fillId="44" borderId="109" xfId="0" applyFont="1" applyFill="1" applyBorder="1" applyAlignment="1">
      <alignment horizontal="center" vertical="center"/>
    </xf>
    <xf numFmtId="0" fontId="79" fillId="43" borderId="91" xfId="0" applyFont="1" applyFill="1" applyBorder="1" applyAlignment="1">
      <alignment horizontal="center" vertical="center"/>
    </xf>
    <xf numFmtId="3" fontId="0" fillId="0" borderId="162" xfId="0" applyNumberFormat="1" applyBorder="1" applyAlignment="1">
      <alignment horizontal="center" vertical="center"/>
    </xf>
    <xf numFmtId="3" fontId="0" fillId="0" borderId="163" xfId="0" applyNumberFormat="1" applyBorder="1" applyAlignment="1">
      <alignment horizontal="center" vertical="center"/>
    </xf>
    <xf numFmtId="3" fontId="0" fillId="0" borderId="19" xfId="0" applyNumberFormat="1" applyBorder="1" applyAlignment="1">
      <alignment horizontal="center" vertical="center"/>
    </xf>
    <xf numFmtId="3" fontId="0" fillId="0" borderId="20" xfId="0" applyNumberFormat="1" applyBorder="1" applyAlignment="1">
      <alignment horizontal="center" vertical="center"/>
    </xf>
    <xf numFmtId="181" fontId="0" fillId="0" borderId="82" xfId="658" applyNumberFormat="1" applyFont="1" applyBorder="1" applyAlignment="1">
      <alignment horizontal="center" vertical="center"/>
    </xf>
    <xf numFmtId="181" fontId="0" fillId="0" borderId="13" xfId="658" applyNumberFormat="1" applyFont="1" applyBorder="1" applyAlignment="1">
      <alignment horizontal="center" vertical="center"/>
    </xf>
    <xf numFmtId="3" fontId="0" fillId="0" borderId="83" xfId="0" applyNumberFormat="1" applyBorder="1" applyAlignment="1">
      <alignment horizontal="center" vertical="center"/>
    </xf>
    <xf numFmtId="3" fontId="0" fillId="0" borderId="84" xfId="0" applyNumberFormat="1" applyBorder="1" applyAlignment="1">
      <alignment horizontal="center" vertical="center"/>
    </xf>
    <xf numFmtId="179" fontId="0" fillId="0" borderId="83" xfId="0" applyNumberFormat="1" applyBorder="1" applyAlignment="1">
      <alignment horizontal="center" vertical="center"/>
    </xf>
    <xf numFmtId="179" fontId="0" fillId="0" borderId="84" xfId="0" applyNumberFormat="1" applyBorder="1" applyAlignment="1">
      <alignment horizontal="center" vertical="center"/>
    </xf>
    <xf numFmtId="179" fontId="0" fillId="0" borderId="19" xfId="0" applyNumberFormat="1" applyBorder="1" applyAlignment="1">
      <alignment horizontal="center" vertical="center"/>
    </xf>
    <xf numFmtId="179" fontId="0" fillId="0" borderId="20" xfId="0" applyNumberFormat="1" applyBorder="1" applyAlignment="1">
      <alignment horizontal="center" vertical="center"/>
    </xf>
    <xf numFmtId="0" fontId="79" fillId="43" borderId="107" xfId="0" applyFont="1" applyFill="1" applyBorder="1" applyAlignment="1">
      <alignment horizontal="center" vertical="center"/>
    </xf>
    <xf numFmtId="0" fontId="79" fillId="43" borderId="91" xfId="0" applyFont="1" applyFill="1" applyBorder="1" applyAlignment="1">
      <alignment horizontal="center" vertical="center" wrapText="1"/>
    </xf>
    <xf numFmtId="0" fontId="0" fillId="0" borderId="187" xfId="0" applyBorder="1" applyAlignment="1">
      <alignment horizontal="left" vertical="center" indent="1"/>
    </xf>
    <xf numFmtId="0" fontId="0" fillId="0" borderId="169" xfId="0" applyBorder="1" applyAlignment="1">
      <alignment horizontal="left" vertical="center" indent="1"/>
    </xf>
    <xf numFmtId="0" fontId="0" fillId="0" borderId="170" xfId="0" applyBorder="1" applyAlignment="1">
      <alignment horizontal="left" vertical="center" indent="1"/>
    </xf>
    <xf numFmtId="0" fontId="79" fillId="43" borderId="117" xfId="0" applyFont="1" applyFill="1" applyBorder="1" applyAlignment="1">
      <alignment horizontal="center" vertical="center"/>
    </xf>
    <xf numFmtId="0" fontId="79" fillId="43" borderId="84" xfId="0" applyFont="1" applyFill="1" applyBorder="1" applyAlignment="1">
      <alignment horizontal="center" vertical="center"/>
    </xf>
    <xf numFmtId="0" fontId="79" fillId="43" borderId="118" xfId="0" applyFont="1" applyFill="1" applyBorder="1" applyAlignment="1">
      <alignment horizontal="center" vertical="center"/>
    </xf>
    <xf numFmtId="0" fontId="79" fillId="43" borderId="20" xfId="0" applyFont="1" applyFill="1" applyBorder="1" applyAlignment="1">
      <alignment horizontal="center" vertical="center"/>
    </xf>
    <xf numFmtId="0" fontId="79" fillId="43" borderId="82" xfId="0" applyFont="1" applyFill="1" applyBorder="1" applyAlignment="1">
      <alignment horizontal="center" vertical="center"/>
    </xf>
    <xf numFmtId="0" fontId="79" fillId="43" borderId="111" xfId="0" applyFont="1" applyFill="1" applyBorder="1" applyAlignment="1">
      <alignment horizontal="center" vertical="center"/>
    </xf>
    <xf numFmtId="0" fontId="79" fillId="43" borderId="105" xfId="0" applyFont="1" applyFill="1" applyBorder="1" applyAlignment="1">
      <alignment horizontal="center" vertical="center"/>
    </xf>
    <xf numFmtId="183" fontId="82" fillId="0" borderId="0" xfId="0" applyNumberFormat="1" applyFont="1" applyAlignment="1">
      <alignment horizontal="left" vertical="center"/>
    </xf>
    <xf numFmtId="0" fontId="79" fillId="43" borderId="108" xfId="0" applyFont="1" applyFill="1" applyBorder="1" applyAlignment="1">
      <alignment horizontal="center" vertical="center"/>
    </xf>
    <xf numFmtId="0" fontId="79" fillId="27" borderId="98" xfId="0" applyFont="1" applyFill="1" applyBorder="1" applyAlignment="1">
      <alignment horizontal="center" vertical="center" wrapText="1"/>
    </xf>
    <xf numFmtId="0" fontId="79" fillId="27" borderId="93" xfId="0" applyFont="1" applyFill="1" applyBorder="1" applyAlignment="1">
      <alignment horizontal="center" vertical="center" wrapText="1"/>
    </xf>
    <xf numFmtId="0" fontId="79" fillId="27" borderId="99" xfId="0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85" xfId="0" applyBorder="1" applyAlignment="1">
      <alignment horizontal="center" vertical="center" wrapText="1"/>
    </xf>
    <xf numFmtId="0" fontId="3" fillId="0" borderId="120" xfId="0" applyFont="1" applyBorder="1" applyAlignment="1">
      <alignment horizontal="center" vertical="center"/>
    </xf>
    <xf numFmtId="0" fontId="3" fillId="0" borderId="80" xfId="0" applyFont="1" applyBorder="1" applyAlignment="1">
      <alignment horizontal="center" vertical="center"/>
    </xf>
    <xf numFmtId="0" fontId="3" fillId="0" borderId="74" xfId="0" applyFont="1" applyBorder="1" applyAlignment="1">
      <alignment horizontal="center" vertical="center"/>
    </xf>
    <xf numFmtId="0" fontId="79" fillId="43" borderId="13" xfId="0" applyFont="1" applyFill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/>
    </xf>
    <xf numFmtId="0" fontId="3" fillId="0" borderId="73" xfId="0" applyFont="1" applyBorder="1" applyAlignment="1">
      <alignment horizontal="center" vertical="center"/>
    </xf>
    <xf numFmtId="0" fontId="0" fillId="0" borderId="203" xfId="0" applyBorder="1" applyAlignment="1">
      <alignment horizontal="left" vertical="center" indent="1"/>
    </xf>
    <xf numFmtId="0" fontId="0" fillId="0" borderId="204" xfId="0" applyBorder="1" applyAlignment="1">
      <alignment horizontal="left" vertical="center" indent="1"/>
    </xf>
    <xf numFmtId="0" fontId="3" fillId="0" borderId="0" xfId="0" applyFont="1" applyAlignment="1">
      <alignment horizontal="center" vertical="center"/>
    </xf>
    <xf numFmtId="0" fontId="0" fillId="0" borderId="197" xfId="0" applyBorder="1" applyAlignment="1">
      <alignment vertical="center"/>
    </xf>
    <xf numFmtId="0" fontId="0" fillId="0" borderId="198" xfId="0" applyBorder="1" applyAlignment="1">
      <alignment vertical="center"/>
    </xf>
    <xf numFmtId="0" fontId="0" fillId="0" borderId="199" xfId="0" applyBorder="1" applyAlignment="1">
      <alignment vertical="center"/>
    </xf>
    <xf numFmtId="0" fontId="0" fillId="0" borderId="117" xfId="0" applyBorder="1" applyAlignment="1">
      <alignment horizontal="left" vertical="center" indent="1"/>
    </xf>
    <xf numFmtId="0" fontId="0" fillId="0" borderId="163" xfId="0" applyBorder="1" applyAlignment="1">
      <alignment horizontal="left" vertical="center" indent="1"/>
    </xf>
    <xf numFmtId="0" fontId="79" fillId="0" borderId="107" xfId="0" applyFont="1" applyBorder="1" applyAlignment="1">
      <alignment horizontal="center" vertical="center"/>
    </xf>
    <xf numFmtId="0" fontId="79" fillId="47" borderId="107" xfId="0" applyFont="1" applyFill="1" applyBorder="1" applyAlignment="1">
      <alignment horizontal="center" vertical="center"/>
    </xf>
    <xf numFmtId="0" fontId="79" fillId="47" borderId="91" xfId="0" applyFont="1" applyFill="1" applyBorder="1" applyAlignment="1">
      <alignment horizontal="center" vertical="center"/>
    </xf>
    <xf numFmtId="0" fontId="79" fillId="43" borderId="163" xfId="0" applyFont="1" applyFill="1" applyBorder="1" applyAlignment="1">
      <alignment horizontal="center" vertical="center"/>
    </xf>
    <xf numFmtId="0" fontId="0" fillId="0" borderId="91" xfId="0" applyBorder="1" applyAlignment="1">
      <alignment horizontal="left" vertical="center" indent="1"/>
    </xf>
    <xf numFmtId="0" fontId="0" fillId="0" borderId="171" xfId="0" applyBorder="1" applyAlignment="1">
      <alignment horizontal="left" vertical="center" indent="1"/>
    </xf>
    <xf numFmtId="205" fontId="0" fillId="0" borderId="0" xfId="0" applyNumberFormat="1" applyAlignment="1">
      <alignment horizontal="left" vertical="center"/>
    </xf>
    <xf numFmtId="0" fontId="0" fillId="0" borderId="180" xfId="0" applyBorder="1" applyAlignment="1">
      <alignment vertical="center"/>
    </xf>
    <xf numFmtId="0" fontId="0" fillId="0" borderId="186" xfId="0" applyBorder="1" applyAlignment="1">
      <alignment vertical="center"/>
    </xf>
    <xf numFmtId="0" fontId="0" fillId="0" borderId="122" xfId="0" applyBorder="1" applyAlignment="1">
      <alignment vertical="center"/>
    </xf>
    <xf numFmtId="0" fontId="79" fillId="43" borderId="99" xfId="0" applyFont="1" applyFill="1" applyBorder="1" applyAlignment="1">
      <alignment horizontal="center" vertical="center" wrapText="1"/>
    </xf>
    <xf numFmtId="0" fontId="0" fillId="0" borderId="119" xfId="0" applyBorder="1" applyAlignment="1">
      <alignment vertical="center"/>
    </xf>
    <xf numFmtId="0" fontId="0" fillId="0" borderId="187" xfId="0" applyBorder="1" applyAlignment="1">
      <alignment vertical="center"/>
    </xf>
    <xf numFmtId="0" fontId="79" fillId="47" borderId="169" xfId="0" applyFont="1" applyFill="1" applyBorder="1" applyAlignment="1">
      <alignment horizontal="center" vertical="center"/>
    </xf>
    <xf numFmtId="0" fontId="79" fillId="47" borderId="170" xfId="0" applyFont="1" applyFill="1" applyBorder="1" applyAlignment="1">
      <alignment horizontal="center" vertical="center"/>
    </xf>
    <xf numFmtId="0" fontId="79" fillId="27" borderId="36" xfId="0" applyFont="1" applyFill="1" applyBorder="1" applyAlignment="1">
      <alignment horizontal="center" vertical="center" wrapText="1"/>
    </xf>
    <xf numFmtId="0" fontId="79" fillId="27" borderId="18" xfId="0" applyFont="1" applyFill="1" applyBorder="1" applyAlignment="1">
      <alignment horizontal="center" vertical="center" wrapText="1"/>
    </xf>
    <xf numFmtId="0" fontId="79" fillId="27" borderId="13" xfId="0" applyFont="1" applyFill="1" applyBorder="1" applyAlignment="1">
      <alignment horizontal="center" vertical="center" wrapText="1"/>
    </xf>
    <xf numFmtId="0" fontId="79" fillId="0" borderId="36" xfId="0" applyFont="1" applyBorder="1" applyAlignment="1">
      <alignment horizontal="center" vertical="center"/>
    </xf>
    <xf numFmtId="0" fontId="79" fillId="0" borderId="1" xfId="0" applyFont="1" applyBorder="1" applyAlignment="1">
      <alignment horizontal="center" vertical="center"/>
    </xf>
    <xf numFmtId="0" fontId="79" fillId="47" borderId="105" xfId="0" applyFont="1" applyFill="1" applyBorder="1" applyAlignment="1">
      <alignment horizontal="center" vertical="center"/>
    </xf>
    <xf numFmtId="0" fontId="79" fillId="47" borderId="13" xfId="0" applyFont="1" applyFill="1" applyBorder="1" applyAlignment="1">
      <alignment horizontal="center" vertical="center"/>
    </xf>
    <xf numFmtId="0" fontId="79" fillId="43" borderId="186" xfId="0" applyFont="1" applyFill="1" applyBorder="1" applyAlignment="1">
      <alignment horizontal="center" vertical="center"/>
    </xf>
    <xf numFmtId="0" fontId="79" fillId="43" borderId="180" xfId="0" applyFont="1" applyFill="1" applyBorder="1" applyAlignment="1">
      <alignment horizontal="center" vertical="center" wrapText="1"/>
    </xf>
    <xf numFmtId="0" fontId="79" fillId="43" borderId="186" xfId="0" applyFont="1" applyFill="1" applyBorder="1" applyAlignment="1">
      <alignment horizontal="center" vertical="center" wrapText="1"/>
    </xf>
    <xf numFmtId="0" fontId="79" fillId="43" borderId="187" xfId="0" applyFont="1" applyFill="1" applyBorder="1" applyAlignment="1">
      <alignment horizontal="center" vertical="center" wrapText="1"/>
    </xf>
    <xf numFmtId="0" fontId="0" fillId="0" borderId="110" xfId="0" applyBorder="1" applyAlignment="1">
      <alignment horizontal="left" vertical="center" indent="1"/>
    </xf>
    <xf numFmtId="0" fontId="0" fillId="0" borderId="44" xfId="0" applyBorder="1" applyAlignment="1">
      <alignment horizontal="left" vertical="center" indent="1"/>
    </xf>
    <xf numFmtId="0" fontId="0" fillId="0" borderId="200" xfId="0" applyBorder="1" applyAlignment="1">
      <alignment vertical="center"/>
    </xf>
    <xf numFmtId="0" fontId="0" fillId="0" borderId="201" xfId="0" applyBorder="1" applyAlignment="1">
      <alignment vertical="center"/>
    </xf>
    <xf numFmtId="0" fontId="79" fillId="0" borderId="119" xfId="0" applyFont="1" applyBorder="1" applyAlignment="1">
      <alignment horizontal="center" vertical="center"/>
    </xf>
    <xf numFmtId="0" fontId="79" fillId="0" borderId="186" xfId="0" applyFont="1" applyBorder="1" applyAlignment="1">
      <alignment horizontal="center" vertical="center"/>
    </xf>
    <xf numFmtId="0" fontId="79" fillId="0" borderId="122" xfId="0" applyFont="1" applyBorder="1" applyAlignment="1">
      <alignment horizontal="center" vertical="center"/>
    </xf>
    <xf numFmtId="0" fontId="0" fillId="0" borderId="195" xfId="0" applyBorder="1" applyAlignment="1">
      <alignment horizontal="center" vertical="center" wrapText="1"/>
    </xf>
    <xf numFmtId="0" fontId="79" fillId="0" borderId="63" xfId="0" applyFont="1" applyBorder="1" applyAlignment="1">
      <alignment horizontal="center" vertical="center"/>
    </xf>
    <xf numFmtId="0" fontId="79" fillId="0" borderId="59" xfId="0" applyFont="1" applyBorder="1" applyAlignment="1">
      <alignment horizontal="center" vertical="center"/>
    </xf>
    <xf numFmtId="0" fontId="79" fillId="43" borderId="97" xfId="0" applyFont="1" applyFill="1" applyBorder="1" applyAlignment="1">
      <alignment horizontal="center" vertical="center"/>
    </xf>
    <xf numFmtId="0" fontId="83" fillId="44" borderId="19" xfId="0" applyFont="1" applyFill="1" applyBorder="1" applyAlignment="1">
      <alignment horizontal="center" vertical="center"/>
    </xf>
    <xf numFmtId="0" fontId="83" fillId="44" borderId="33" xfId="0" applyFont="1" applyFill="1" applyBorder="1" applyAlignment="1">
      <alignment horizontal="center" vertical="center"/>
    </xf>
    <xf numFmtId="49" fontId="100" fillId="0" borderId="33" xfId="0" applyNumberFormat="1" applyFont="1" applyBorder="1" applyAlignment="1">
      <alignment horizontal="left" vertical="center"/>
    </xf>
    <xf numFmtId="0" fontId="83" fillId="0" borderId="96" xfId="0" applyFont="1" applyBorder="1" applyAlignment="1">
      <alignment horizontal="center" vertical="center"/>
    </xf>
    <xf numFmtId="0" fontId="83" fillId="44" borderId="96" xfId="0" applyFont="1" applyFill="1" applyBorder="1" applyAlignment="1">
      <alignment horizontal="center" vertical="center"/>
    </xf>
    <xf numFmtId="0" fontId="83" fillId="44" borderId="180" xfId="0" applyFont="1" applyFill="1" applyBorder="1" applyAlignment="1">
      <alignment horizontal="center" vertical="center"/>
    </xf>
    <xf numFmtId="0" fontId="83" fillId="44" borderId="187" xfId="0" applyFont="1" applyFill="1" applyBorder="1" applyAlignment="1">
      <alignment horizontal="center" vertical="center"/>
    </xf>
    <xf numFmtId="0" fontId="83" fillId="44" borderId="20" xfId="0" applyFont="1" applyFill="1" applyBorder="1" applyAlignment="1">
      <alignment horizontal="center" vertical="center"/>
    </xf>
    <xf numFmtId="0" fontId="101" fillId="0" borderId="26" xfId="0" applyFont="1" applyBorder="1" applyAlignment="1">
      <alignment horizontal="center"/>
    </xf>
    <xf numFmtId="0" fontId="101" fillId="0" borderId="27" xfId="0" applyFont="1" applyBorder="1" applyAlignment="1">
      <alignment horizontal="center"/>
    </xf>
    <xf numFmtId="0" fontId="101" fillId="0" borderId="76" xfId="0" applyFont="1" applyBorder="1" applyAlignment="1">
      <alignment horizontal="center"/>
    </xf>
    <xf numFmtId="0" fontId="101" fillId="0" borderId="29" xfId="0" applyFont="1" applyBorder="1" applyAlignment="1">
      <alignment horizontal="center"/>
    </xf>
    <xf numFmtId="0" fontId="101" fillId="0" borderId="0" xfId="0" applyFont="1" applyAlignment="1">
      <alignment horizontal="center"/>
    </xf>
    <xf numFmtId="0" fontId="101" fillId="0" borderId="31" xfId="0" applyFont="1" applyBorder="1" applyAlignment="1">
      <alignment horizontal="center"/>
    </xf>
    <xf numFmtId="0" fontId="101" fillId="0" borderId="32" xfId="0" applyFont="1" applyBorder="1" applyAlignment="1">
      <alignment horizontal="center"/>
    </xf>
    <xf numFmtId="182" fontId="75" fillId="22" borderId="29" xfId="487" applyNumberFormat="1" applyFont="1" applyFill="1" applyBorder="1" applyAlignment="1">
      <alignment horizontal="left" vertical="center"/>
    </xf>
    <xf numFmtId="0" fontId="82" fillId="0" borderId="34" xfId="0" applyFont="1" applyBorder="1" applyAlignment="1">
      <alignment horizontal="center" vertical="center"/>
    </xf>
    <xf numFmtId="0" fontId="82" fillId="0" borderId="85" xfId="0" applyFont="1" applyBorder="1" applyAlignment="1">
      <alignment horizontal="center" vertical="center"/>
    </xf>
    <xf numFmtId="0" fontId="83" fillId="44" borderId="92" xfId="0" applyFont="1" applyFill="1" applyBorder="1" applyAlignment="1">
      <alignment horizontal="center" vertical="center"/>
    </xf>
    <xf numFmtId="0" fontId="83" fillId="44" borderId="85" xfId="0" applyFont="1" applyFill="1" applyBorder="1" applyAlignment="1">
      <alignment horizontal="center" vertical="center"/>
    </xf>
    <xf numFmtId="0" fontId="102" fillId="43" borderId="75" xfId="0" applyFont="1" applyFill="1" applyBorder="1" applyAlignment="1">
      <alignment horizontal="center" vertical="center"/>
    </xf>
    <xf numFmtId="0" fontId="102" fillId="43" borderId="27" xfId="0" applyFont="1" applyFill="1" applyBorder="1" applyAlignment="1">
      <alignment horizontal="center" vertical="center"/>
    </xf>
    <xf numFmtId="0" fontId="102" fillId="43" borderId="76" xfId="0" applyFont="1" applyFill="1" applyBorder="1" applyAlignment="1">
      <alignment horizontal="center" vertical="center"/>
    </xf>
    <xf numFmtId="0" fontId="83" fillId="44" borderId="120" xfId="0" applyFont="1" applyFill="1" applyBorder="1" applyAlignment="1">
      <alignment horizontal="center" vertical="center"/>
    </xf>
    <xf numFmtId="182" fontId="100" fillId="0" borderId="75" xfId="0" applyNumberFormat="1" applyFont="1" applyBorder="1" applyAlignment="1">
      <alignment horizontal="left" vertical="center"/>
    </xf>
    <xf numFmtId="182" fontId="100" fillId="0" borderId="27" xfId="0" applyNumberFormat="1" applyFont="1" applyBorder="1" applyAlignment="1">
      <alignment horizontal="left" vertical="center"/>
    </xf>
    <xf numFmtId="49" fontId="100" fillId="0" borderId="27" xfId="0" applyNumberFormat="1" applyFont="1" applyBorder="1" applyAlignment="1">
      <alignment horizontal="left" vertical="center"/>
    </xf>
    <xf numFmtId="49" fontId="100" fillId="0" borderId="28" xfId="0" applyNumberFormat="1" applyFont="1" applyBorder="1" applyAlignment="1">
      <alignment horizontal="left" vertical="center"/>
    </xf>
    <xf numFmtId="49" fontId="100" fillId="0" borderId="30" xfId="0" applyNumberFormat="1" applyFont="1" applyBorder="1" applyAlignment="1">
      <alignment horizontal="left" vertical="center"/>
    </xf>
    <xf numFmtId="0" fontId="79" fillId="43" borderId="96" xfId="0" applyFont="1" applyFill="1" applyBorder="1" applyAlignment="1">
      <alignment horizontal="center" vertical="center"/>
    </xf>
    <xf numFmtId="0" fontId="162" fillId="34" borderId="39" xfId="0" applyFont="1" applyFill="1" applyBorder="1" applyAlignment="1">
      <alignment horizontal="center" vertical="center" shrinkToFit="1"/>
    </xf>
    <xf numFmtId="0" fontId="162" fillId="34" borderId="135" xfId="0" applyFont="1" applyFill="1" applyBorder="1" applyAlignment="1">
      <alignment horizontal="center" vertical="center" shrinkToFit="1"/>
    </xf>
    <xf numFmtId="0" fontId="162" fillId="34" borderId="130" xfId="0" applyFont="1" applyFill="1" applyBorder="1" applyAlignment="1">
      <alignment horizontal="center" vertical="center" shrinkToFit="1"/>
    </xf>
    <xf numFmtId="196" fontId="224" fillId="0" borderId="0" xfId="2160" quotePrefix="1" applyNumberFormat="1" applyFont="1" applyBorder="1" applyAlignment="1">
      <alignment horizontal="right" vertical="center" shrinkToFit="1"/>
    </xf>
    <xf numFmtId="1" fontId="215" fillId="0" borderId="134" xfId="0" applyNumberFormat="1" applyFont="1" applyBorder="1" applyAlignment="1">
      <alignment horizontal="center" vertical="center"/>
    </xf>
    <xf numFmtId="1" fontId="215" fillId="0" borderId="39" xfId="0" applyNumberFormat="1" applyFont="1" applyBorder="1" applyAlignment="1">
      <alignment horizontal="center" vertical="center"/>
    </xf>
    <xf numFmtId="1" fontId="215" fillId="0" borderId="135" xfId="0" applyNumberFormat="1" applyFont="1" applyBorder="1" applyAlignment="1">
      <alignment horizontal="center" vertical="center"/>
    </xf>
    <xf numFmtId="196" fontId="157" fillId="0" borderId="0" xfId="2160" quotePrefix="1" applyNumberFormat="1" applyFont="1" applyBorder="1" applyAlignment="1">
      <alignment horizontal="center" vertical="center" shrinkToFit="1"/>
    </xf>
    <xf numFmtId="196" fontId="157" fillId="0" borderId="0" xfId="2160" quotePrefix="1" applyNumberFormat="1" applyFont="1" applyBorder="1" applyAlignment="1">
      <alignment horizontal="right" vertical="center" shrinkToFit="1"/>
    </xf>
    <xf numFmtId="0" fontId="73" fillId="0" borderId="0" xfId="0" applyFont="1" applyAlignment="1">
      <alignment horizontal="center" vertical="center"/>
    </xf>
    <xf numFmtId="0" fontId="197" fillId="0" borderId="46" xfId="0" quotePrefix="1" applyFont="1" applyBorder="1" applyAlignment="1">
      <alignment horizontal="left" vertical="center"/>
    </xf>
    <xf numFmtId="195" fontId="197" fillId="0" borderId="0" xfId="0" applyNumberFormat="1" applyFont="1" applyAlignment="1">
      <alignment horizontal="center" vertical="center"/>
    </xf>
    <xf numFmtId="196" fontId="206" fillId="0" borderId="0" xfId="2160" quotePrefix="1" applyNumberFormat="1" applyFont="1" applyBorder="1" applyAlignment="1">
      <alignment horizontal="right" vertical="center" shrinkToFit="1"/>
    </xf>
    <xf numFmtId="0" fontId="237" fillId="0" borderId="390" xfId="0" applyFont="1" applyBorder="1" applyAlignment="1">
      <alignment horizontal="center" vertical="center" shrinkToFit="1"/>
    </xf>
    <xf numFmtId="0" fontId="237" fillId="0" borderId="53" xfId="0" applyFont="1" applyBorder="1" applyAlignment="1">
      <alignment horizontal="center" vertical="center" shrinkToFit="1"/>
    </xf>
    <xf numFmtId="0" fontId="237" fillId="0" borderId="179" xfId="0" applyFont="1" applyBorder="1" applyAlignment="1">
      <alignment horizontal="center" vertical="center" shrinkToFit="1"/>
    </xf>
    <xf numFmtId="0" fontId="237" fillId="0" borderId="173" xfId="0" applyFont="1" applyBorder="1" applyAlignment="1">
      <alignment horizontal="center" vertical="center" shrinkToFit="1"/>
    </xf>
    <xf numFmtId="0" fontId="237" fillId="0" borderId="393" xfId="0" applyFont="1" applyBorder="1" applyAlignment="1">
      <alignment horizontal="center" vertical="center" shrinkToFit="1"/>
    </xf>
    <xf numFmtId="0" fontId="237" fillId="0" borderId="140" xfId="0" applyFont="1" applyBorder="1" applyAlignment="1">
      <alignment horizontal="center" vertical="center" shrinkToFit="1"/>
    </xf>
    <xf numFmtId="0" fontId="73" fillId="0" borderId="0" xfId="0" applyFont="1" applyAlignment="1">
      <alignment horizontal="center" vertical="center" shrinkToFit="1"/>
    </xf>
    <xf numFmtId="37" fontId="217" fillId="0" borderId="0" xfId="2160" applyNumberFormat="1" applyFont="1" applyAlignment="1">
      <alignment horizontal="center" vertical="center"/>
    </xf>
    <xf numFmtId="192" fontId="73" fillId="0" borderId="38" xfId="0" applyNumberFormat="1" applyFont="1" applyBorder="1" applyAlignment="1">
      <alignment horizontal="right" vertical="center"/>
    </xf>
    <xf numFmtId="192" fontId="73" fillId="0" borderId="135" xfId="0" applyNumberFormat="1" applyFont="1" applyBorder="1" applyAlignment="1">
      <alignment horizontal="right" vertical="center"/>
    </xf>
    <xf numFmtId="0" fontId="153" fillId="0" borderId="0" xfId="0" quotePrefix="1" applyFont="1" applyAlignment="1">
      <alignment horizontal="center" vertical="center" shrinkToFit="1"/>
    </xf>
    <xf numFmtId="196" fontId="231" fillId="0" borderId="0" xfId="2160" quotePrefix="1" applyNumberFormat="1" applyFont="1" applyBorder="1" applyAlignment="1">
      <alignment horizontal="right" vertical="center" shrinkToFit="1"/>
    </xf>
    <xf numFmtId="172" fontId="68" fillId="0" borderId="179" xfId="0" applyNumberFormat="1" applyFont="1" applyBorder="1" applyAlignment="1">
      <alignment horizontal="center" vertical="center" shrinkToFit="1"/>
    </xf>
    <xf numFmtId="172" fontId="68" fillId="0" borderId="176" xfId="0" applyNumberFormat="1" applyFont="1" applyBorder="1" applyAlignment="1">
      <alignment horizontal="center" vertical="center" shrinkToFit="1"/>
    </xf>
    <xf numFmtId="172" fontId="68" fillId="0" borderId="178" xfId="0" applyNumberFormat="1" applyFont="1" applyBorder="1" applyAlignment="1">
      <alignment horizontal="center" vertical="center" shrinkToFit="1"/>
    </xf>
    <xf numFmtId="37" fontId="77" fillId="29" borderId="0" xfId="2160" applyNumberFormat="1" applyFont="1" applyFill="1" applyAlignment="1">
      <alignment horizontal="center" vertical="center"/>
    </xf>
    <xf numFmtId="0" fontId="158" fillId="0" borderId="0" xfId="2160" quotePrefix="1" applyNumberFormat="1" applyFont="1" applyAlignment="1">
      <alignment horizontal="left" vertical="center" shrinkToFit="1"/>
    </xf>
    <xf numFmtId="20" fontId="4" fillId="0" borderId="149" xfId="0" quotePrefix="1" applyNumberFormat="1" applyFont="1" applyBorder="1" applyAlignment="1">
      <alignment vertical="center" shrinkToFit="1"/>
    </xf>
    <xf numFmtId="20" fontId="4" fillId="0" borderId="0" xfId="0" quotePrefix="1" applyNumberFormat="1" applyFont="1" applyAlignment="1">
      <alignment vertical="center" shrinkToFit="1"/>
    </xf>
    <xf numFmtId="20" fontId="4" fillId="0" borderId="44" xfId="0" quotePrefix="1" applyNumberFormat="1" applyFont="1" applyBorder="1" applyAlignment="1">
      <alignment vertical="center" shrinkToFit="1"/>
    </xf>
    <xf numFmtId="0" fontId="158" fillId="0" borderId="0" xfId="2160" quotePrefix="1" applyNumberFormat="1" applyFont="1" applyAlignment="1">
      <alignment vertical="center" shrinkToFit="1"/>
    </xf>
    <xf numFmtId="167" fontId="73" fillId="0" borderId="0" xfId="2160" applyNumberFormat="1" applyFont="1" applyAlignment="1">
      <alignment horizontal="center" vertical="center"/>
    </xf>
    <xf numFmtId="167" fontId="73" fillId="0" borderId="0" xfId="2160" applyNumberFormat="1" applyFont="1" applyBorder="1" applyAlignment="1">
      <alignment horizontal="center" vertical="center"/>
    </xf>
    <xf numFmtId="172" fontId="198" fillId="0" borderId="39" xfId="0" applyNumberFormat="1" applyFont="1" applyBorder="1" applyAlignment="1">
      <alignment horizontal="right" vertical="center"/>
    </xf>
    <xf numFmtId="196" fontId="231" fillId="0" borderId="0" xfId="2160" quotePrefix="1" applyNumberFormat="1" applyFont="1" applyBorder="1" applyAlignment="1">
      <alignment horizontal="center" vertical="center" shrinkToFit="1"/>
    </xf>
    <xf numFmtId="0" fontId="162" fillId="34" borderId="134" xfId="0" applyFont="1" applyFill="1" applyBorder="1" applyAlignment="1">
      <alignment horizontal="center" vertical="center" shrinkToFit="1"/>
    </xf>
    <xf numFmtId="195" fontId="68" fillId="0" borderId="384" xfId="0" applyNumberFormat="1" applyFont="1" applyBorder="1" applyAlignment="1">
      <alignment horizontal="center" vertical="center" shrinkToFit="1"/>
    </xf>
    <xf numFmtId="0" fontId="68" fillId="0" borderId="384" xfId="0" applyFont="1" applyBorder="1" applyAlignment="1">
      <alignment horizontal="right" vertical="center"/>
    </xf>
    <xf numFmtId="0" fontId="73" fillId="0" borderId="390" xfId="0" applyFont="1" applyBorder="1" applyAlignment="1">
      <alignment horizontal="center" vertical="center" shrinkToFit="1"/>
    </xf>
    <xf numFmtId="0" fontId="73" fillId="0" borderId="12" xfId="0" applyFont="1" applyBorder="1" applyAlignment="1">
      <alignment horizontal="center" vertical="center" shrinkToFit="1"/>
    </xf>
    <xf numFmtId="0" fontId="73" fillId="0" borderId="53" xfId="0" applyFont="1" applyBorder="1" applyAlignment="1">
      <alignment horizontal="center" vertical="center" shrinkToFit="1"/>
    </xf>
    <xf numFmtId="0" fontId="73" fillId="0" borderId="391" xfId="0" applyFont="1" applyBorder="1" applyAlignment="1">
      <alignment horizontal="center" vertical="center" wrapText="1"/>
    </xf>
    <xf numFmtId="0" fontId="73" fillId="0" borderId="127" xfId="0" applyFont="1" applyBorder="1" applyAlignment="1">
      <alignment horizontal="center" vertical="center" wrapText="1"/>
    </xf>
    <xf numFmtId="0" fontId="73" fillId="0" borderId="147" xfId="0" applyFont="1" applyBorder="1" applyAlignment="1">
      <alignment horizontal="center" vertical="center" wrapText="1"/>
    </xf>
    <xf numFmtId="172" fontId="209" fillId="0" borderId="153" xfId="0" applyNumberFormat="1" applyFont="1" applyBorder="1" applyAlignment="1">
      <alignment horizontal="right" vertical="center" wrapText="1" shrinkToFit="1"/>
    </xf>
    <xf numFmtId="172" fontId="209" fillId="0" borderId="394" xfId="0" applyNumberFormat="1" applyFont="1" applyBorder="1" applyAlignment="1">
      <alignment horizontal="right" vertical="center" wrapText="1" shrinkToFit="1"/>
    </xf>
    <xf numFmtId="0" fontId="73" fillId="0" borderId="134" xfId="0" applyFont="1" applyBorder="1" applyAlignment="1">
      <alignment vertical="center" shrinkToFit="1"/>
    </xf>
    <xf numFmtId="0" fontId="73" fillId="0" borderId="40" xfId="0" applyFont="1" applyBorder="1" applyAlignment="1">
      <alignment vertical="center" shrinkToFit="1"/>
    </xf>
    <xf numFmtId="198" fontId="85" fillId="0" borderId="38" xfId="0" applyNumberFormat="1" applyFont="1" applyBorder="1" applyAlignment="1">
      <alignment horizontal="right" vertical="center"/>
    </xf>
    <xf numFmtId="198" fontId="85" fillId="0" borderId="135" xfId="0" applyNumberFormat="1" applyFont="1" applyBorder="1" applyAlignment="1">
      <alignment horizontal="right" vertical="center"/>
    </xf>
    <xf numFmtId="198" fontId="73" fillId="0" borderId="125" xfId="0" applyNumberFormat="1" applyFont="1" applyBorder="1" applyAlignment="1">
      <alignment horizontal="center" vertical="center" shrinkToFit="1"/>
    </xf>
    <xf numFmtId="198" fontId="73" fillId="0" borderId="142" xfId="0" applyNumberFormat="1" applyFont="1" applyBorder="1" applyAlignment="1">
      <alignment horizontal="center" vertical="center" shrinkToFit="1"/>
    </xf>
    <xf numFmtId="196" fontId="257" fillId="0" borderId="212" xfId="2160" quotePrefix="1" applyNumberFormat="1" applyFont="1" applyBorder="1" applyAlignment="1">
      <alignment horizontal="center" vertical="center" shrinkToFit="1"/>
    </xf>
    <xf numFmtId="196" fontId="257" fillId="0" borderId="130" xfId="2160" quotePrefix="1" applyNumberFormat="1" applyFont="1" applyBorder="1" applyAlignment="1">
      <alignment horizontal="center" vertical="center" shrinkToFit="1"/>
    </xf>
    <xf numFmtId="196" fontId="257" fillId="0" borderId="134" xfId="2160" quotePrefix="1" applyNumberFormat="1" applyFont="1" applyBorder="1" applyAlignment="1">
      <alignment horizontal="right" vertical="center" shrinkToFit="1"/>
    </xf>
    <xf numFmtId="196" fontId="257" fillId="0" borderId="135" xfId="2160" quotePrefix="1" applyNumberFormat="1" applyFont="1" applyBorder="1" applyAlignment="1">
      <alignment horizontal="right" vertical="center" shrinkToFit="1"/>
    </xf>
    <xf numFmtId="196" fontId="257" fillId="0" borderId="395" xfId="2160" quotePrefix="1" applyNumberFormat="1" applyFont="1" applyBorder="1" applyAlignment="1">
      <alignment horizontal="right" vertical="center" shrinkToFit="1"/>
    </xf>
    <xf numFmtId="0" fontId="4" fillId="0" borderId="392" xfId="0" quotePrefix="1" applyFont="1" applyBorder="1" applyAlignment="1">
      <alignment horizontal="center" vertical="center" shrinkToFit="1"/>
    </xf>
    <xf numFmtId="0" fontId="4" fillId="0" borderId="387" xfId="0" quotePrefix="1" applyFont="1" applyBorder="1" applyAlignment="1">
      <alignment horizontal="center" vertical="center" shrinkToFit="1"/>
    </xf>
    <xf numFmtId="0" fontId="4" fillId="0" borderId="388" xfId="0" quotePrefix="1" applyFont="1" applyBorder="1" applyAlignment="1">
      <alignment horizontal="center" vertical="center" shrinkToFit="1"/>
    </xf>
    <xf numFmtId="198" fontId="85" fillId="0" borderId="179" xfId="0" applyNumberFormat="1" applyFont="1" applyBorder="1" applyAlignment="1">
      <alignment horizontal="right" vertical="center"/>
    </xf>
    <xf numFmtId="198" fontId="85" fillId="0" borderId="173" xfId="0" applyNumberFormat="1" applyFont="1" applyBorder="1" applyAlignment="1">
      <alignment horizontal="right" vertical="center"/>
    </xf>
    <xf numFmtId="198" fontId="85" fillId="0" borderId="48" xfId="0" applyNumberFormat="1" applyFont="1" applyBorder="1" applyAlignment="1">
      <alignment horizontal="right" vertical="center"/>
    </xf>
    <xf numFmtId="198" fontId="85" fillId="0" borderId="142" xfId="0" applyNumberFormat="1" applyFont="1" applyBorder="1" applyAlignment="1">
      <alignment horizontal="right" vertical="center"/>
    </xf>
    <xf numFmtId="198" fontId="85" fillId="0" borderId="180" xfId="0" applyNumberFormat="1" applyFont="1" applyBorder="1" applyAlignment="1">
      <alignment horizontal="right" vertical="center" shrinkToFit="1"/>
    </xf>
    <xf numFmtId="198" fontId="85" fillId="0" borderId="183" xfId="0" applyNumberFormat="1" applyFont="1" applyBorder="1" applyAlignment="1">
      <alignment horizontal="right" vertical="center" shrinkToFit="1"/>
    </xf>
    <xf numFmtId="0" fontId="85" fillId="34" borderId="174" xfId="0" applyFont="1" applyFill="1" applyBorder="1" applyAlignment="1">
      <alignment horizontal="center" vertical="center" shrinkToFit="1"/>
    </xf>
    <xf numFmtId="0" fontId="85" fillId="34" borderId="384" xfId="0" applyFont="1" applyFill="1" applyBorder="1" applyAlignment="1">
      <alignment horizontal="center" vertical="center" shrinkToFit="1"/>
    </xf>
    <xf numFmtId="0" fontId="85" fillId="34" borderId="187" xfId="0" applyFont="1" applyFill="1" applyBorder="1" applyAlignment="1">
      <alignment horizontal="center" vertical="center" shrinkToFit="1"/>
    </xf>
    <xf numFmtId="167" fontId="162" fillId="0" borderId="126" xfId="2160" applyNumberFormat="1" applyFont="1" applyBorder="1" applyAlignment="1">
      <alignment horizontal="center" vertical="center" shrinkToFit="1"/>
    </xf>
    <xf numFmtId="167" fontId="162" fillId="0" borderId="133" xfId="2160" applyNumberFormat="1" applyFont="1" applyBorder="1" applyAlignment="1">
      <alignment horizontal="center" vertical="center" shrinkToFit="1"/>
    </xf>
    <xf numFmtId="196" fontId="224" fillId="0" borderId="0" xfId="2160" quotePrefix="1" applyNumberFormat="1" applyFont="1" applyBorder="1" applyAlignment="1">
      <alignment horizontal="center" vertical="center" shrinkToFit="1"/>
    </xf>
    <xf numFmtId="196" fontId="219" fillId="0" borderId="0" xfId="2160" quotePrefix="1" applyNumberFormat="1" applyFont="1" applyBorder="1" applyAlignment="1">
      <alignment horizontal="center" vertical="center" shrinkToFit="1"/>
    </xf>
    <xf numFmtId="196" fontId="219" fillId="0" borderId="0" xfId="2160" quotePrefix="1" applyNumberFormat="1" applyFont="1" applyBorder="1" applyAlignment="1">
      <alignment horizontal="right" vertical="center" shrinkToFit="1"/>
    </xf>
    <xf numFmtId="0" fontId="162" fillId="34" borderId="126" xfId="0" applyFont="1" applyFill="1" applyBorder="1" applyAlignment="1">
      <alignment horizontal="center" vertical="center" shrinkToFit="1"/>
    </xf>
    <xf numFmtId="0" fontId="162" fillId="34" borderId="133" xfId="0" applyFont="1" applyFill="1" applyBorder="1" applyAlignment="1">
      <alignment horizontal="center" vertical="center" shrinkToFit="1"/>
    </xf>
    <xf numFmtId="0" fontId="85" fillId="34" borderId="386" xfId="0" applyFont="1" applyFill="1" applyBorder="1" applyAlignment="1">
      <alignment horizontal="center" vertical="center" shrinkToFit="1"/>
    </xf>
    <xf numFmtId="0" fontId="85" fillId="34" borderId="387" xfId="0" applyFont="1" applyFill="1" applyBorder="1" applyAlignment="1">
      <alignment horizontal="center" vertical="center" shrinkToFit="1"/>
    </xf>
    <xf numFmtId="0" fontId="85" fillId="34" borderId="388" xfId="0" applyFont="1" applyFill="1" applyBorder="1" applyAlignment="1">
      <alignment horizontal="center" vertical="center" shrinkToFit="1"/>
    </xf>
    <xf numFmtId="0" fontId="85" fillId="34" borderId="19" xfId="0" applyFont="1" applyFill="1" applyBorder="1" applyAlignment="1">
      <alignment horizontal="center" vertical="center" shrinkToFit="1"/>
    </xf>
    <xf numFmtId="0" fontId="85" fillId="34" borderId="32" xfId="0" applyFont="1" applyFill="1" applyBorder="1" applyAlignment="1">
      <alignment horizontal="center" vertical="center" shrinkToFit="1"/>
    </xf>
    <xf numFmtId="0" fontId="85" fillId="34" borderId="20" xfId="0" applyFont="1" applyFill="1" applyBorder="1" applyAlignment="1">
      <alignment horizontal="center" vertical="center" shrinkToFit="1"/>
    </xf>
    <xf numFmtId="0" fontId="85" fillId="34" borderId="390" xfId="0" applyFont="1" applyFill="1" applyBorder="1" applyAlignment="1">
      <alignment horizontal="center" vertical="center" shrinkToFit="1"/>
    </xf>
    <xf numFmtId="0" fontId="85" fillId="34" borderId="13" xfId="0" applyFont="1" applyFill="1" applyBorder="1" applyAlignment="1">
      <alignment horizontal="center" vertical="center" shrinkToFit="1"/>
    </xf>
    <xf numFmtId="0" fontId="85" fillId="0" borderId="386" xfId="0" applyFont="1" applyBorder="1" applyAlignment="1">
      <alignment horizontal="center" vertical="center"/>
    </xf>
    <xf numFmtId="0" fontId="85" fillId="0" borderId="387" xfId="0" applyFont="1" applyBorder="1" applyAlignment="1">
      <alignment horizontal="center" vertical="center"/>
    </xf>
    <xf numFmtId="0" fontId="85" fillId="0" borderId="42" xfId="0" applyFont="1" applyBorder="1" applyAlignment="1">
      <alignment horizontal="center" vertical="center"/>
    </xf>
    <xf numFmtId="0" fontId="85" fillId="0" borderId="0" xfId="0" applyFont="1" applyAlignment="1">
      <alignment horizontal="center" vertical="center"/>
    </xf>
    <xf numFmtId="0" fontId="85" fillId="0" borderId="390" xfId="0" applyFont="1" applyBorder="1" applyAlignment="1">
      <alignment horizontal="center" vertical="center"/>
    </xf>
    <xf numFmtId="0" fontId="85" fillId="0" borderId="12" xfId="0" applyFont="1" applyBorder="1" applyAlignment="1">
      <alignment horizontal="center" vertical="center"/>
    </xf>
    <xf numFmtId="0" fontId="85" fillId="34" borderId="179" xfId="0" applyFont="1" applyFill="1" applyBorder="1" applyAlignment="1">
      <alignment horizontal="center" vertical="center" shrinkToFit="1"/>
    </xf>
    <xf numFmtId="0" fontId="85" fillId="34" borderId="176" xfId="0" applyFont="1" applyFill="1" applyBorder="1" applyAlignment="1">
      <alignment horizontal="center" vertical="center" shrinkToFit="1"/>
    </xf>
    <xf numFmtId="0" fontId="85" fillId="34" borderId="178" xfId="0" applyFont="1" applyFill="1" applyBorder="1" applyAlignment="1">
      <alignment horizontal="center" vertical="center" shrinkToFit="1"/>
    </xf>
    <xf numFmtId="192" fontId="73" fillId="0" borderId="179" xfId="0" applyNumberFormat="1" applyFont="1" applyBorder="1" applyAlignment="1">
      <alignment horizontal="right" vertical="center"/>
    </xf>
    <xf numFmtId="192" fontId="73" fillId="0" borderId="173" xfId="0" applyNumberFormat="1" applyFont="1" applyBorder="1" applyAlignment="1">
      <alignment horizontal="right" vertical="center"/>
    </xf>
    <xf numFmtId="0" fontId="73" fillId="0" borderId="13" xfId="0" applyFont="1" applyBorder="1" applyAlignment="1">
      <alignment horizontal="center" vertical="center" shrinkToFit="1"/>
    </xf>
    <xf numFmtId="0" fontId="73" fillId="0" borderId="377" xfId="0" applyFont="1" applyBorder="1" applyAlignment="1">
      <alignment horizontal="center" vertical="center" shrinkToFit="1"/>
    </xf>
    <xf numFmtId="0" fontId="68" fillId="0" borderId="384" xfId="0" quotePrefix="1" applyFont="1" applyBorder="1" applyAlignment="1">
      <alignment horizontal="left" vertical="center"/>
    </xf>
    <xf numFmtId="0" fontId="73" fillId="34" borderId="180" xfId="0" applyFont="1" applyFill="1" applyBorder="1" applyAlignment="1">
      <alignment horizontal="center" vertical="center" shrinkToFit="1"/>
    </xf>
    <xf numFmtId="0" fontId="73" fillId="34" borderId="187" xfId="0" applyFont="1" applyFill="1" applyBorder="1" applyAlignment="1">
      <alignment horizontal="center" vertical="center" shrinkToFit="1"/>
    </xf>
    <xf numFmtId="0" fontId="68" fillId="0" borderId="384" xfId="0" applyFont="1" applyBorder="1" applyAlignment="1">
      <alignment horizontal="left" vertical="center" shrinkToFit="1"/>
    </xf>
    <xf numFmtId="0" fontId="68" fillId="0" borderId="0" xfId="0" quotePrefix="1" applyFont="1" applyAlignment="1">
      <alignment horizontal="left" vertical="center"/>
    </xf>
    <xf numFmtId="172" fontId="129" fillId="0" borderId="189" xfId="0" applyNumberFormat="1" applyFont="1" applyBorder="1" applyAlignment="1">
      <alignment horizontal="center" vertical="center" shrinkToFit="1"/>
    </xf>
    <xf numFmtId="0" fontId="129" fillId="0" borderId="189" xfId="0" applyFont="1" applyBorder="1" applyAlignment="1">
      <alignment horizontal="center" vertical="center" shrinkToFit="1"/>
    </xf>
    <xf numFmtId="172" fontId="68" fillId="0" borderId="387" xfId="0" applyNumberFormat="1" applyFont="1" applyBorder="1" applyAlignment="1">
      <alignment horizontal="center" vertical="center" shrinkToFit="1"/>
    </xf>
    <xf numFmtId="0" fontId="230" fillId="0" borderId="0" xfId="2162" quotePrefix="1" applyFont="1" applyAlignment="1" applyProtection="1">
      <alignment horizontal="center" vertical="center" shrinkToFit="1"/>
    </xf>
    <xf numFmtId="0" fontId="230" fillId="0" borderId="0" xfId="2162" applyFont="1" applyAlignment="1" applyProtection="1">
      <alignment horizontal="center" vertical="center" shrinkToFit="1"/>
    </xf>
    <xf numFmtId="0" fontId="73" fillId="0" borderId="180" xfId="0" applyFont="1" applyBorder="1" applyAlignment="1">
      <alignment horizontal="center" vertical="center" shrinkToFit="1"/>
    </xf>
    <xf numFmtId="0" fontId="73" fillId="0" borderId="187" xfId="0" applyFont="1" applyBorder="1" applyAlignment="1">
      <alignment horizontal="center" vertical="center" shrinkToFit="1"/>
    </xf>
    <xf numFmtId="217" fontId="165" fillId="0" borderId="48" xfId="2160" applyNumberFormat="1" applyFont="1" applyBorder="1" applyAlignment="1">
      <alignment vertical="center" shrinkToFit="1"/>
    </xf>
    <xf numFmtId="217" fontId="165" fillId="0" borderId="49" xfId="2160" applyNumberFormat="1" applyFont="1" applyBorder="1" applyAlignment="1">
      <alignment vertical="center" shrinkToFit="1"/>
    </xf>
    <xf numFmtId="172" fontId="68" fillId="0" borderId="32" xfId="0" applyNumberFormat="1" applyFont="1" applyBorder="1" applyAlignment="1">
      <alignment horizontal="right" vertical="center"/>
    </xf>
    <xf numFmtId="0" fontId="249" fillId="0" borderId="205" xfId="0" applyFont="1" applyBorder="1" applyAlignment="1">
      <alignment horizontal="center" vertical="center" shrinkToFit="1"/>
    </xf>
    <xf numFmtId="0" fontId="249" fillId="0" borderId="206" xfId="0" applyFont="1" applyBorder="1" applyAlignment="1">
      <alignment horizontal="center" vertical="center" shrinkToFit="1"/>
    </xf>
    <xf numFmtId="0" fontId="249" fillId="0" borderId="207" xfId="0" applyFont="1" applyBorder="1" applyAlignment="1">
      <alignment horizontal="center" vertical="center" shrinkToFit="1"/>
    </xf>
    <xf numFmtId="0" fontId="129" fillId="22" borderId="151" xfId="0" applyFont="1" applyFill="1" applyBorder="1" applyAlignment="1">
      <alignment horizontal="center" vertical="center" shrinkToFit="1"/>
    </xf>
    <xf numFmtId="0" fontId="129" fillId="22" borderId="154" xfId="0" applyFont="1" applyFill="1" applyBorder="1" applyAlignment="1">
      <alignment horizontal="center" vertical="center" shrinkToFit="1"/>
    </xf>
    <xf numFmtId="195" fontId="16" fillId="0" borderId="32" xfId="0" applyNumberFormat="1" applyFont="1" applyBorder="1" applyAlignment="1">
      <alignment horizontal="center" vertical="center"/>
    </xf>
    <xf numFmtId="0" fontId="73" fillId="0" borderId="150" xfId="0" applyFont="1" applyBorder="1" applyAlignment="1">
      <alignment horizontal="center" vertical="center" shrinkToFit="1"/>
    </xf>
    <xf numFmtId="196" fontId="257" fillId="0" borderId="396" xfId="2160" quotePrefix="1" applyNumberFormat="1" applyFont="1" applyBorder="1" applyAlignment="1">
      <alignment horizontal="right" vertical="center" shrinkToFit="1"/>
    </xf>
    <xf numFmtId="196" fontId="257" fillId="0" borderId="398" xfId="2160" quotePrefix="1" applyNumberFormat="1" applyFont="1" applyBorder="1" applyAlignment="1">
      <alignment horizontal="right" vertical="center" shrinkToFit="1"/>
    </xf>
    <xf numFmtId="196" fontId="206" fillId="0" borderId="0" xfId="2160" quotePrefix="1" applyNumberFormat="1" applyFont="1" applyBorder="1" applyAlignment="1">
      <alignment vertical="center" shrinkToFit="1"/>
    </xf>
    <xf numFmtId="196" fontId="257" fillId="0" borderId="397" xfId="2160" quotePrefix="1" applyNumberFormat="1" applyFont="1" applyBorder="1" applyAlignment="1">
      <alignment horizontal="right" vertical="center" shrinkToFit="1"/>
    </xf>
    <xf numFmtId="196" fontId="226" fillId="0" borderId="0" xfId="2160" quotePrefix="1" applyNumberFormat="1" applyFont="1" applyBorder="1" applyAlignment="1">
      <alignment horizontal="center" vertical="center" shrinkToFit="1"/>
    </xf>
    <xf numFmtId="196" fontId="226" fillId="0" borderId="0" xfId="2160" quotePrefix="1" applyNumberFormat="1" applyFont="1" applyBorder="1" applyAlignment="1">
      <alignment horizontal="right" vertical="center" shrinkToFit="1"/>
    </xf>
    <xf numFmtId="0" fontId="129" fillId="0" borderId="0" xfId="0" applyFont="1" applyAlignment="1">
      <alignment horizontal="center" vertical="center" shrinkToFit="1"/>
    </xf>
    <xf numFmtId="0" fontId="85" fillId="0" borderId="386" xfId="0" applyFont="1" applyBorder="1" applyAlignment="1">
      <alignment vertical="center"/>
    </xf>
    <xf numFmtId="0" fontId="85" fillId="0" borderId="387" xfId="0" applyFont="1" applyBorder="1" applyAlignment="1">
      <alignment vertical="center"/>
    </xf>
    <xf numFmtId="0" fontId="85" fillId="0" borderId="42" xfId="0" applyFont="1" applyBorder="1" applyAlignment="1">
      <alignment vertical="center"/>
    </xf>
    <xf numFmtId="0" fontId="85" fillId="0" borderId="0" xfId="0" applyFont="1" applyAlignment="1">
      <alignment vertical="center"/>
    </xf>
    <xf numFmtId="9" fontId="73" fillId="0" borderId="384" xfId="9480" applyFont="1" applyBorder="1" applyAlignment="1">
      <alignment horizontal="center" vertical="center"/>
    </xf>
    <xf numFmtId="9" fontId="73" fillId="0" borderId="187" xfId="9480" applyFont="1" applyBorder="1" applyAlignment="1">
      <alignment horizontal="center" vertical="center"/>
    </xf>
    <xf numFmtId="198" fontId="205" fillId="50" borderId="128" xfId="0" applyNumberFormat="1" applyFont="1" applyFill="1" applyBorder="1" applyAlignment="1">
      <alignment horizontal="center" vertical="center"/>
    </xf>
    <xf numFmtId="0" fontId="205" fillId="50" borderId="129" xfId="0" applyFont="1" applyFill="1" applyBorder="1" applyAlignment="1">
      <alignment horizontal="center" vertical="center"/>
    </xf>
    <xf numFmtId="0" fontId="4" fillId="0" borderId="389" xfId="0" applyFont="1" applyBorder="1" applyAlignment="1">
      <alignment vertical="center" shrinkToFit="1"/>
    </xf>
    <xf numFmtId="0" fontId="4" fillId="0" borderId="141" xfId="0" applyFont="1" applyBorder="1" applyAlignment="1">
      <alignment vertical="center" shrinkToFit="1"/>
    </xf>
    <xf numFmtId="0" fontId="214" fillId="0" borderId="54" xfId="0" applyFont="1" applyBorder="1" applyAlignment="1">
      <alignment vertical="center" shrinkToFit="1"/>
    </xf>
    <xf numFmtId="0" fontId="214" fillId="0" borderId="178" xfId="0" applyFont="1" applyBorder="1" applyAlignment="1">
      <alignment vertical="center" shrinkToFit="1"/>
    </xf>
    <xf numFmtId="196" fontId="257" fillId="0" borderId="214" xfId="2160" quotePrefix="1" applyNumberFormat="1" applyFont="1" applyBorder="1" applyAlignment="1">
      <alignment horizontal="center" vertical="center" shrinkToFit="1"/>
    </xf>
    <xf numFmtId="196" fontId="257" fillId="0" borderId="215" xfId="2160" quotePrefix="1" applyNumberFormat="1" applyFont="1" applyBorder="1" applyAlignment="1">
      <alignment horizontal="center" vertical="center" shrinkToFit="1"/>
    </xf>
    <xf numFmtId="167" fontId="159" fillId="0" borderId="180" xfId="791" quotePrefix="1" applyNumberFormat="1" applyFont="1" applyFill="1" applyBorder="1" applyAlignment="1">
      <alignment horizontal="center" vertical="center"/>
    </xf>
    <xf numFmtId="167" fontId="159" fillId="0" borderId="186" xfId="791" quotePrefix="1" applyNumberFormat="1" applyFont="1" applyFill="1" applyBorder="1" applyAlignment="1">
      <alignment horizontal="center" vertical="center"/>
    </xf>
    <xf numFmtId="167" fontId="159" fillId="0" borderId="187" xfId="791" quotePrefix="1" applyNumberFormat="1" applyFont="1" applyFill="1" applyBorder="1" applyAlignment="1">
      <alignment horizontal="center" vertical="center"/>
    </xf>
    <xf numFmtId="167" fontId="143" fillId="0" borderId="195" xfId="791" applyNumberFormat="1" applyFont="1" applyFill="1" applyBorder="1" applyAlignment="1">
      <alignment horizontal="center" vertical="center"/>
    </xf>
    <xf numFmtId="167" fontId="143" fillId="0" borderId="12" xfId="791" applyNumberFormat="1" applyFont="1" applyFill="1" applyBorder="1" applyAlignment="1">
      <alignment horizontal="center" vertical="center"/>
    </xf>
    <xf numFmtId="167" fontId="143" fillId="0" borderId="174" xfId="791" applyNumberFormat="1" applyFont="1" applyFill="1" applyBorder="1" applyAlignment="1">
      <alignment horizontal="center" vertical="center"/>
    </xf>
    <xf numFmtId="167" fontId="143" fillId="0" borderId="183" xfId="791" applyNumberFormat="1" applyFont="1" applyFill="1" applyBorder="1" applyAlignment="1">
      <alignment horizontal="center" vertical="center"/>
    </xf>
    <xf numFmtId="167" fontId="143" fillId="0" borderId="195" xfId="791" quotePrefix="1" applyNumberFormat="1" applyFont="1" applyFill="1" applyBorder="1" applyAlignment="1">
      <alignment horizontal="center" vertical="center"/>
    </xf>
    <xf numFmtId="167" fontId="143" fillId="0" borderId="12" xfId="791" quotePrefix="1" applyNumberFormat="1" applyFont="1" applyFill="1" applyBorder="1" applyAlignment="1">
      <alignment horizontal="center" vertical="center"/>
    </xf>
    <xf numFmtId="167" fontId="143" fillId="0" borderId="195" xfId="791" applyNumberFormat="1" applyFont="1" applyFill="1" applyBorder="1" applyAlignment="1">
      <alignment horizontal="center" vertical="center" shrinkToFit="1"/>
    </xf>
    <xf numFmtId="167" fontId="143" fillId="0" borderId="12" xfId="791" applyNumberFormat="1" applyFont="1" applyFill="1" applyBorder="1" applyAlignment="1">
      <alignment horizontal="center" vertical="center" shrinkToFit="1"/>
    </xf>
    <xf numFmtId="167" fontId="240" fillId="0" borderId="386" xfId="791" applyNumberFormat="1" applyFont="1" applyFill="1" applyBorder="1" applyAlignment="1">
      <alignment horizontal="center" vertical="center" wrapText="1"/>
    </xf>
    <xf numFmtId="167" fontId="240" fillId="0" borderId="387" xfId="791" applyNumberFormat="1" applyFont="1" applyFill="1" applyBorder="1" applyAlignment="1">
      <alignment horizontal="center" vertical="center" wrapText="1"/>
    </xf>
    <xf numFmtId="167" fontId="240" fillId="0" borderId="202" xfId="791" applyNumberFormat="1" applyFont="1" applyFill="1" applyBorder="1" applyAlignment="1">
      <alignment horizontal="center" vertical="center" wrapText="1"/>
    </xf>
    <xf numFmtId="167" fontId="199" fillId="0" borderId="166" xfId="791" quotePrefix="1" applyNumberFormat="1" applyFont="1" applyFill="1" applyBorder="1" applyAlignment="1">
      <alignment horizontal="center" vertical="center"/>
    </xf>
    <xf numFmtId="167" fontId="199" fillId="0" borderId="167" xfId="791" quotePrefix="1" applyNumberFormat="1" applyFont="1" applyFill="1" applyBorder="1" applyAlignment="1">
      <alignment horizontal="center" vertical="center"/>
    </xf>
    <xf numFmtId="167" fontId="199" fillId="0" borderId="168" xfId="791" quotePrefix="1" applyNumberFormat="1" applyFont="1" applyFill="1" applyBorder="1" applyAlignment="1">
      <alignment horizontal="center" vertical="center"/>
    </xf>
    <xf numFmtId="167" fontId="159" fillId="0" borderId="180" xfId="791" applyNumberFormat="1" applyFont="1" applyFill="1" applyBorder="1" applyAlignment="1">
      <alignment horizontal="center" vertical="center"/>
    </xf>
    <xf numFmtId="167" fontId="159" fillId="0" borderId="186" xfId="791" applyNumberFormat="1" applyFont="1" applyFill="1" applyBorder="1" applyAlignment="1">
      <alignment horizontal="center" vertical="center"/>
    </xf>
    <xf numFmtId="167" fontId="159" fillId="0" borderId="187" xfId="791" applyNumberFormat="1" applyFont="1" applyFill="1" applyBorder="1" applyAlignment="1">
      <alignment horizontal="center" vertical="center"/>
    </xf>
    <xf numFmtId="167" fontId="143" fillId="0" borderId="13" xfId="791" applyNumberFormat="1" applyFont="1" applyFill="1" applyBorder="1" applyAlignment="1">
      <alignment horizontal="center" vertical="center"/>
    </xf>
    <xf numFmtId="0" fontId="143" fillId="0" borderId="191" xfId="792" applyFont="1" applyBorder="1" applyAlignment="1">
      <alignment horizontal="center" vertical="center"/>
    </xf>
    <xf numFmtId="0" fontId="143" fillId="0" borderId="44" xfId="792" applyFont="1" applyBorder="1" applyAlignment="1">
      <alignment horizontal="center" vertical="center"/>
    </xf>
    <xf numFmtId="0" fontId="68" fillId="0" borderId="32" xfId="0" quotePrefix="1" applyFont="1" applyBorder="1" applyAlignment="1">
      <alignment horizontal="left" vertical="center"/>
    </xf>
    <xf numFmtId="0" fontId="68" fillId="0" borderId="32" xfId="0" applyFont="1" applyBorder="1" applyAlignment="1">
      <alignment horizontal="left" vertical="center" shrinkToFit="1"/>
    </xf>
    <xf numFmtId="195" fontId="68" fillId="0" borderId="32" xfId="0" applyNumberFormat="1" applyFont="1" applyBorder="1" applyAlignment="1">
      <alignment horizontal="center" vertical="center" shrinkToFit="1"/>
    </xf>
    <xf numFmtId="0" fontId="68" fillId="0" borderId="32" xfId="0" applyFont="1" applyBorder="1" applyAlignment="1">
      <alignment horizontal="right" vertical="center"/>
    </xf>
    <xf numFmtId="167" fontId="143" fillId="0" borderId="188" xfId="791" applyNumberFormat="1" applyFont="1" applyFill="1" applyBorder="1" applyAlignment="1">
      <alignment horizontal="center" vertical="center" wrapText="1" shrinkToFit="1"/>
    </xf>
    <xf numFmtId="167" fontId="143" fillId="0" borderId="196" xfId="791" applyNumberFormat="1" applyFont="1" applyFill="1" applyBorder="1" applyAlignment="1">
      <alignment horizontal="center" vertical="center" wrapText="1" shrinkToFit="1"/>
    </xf>
    <xf numFmtId="167" fontId="143" fillId="0" borderId="202" xfId="791" applyNumberFormat="1" applyFont="1" applyFill="1" applyBorder="1" applyAlignment="1">
      <alignment horizontal="center" vertical="center" wrapText="1" shrinkToFit="1"/>
    </xf>
    <xf numFmtId="0" fontId="127" fillId="0" borderId="128" xfId="0" applyFont="1" applyBorder="1" applyAlignment="1">
      <alignment horizontal="center" vertical="center"/>
    </xf>
    <xf numFmtId="0" fontId="127" fillId="0" borderId="129" xfId="0" applyFont="1" applyBorder="1" applyAlignment="1">
      <alignment horizontal="center" vertical="center"/>
    </xf>
    <xf numFmtId="172" fontId="85" fillId="0" borderId="384" xfId="0" applyNumberFormat="1" applyFont="1" applyBorder="1" applyAlignment="1">
      <alignment horizontal="center" vertical="center"/>
    </xf>
    <xf numFmtId="172" fontId="85" fillId="0" borderId="187" xfId="0" applyNumberFormat="1" applyFont="1" applyBorder="1" applyAlignment="1">
      <alignment horizontal="center" vertical="center"/>
    </xf>
    <xf numFmtId="167" fontId="240" fillId="0" borderId="386" xfId="791" applyNumberFormat="1" applyFont="1" applyFill="1" applyBorder="1" applyAlignment="1">
      <alignment horizontal="center" vertical="center" shrinkToFit="1"/>
    </xf>
    <xf numFmtId="167" fontId="240" fillId="0" borderId="387" xfId="791" applyNumberFormat="1" applyFont="1" applyFill="1" applyBorder="1" applyAlignment="1">
      <alignment horizontal="center" vertical="center" shrinkToFit="1"/>
    </xf>
    <xf numFmtId="167" fontId="240" fillId="0" borderId="202" xfId="791" applyNumberFormat="1" applyFont="1" applyFill="1" applyBorder="1" applyAlignment="1">
      <alignment horizontal="center" vertical="center" shrinkToFit="1"/>
    </xf>
    <xf numFmtId="0" fontId="211" fillId="0" borderId="0" xfId="0" quotePrefix="1" applyFont="1" applyAlignment="1">
      <alignment horizontal="center" wrapText="1" shrinkToFit="1"/>
    </xf>
    <xf numFmtId="0" fontId="129" fillId="22" borderId="153" xfId="0" applyFont="1" applyFill="1" applyBorder="1" applyAlignment="1">
      <alignment horizontal="center" vertical="center" shrinkToFit="1"/>
    </xf>
    <xf numFmtId="0" fontId="129" fillId="22" borderId="394" xfId="0" applyFont="1" applyFill="1" applyBorder="1" applyAlignment="1">
      <alignment horizontal="center" vertical="center" shrinkToFit="1"/>
    </xf>
    <xf numFmtId="204" fontId="256" fillId="0" borderId="210" xfId="2160" quotePrefix="1" applyNumberFormat="1" applyFont="1" applyBorder="1" applyAlignment="1">
      <alignment vertical="center" shrinkToFit="1"/>
    </xf>
    <xf numFmtId="204" fontId="256" fillId="0" borderId="181" xfId="2160" quotePrefix="1" applyNumberFormat="1" applyFont="1" applyBorder="1" applyAlignment="1">
      <alignment vertical="center" shrinkToFit="1"/>
    </xf>
    <xf numFmtId="204" fontId="256" fillId="0" borderId="211" xfId="2160" quotePrefix="1" applyNumberFormat="1" applyFont="1" applyBorder="1" applyAlignment="1">
      <alignment vertical="center" shrinkToFit="1"/>
    </xf>
    <xf numFmtId="0" fontId="211" fillId="0" borderId="0" xfId="0" quotePrefix="1" applyFont="1" applyAlignment="1">
      <alignment horizontal="center" shrinkToFit="1"/>
    </xf>
    <xf numFmtId="192" fontId="161" fillId="58" borderId="208" xfId="2160" quotePrefix="1" applyNumberFormat="1" applyFont="1" applyFill="1" applyBorder="1" applyAlignment="1">
      <alignment horizontal="center" vertical="center"/>
    </xf>
    <xf numFmtId="192" fontId="161" fillId="58" borderId="126" xfId="2160" quotePrefix="1" applyNumberFormat="1" applyFont="1" applyFill="1" applyBorder="1" applyAlignment="1">
      <alignment horizontal="center" vertical="center"/>
    </xf>
    <xf numFmtId="192" fontId="161" fillId="59" borderId="126" xfId="2160" quotePrefix="1" applyNumberFormat="1" applyFont="1" applyFill="1" applyBorder="1" applyAlignment="1">
      <alignment horizontal="center" vertical="center" shrinkToFit="1"/>
    </xf>
    <xf numFmtId="192" fontId="161" fillId="57" borderId="126" xfId="2160" quotePrefix="1" applyNumberFormat="1" applyFont="1" applyFill="1" applyBorder="1" applyAlignment="1">
      <alignment horizontal="center" vertical="center" shrinkToFit="1"/>
    </xf>
    <xf numFmtId="192" fontId="161" fillId="57" borderId="209" xfId="2160" quotePrefix="1" applyNumberFormat="1" applyFont="1" applyFill="1" applyBorder="1" applyAlignment="1">
      <alignment horizontal="center" vertical="center" shrinkToFit="1"/>
    </xf>
    <xf numFmtId="0" fontId="4" fillId="0" borderId="138" xfId="0" applyFont="1" applyBorder="1" applyAlignment="1">
      <alignment vertical="center" shrinkToFit="1"/>
    </xf>
    <xf numFmtId="0" fontId="4" fillId="0" borderId="139" xfId="0" applyFont="1" applyBorder="1" applyAlignment="1">
      <alignment vertical="center" shrinkToFit="1"/>
    </xf>
    <xf numFmtId="2" fontId="85" fillId="0" borderId="38" xfId="792" applyNumberFormat="1" applyFont="1" applyBorder="1" applyAlignment="1">
      <alignment horizontal="right" vertical="center"/>
    </xf>
    <xf numFmtId="2" fontId="85" fillId="0" borderId="135" xfId="792" applyNumberFormat="1" applyFont="1" applyBorder="1" applyAlignment="1">
      <alignment horizontal="right" vertical="center"/>
    </xf>
    <xf numFmtId="2" fontId="85" fillId="0" borderId="48" xfId="792" applyNumberFormat="1" applyFont="1" applyBorder="1" applyAlignment="1">
      <alignment vertical="center"/>
    </xf>
    <xf numFmtId="2" fontId="85" fillId="0" borderId="142" xfId="792" applyNumberFormat="1" applyFont="1" applyBorder="1" applyAlignment="1">
      <alignment vertical="center"/>
    </xf>
    <xf numFmtId="2" fontId="85" fillId="0" borderId="180" xfId="792" applyNumberFormat="1" applyFont="1" applyBorder="1" applyAlignment="1">
      <alignment horizontal="right" vertical="center"/>
    </xf>
    <xf numFmtId="2" fontId="85" fillId="0" borderId="183" xfId="792" applyNumberFormat="1" applyFont="1" applyBorder="1" applyAlignment="1">
      <alignment horizontal="right" vertical="center"/>
    </xf>
    <xf numFmtId="192" fontId="73" fillId="0" borderId="48" xfId="0" applyNumberFormat="1" applyFont="1" applyBorder="1" applyAlignment="1">
      <alignment horizontal="right" vertical="center"/>
    </xf>
    <xf numFmtId="192" fontId="73" fillId="0" borderId="142" xfId="0" applyNumberFormat="1" applyFont="1" applyBorder="1" applyAlignment="1">
      <alignment horizontal="right" vertical="center"/>
    </xf>
    <xf numFmtId="2" fontId="85" fillId="0" borderId="179" xfId="792" applyNumberFormat="1" applyFont="1" applyBorder="1" applyAlignment="1">
      <alignment horizontal="right" vertical="center"/>
    </xf>
    <xf numFmtId="2" fontId="85" fillId="0" borderId="173" xfId="792" applyNumberFormat="1" applyFont="1" applyBorder="1" applyAlignment="1">
      <alignment horizontal="right" vertical="center"/>
    </xf>
    <xf numFmtId="0" fontId="85" fillId="0" borderId="42" xfId="0" applyFont="1" applyBorder="1" applyAlignment="1">
      <alignment horizontal="center" vertical="center" shrinkToFit="1"/>
    </xf>
    <xf numFmtId="0" fontId="85" fillId="0" borderId="44" xfId="0" applyFont="1" applyBorder="1" applyAlignment="1">
      <alignment horizontal="center" vertical="center" shrinkToFit="1"/>
    </xf>
  </cellXfs>
  <cellStyles count="24982">
    <cellStyle name=" 1" xfId="1" xr:uid="{00000000-0005-0000-0000-000000000000}"/>
    <cellStyle name=" 1 2" xfId="586" xr:uid="{00000000-0005-0000-0000-000001000000}"/>
    <cellStyle name="??&amp;O?&amp;H?_x0008__x000f__x0007_?_x0007__x0001__x0001_" xfId="495" xr:uid="{00000000-0005-0000-0000-000002000000}"/>
    <cellStyle name="??&amp;O?&amp;H?_x0008__x000f__x0007_?_x0007__x0001__x0001_ 2" xfId="795" xr:uid="{00000000-0005-0000-0000-000003000000}"/>
    <cellStyle name="??&amp;O?&amp;H?_x0008_??_x0007__x0001__x0001_" xfId="496" xr:uid="{00000000-0005-0000-0000-000004000000}"/>
    <cellStyle name="??&amp;O?&amp;H?_x0008_??_x0007__x0001__x0001_ 2" xfId="796" xr:uid="{00000000-0005-0000-0000-000005000000}"/>
    <cellStyle name="???_95" xfId="797" xr:uid="{00000000-0005-0000-0000-000006000000}"/>
    <cellStyle name="??_  ?  ?  " xfId="798" xr:uid="{00000000-0005-0000-0000-000007000000}"/>
    <cellStyle name="_07_기획송부_이자수익(9월 이사회)" xfId="2" xr:uid="{00000000-0005-0000-0000-000008000000}"/>
    <cellStyle name="_07_기획송부_이자수익(9월 이사회)_2008_삼탄자금계획(최종)_sjlee(1)" xfId="3" xr:uid="{00000000-0005-0000-0000-000009000000}"/>
    <cellStyle name="_07_기획송부_이자수익(9월 이사회)_2008_삼탄자금계획(최종)_sjlee(1)_20090904_손익(이사회)" xfId="4" xr:uid="{00000000-0005-0000-0000-00000A000000}"/>
    <cellStyle name="_07_기획송부_이자수익(9월 이사회)_2008_삼탄자금계획(최종)_sjlee(1)_20090904_손익(이사회)_20091007-MINTEC_사업계획안(초안)" xfId="5" xr:uid="{00000000-0005-0000-0000-00000B000000}"/>
    <cellStyle name="_07_기획송부_이자수익(9월 이사회)_2008_삼탄자금계획(최종)_sjlee(1)_20090904_손익(이사회)_20091007-MINTEC_사업계획안(초안)_20091012-MINTEC_사업계획안(초안)" xfId="6" xr:uid="{00000000-0005-0000-0000-00000C000000}"/>
    <cellStyle name="_07_기획송부_이자수익(9월 이사회)_2008_삼탄자금계획(최종)_sjlee(1)_20090904_손익(이사회)_2010년_MINTEC_사업계획안(초안)" xfId="7" xr:uid="{00000000-0005-0000-0000-00000D000000}"/>
    <cellStyle name="_07_기획송부_이자수익(9월 이사회)_2008_삼탄자금계획(최종)_sjlee(1)_20090904_손익(이사회)_2010년_MINTEC_사업계획안(초안)_20091012-MINTEC_사업계획안(초안)" xfId="8" xr:uid="{00000000-0005-0000-0000-00000E000000}"/>
    <cellStyle name="_07_기획송부_이자수익(9월 이사회)_2008_삼탄자금계획(최종)_sjlee(1)_20091012-MINTEC_사업계획안(초안)" xfId="9" xr:uid="{00000000-0005-0000-0000-00000F000000}"/>
    <cellStyle name="_07_기획송부_이자수익(9월 이사회)_2008_삼탄자금계획(최종)_sjlee(1)_초안  2010년_MINTEC_사업계획안" xfId="10" xr:uid="{00000000-0005-0000-0000-000010000000}"/>
    <cellStyle name="_07_기획송부_이자수익(9월 이사회)_2008_삼탄자금계획(최종)_sjlee(1)_초안  2010년_MINTEC_사업계획안_20091007-MINTEC_사업계획안(초안)" xfId="11" xr:uid="{00000000-0005-0000-0000-000011000000}"/>
    <cellStyle name="_07_기획송부_이자수익(9월 이사회)_2008_삼탄자금계획(최종)_sjlee(1)_초안  2010년_MINTEC_사업계획안_20091007-MINTEC_사업계획안(초안)_20091012-MINTEC_사업계획안(초안)" xfId="12" xr:uid="{00000000-0005-0000-0000-000012000000}"/>
    <cellStyle name="_07_기획송부_이자수익(9월 이사회)_2008_삼탄자금계획(최종)_sjlee(1)_초안  2010년_MINTEC_사업계획안_2010년_MINTEC_사업계획안(초안)" xfId="13" xr:uid="{00000000-0005-0000-0000-000013000000}"/>
    <cellStyle name="_07_기획송부_이자수익(9월 이사회)_2008_삼탄자금계획(최종)_sjlee(1)_초안  2010년_MINTEC_사업계획안_2010년_MINTEC_사업계획안(초안)_20091012-MINTEC_사업계획안(초안)" xfId="14" xr:uid="{00000000-0005-0000-0000-000014000000}"/>
    <cellStyle name="_07_기획송부_이자수익(9월 이사회)_20090904_손익(이사회)" xfId="15" xr:uid="{00000000-0005-0000-0000-000015000000}"/>
    <cellStyle name="_07_기획송부_이자수익(9월 이사회)_20090904_손익(이사회)_20091007-MINTEC_사업계획안(초안)" xfId="16" xr:uid="{00000000-0005-0000-0000-000016000000}"/>
    <cellStyle name="_07_기획송부_이자수익(9월 이사회)_20090904_손익(이사회)_20091007-MINTEC_사업계획안(초안)_20091012-MINTEC_사업계획안(초안)" xfId="17" xr:uid="{00000000-0005-0000-0000-000017000000}"/>
    <cellStyle name="_07_기획송부_이자수익(9월 이사회)_20090904_손익(이사회)_2010년_MINTEC_사업계획안(초안)" xfId="18" xr:uid="{00000000-0005-0000-0000-000018000000}"/>
    <cellStyle name="_07_기획송부_이자수익(9월 이사회)_20090904_손익(이사회)_2010년_MINTEC_사업계획안(초안)_20091012-MINTEC_사업계획안(초안)" xfId="19" xr:uid="{00000000-0005-0000-0000-000019000000}"/>
    <cellStyle name="_07_기획송부_이자수익(9월 이사회)_20091012-MINTEC_사업계획안(초안)" xfId="20" xr:uid="{00000000-0005-0000-0000-00001A000000}"/>
    <cellStyle name="_07_기획송부_이자수익(9월 이사회)_초안  2010년_MINTEC_사업계획안" xfId="21" xr:uid="{00000000-0005-0000-0000-00001B000000}"/>
    <cellStyle name="_07_기획송부_이자수익(9월 이사회)_초안  2010년_MINTEC_사업계획안_20091007-MINTEC_사업계획안(초안)" xfId="22" xr:uid="{00000000-0005-0000-0000-00001C000000}"/>
    <cellStyle name="_07_기획송부_이자수익(9월 이사회)_초안  2010년_MINTEC_사업계획안_20091007-MINTEC_사업계획안(초안)_20091012-MINTEC_사업계획안(초안)" xfId="23" xr:uid="{00000000-0005-0000-0000-00001D000000}"/>
    <cellStyle name="_07_기획송부_이자수익(9월 이사회)_초안  2010년_MINTEC_사업계획안_2010년_MINTEC_사업계획안(초안)" xfId="24" xr:uid="{00000000-0005-0000-0000-00001E000000}"/>
    <cellStyle name="_07_기획송부_이자수익(9월 이사회)_초안  2010년_MINTEC_사업계획안_2010년_MINTEC_사업계획안(초안)_20091012-MINTEC_사업계획안(초안)" xfId="25" xr:uid="{00000000-0005-0000-0000-00001F000000}"/>
    <cellStyle name="_2006_미수이자" xfId="26" xr:uid="{00000000-0005-0000-0000-000020000000}"/>
    <cellStyle name="_2006_미수이자_2006_미수이자" xfId="27" xr:uid="{00000000-0005-0000-0000-000021000000}"/>
    <cellStyle name="_2006_미수이자_2006_미수이자(수정)" xfId="28" xr:uid="{00000000-0005-0000-0000-000022000000}"/>
    <cellStyle name="_2006_미수이자_2006_미수이자(수정)_2008_삼탄자금계획(최종)_sjlee(1)" xfId="29" xr:uid="{00000000-0005-0000-0000-000023000000}"/>
    <cellStyle name="_2006_미수이자_2006_미수이자(수정)_2008_삼탄자금계획(최종)_sjlee(1)_20090904_손익(이사회)" xfId="30" xr:uid="{00000000-0005-0000-0000-000024000000}"/>
    <cellStyle name="_2006_미수이자_2006_미수이자(수정)_2008_삼탄자금계획(최종)_sjlee(1)_20090904_손익(이사회)_20091007-MINTEC_사업계획안(초안)" xfId="31" xr:uid="{00000000-0005-0000-0000-000025000000}"/>
    <cellStyle name="_2006_미수이자_2006_미수이자(수정)_2008_삼탄자금계획(최종)_sjlee(1)_20090904_손익(이사회)_20091007-MINTEC_사업계획안(초안)_20091012-MINTEC_사업계획안(초안)" xfId="32" xr:uid="{00000000-0005-0000-0000-000026000000}"/>
    <cellStyle name="_2006_미수이자_2006_미수이자(수정)_2008_삼탄자금계획(최종)_sjlee(1)_20090904_손익(이사회)_2010년_MINTEC_사업계획안(초안)" xfId="33" xr:uid="{00000000-0005-0000-0000-000027000000}"/>
    <cellStyle name="_2006_미수이자_2006_미수이자(수정)_2008_삼탄자금계획(최종)_sjlee(1)_20090904_손익(이사회)_2010년_MINTEC_사업계획안(초안)_20091012-MINTEC_사업계획안(초안)" xfId="34" xr:uid="{00000000-0005-0000-0000-000028000000}"/>
    <cellStyle name="_2006_미수이자_2006_미수이자(수정)_2008_삼탄자금계획(최종)_sjlee(1)_20091012-MINTEC_사업계획안(초안)" xfId="35" xr:uid="{00000000-0005-0000-0000-000029000000}"/>
    <cellStyle name="_2006_미수이자_2006_미수이자(수정)_2008_삼탄자금계획(최종)_sjlee(1)_초안  2010년_MINTEC_사업계획안" xfId="36" xr:uid="{00000000-0005-0000-0000-00002A000000}"/>
    <cellStyle name="_2006_미수이자_2006_미수이자(수정)_2008_삼탄자금계획(최종)_sjlee(1)_초안  2010년_MINTEC_사업계획안_20091007-MINTEC_사업계획안(초안)" xfId="37" xr:uid="{00000000-0005-0000-0000-00002B000000}"/>
    <cellStyle name="_2006_미수이자_2006_미수이자(수정)_2008_삼탄자금계획(최종)_sjlee(1)_초안  2010년_MINTEC_사업계획안_20091007-MINTEC_사업계획안(초안)_20091012-MINTEC_사업계획안(초안)" xfId="38" xr:uid="{00000000-0005-0000-0000-00002C000000}"/>
    <cellStyle name="_2006_미수이자_2006_미수이자(수정)_2008_삼탄자금계획(최종)_sjlee(1)_초안  2010년_MINTEC_사업계획안_2010년_MINTEC_사업계획안(초안)" xfId="39" xr:uid="{00000000-0005-0000-0000-00002D000000}"/>
    <cellStyle name="_2006_미수이자_2006_미수이자(수정)_2008_삼탄자금계획(최종)_sjlee(1)_초안  2010년_MINTEC_사업계획안_2010년_MINTEC_사업계획안(초안)_20091012-MINTEC_사업계획안(초안)" xfId="40" xr:uid="{00000000-0005-0000-0000-00002E000000}"/>
    <cellStyle name="_2006_미수이자_2006_미수이자(수정)_20090904_손익(이사회)" xfId="41" xr:uid="{00000000-0005-0000-0000-00002F000000}"/>
    <cellStyle name="_2006_미수이자_2006_미수이자(수정)_20090904_손익(이사회)_20091007-MINTEC_사업계획안(초안)" xfId="42" xr:uid="{00000000-0005-0000-0000-000030000000}"/>
    <cellStyle name="_2006_미수이자_2006_미수이자(수정)_20090904_손익(이사회)_20091007-MINTEC_사업계획안(초안)_20091012-MINTEC_사업계획안(초안)" xfId="43" xr:uid="{00000000-0005-0000-0000-000031000000}"/>
    <cellStyle name="_2006_미수이자_2006_미수이자(수정)_20090904_손익(이사회)_2010년_MINTEC_사업계획안(초안)" xfId="44" xr:uid="{00000000-0005-0000-0000-000032000000}"/>
    <cellStyle name="_2006_미수이자_2006_미수이자(수정)_20090904_손익(이사회)_2010년_MINTEC_사업계획안(초안)_20091012-MINTEC_사업계획안(초안)" xfId="45" xr:uid="{00000000-0005-0000-0000-000033000000}"/>
    <cellStyle name="_2006_미수이자_2006_미수이자(수정)_20091012-MINTEC_사업계획안(초안)" xfId="46" xr:uid="{00000000-0005-0000-0000-000034000000}"/>
    <cellStyle name="_2006_미수이자_2006_미수이자(수정)_초안  2010년_MINTEC_사업계획안" xfId="47" xr:uid="{00000000-0005-0000-0000-000035000000}"/>
    <cellStyle name="_2006_미수이자_2006_미수이자(수정)_초안  2010년_MINTEC_사업계획안_20091007-MINTEC_사업계획안(초안)" xfId="48" xr:uid="{00000000-0005-0000-0000-000036000000}"/>
    <cellStyle name="_2006_미수이자_2006_미수이자(수정)_초안  2010년_MINTEC_사업계획안_20091007-MINTEC_사업계획안(초안)_20091012-MINTEC_사업계획안(초안)" xfId="49" xr:uid="{00000000-0005-0000-0000-000037000000}"/>
    <cellStyle name="_2006_미수이자_2006_미수이자(수정)_초안  2010년_MINTEC_사업계획안_2010년_MINTEC_사업계획안(초안)" xfId="50" xr:uid="{00000000-0005-0000-0000-000038000000}"/>
    <cellStyle name="_2006_미수이자_2006_미수이자(수정)_초안  2010년_MINTEC_사업계획안_2010년_MINTEC_사업계획안(초안)_20091012-MINTEC_사업계획안(초안)" xfId="51" xr:uid="{00000000-0005-0000-0000-000039000000}"/>
    <cellStyle name="_2006_미수이자_2006_미수이자_2008_삼탄자금계획(최종)_sjlee(1)" xfId="52" xr:uid="{00000000-0005-0000-0000-00003A000000}"/>
    <cellStyle name="_2006_미수이자_2006_미수이자_2008_삼탄자금계획(최종)_sjlee(1)_20090904_손익(이사회)" xfId="53" xr:uid="{00000000-0005-0000-0000-00003B000000}"/>
    <cellStyle name="_2006_미수이자_2006_미수이자_2008_삼탄자금계획(최종)_sjlee(1)_20090904_손익(이사회)_20091007-MINTEC_사업계획안(초안)" xfId="54" xr:uid="{00000000-0005-0000-0000-00003C000000}"/>
    <cellStyle name="_2006_미수이자_2006_미수이자_2008_삼탄자금계획(최종)_sjlee(1)_20090904_손익(이사회)_20091007-MINTEC_사업계획안(초안)_20091012-MINTEC_사업계획안(초안)" xfId="55" xr:uid="{00000000-0005-0000-0000-00003D000000}"/>
    <cellStyle name="_2006_미수이자_2006_미수이자_2008_삼탄자금계획(최종)_sjlee(1)_20090904_손익(이사회)_2010년_MINTEC_사업계획안(초안)" xfId="56" xr:uid="{00000000-0005-0000-0000-00003E000000}"/>
    <cellStyle name="_2006_미수이자_2006_미수이자_2008_삼탄자금계획(최종)_sjlee(1)_20090904_손익(이사회)_2010년_MINTEC_사업계획안(초안)_20091012-MINTEC_사업계획안(초안)" xfId="57" xr:uid="{00000000-0005-0000-0000-00003F000000}"/>
    <cellStyle name="_2006_미수이자_2006_미수이자_2008_삼탄자금계획(최종)_sjlee(1)_20091012-MINTEC_사업계획안(초안)" xfId="58" xr:uid="{00000000-0005-0000-0000-000040000000}"/>
    <cellStyle name="_2006_미수이자_2006_미수이자_2008_삼탄자금계획(최종)_sjlee(1)_초안  2010년_MINTEC_사업계획안" xfId="59" xr:uid="{00000000-0005-0000-0000-000041000000}"/>
    <cellStyle name="_2006_미수이자_2006_미수이자_2008_삼탄자금계획(최종)_sjlee(1)_초안  2010년_MINTEC_사업계획안_20091007-MINTEC_사업계획안(초안)" xfId="60" xr:uid="{00000000-0005-0000-0000-000042000000}"/>
    <cellStyle name="_2006_미수이자_2006_미수이자_2008_삼탄자금계획(최종)_sjlee(1)_초안  2010년_MINTEC_사업계획안_20091007-MINTEC_사업계획안(초안)_20091012-MINTEC_사업계획안(초안)" xfId="61" xr:uid="{00000000-0005-0000-0000-000043000000}"/>
    <cellStyle name="_2006_미수이자_2006_미수이자_2008_삼탄자금계획(최종)_sjlee(1)_초안  2010년_MINTEC_사업계획안_2010년_MINTEC_사업계획안(초안)" xfId="62" xr:uid="{00000000-0005-0000-0000-000044000000}"/>
    <cellStyle name="_2006_미수이자_2006_미수이자_2008_삼탄자금계획(최종)_sjlee(1)_초안  2010년_MINTEC_사업계획안_2010년_MINTEC_사업계획안(초안)_20091012-MINTEC_사업계획안(초안)" xfId="63" xr:uid="{00000000-0005-0000-0000-000045000000}"/>
    <cellStyle name="_2006_미수이자_2006_미수이자_20090904_손익(이사회)" xfId="64" xr:uid="{00000000-0005-0000-0000-000046000000}"/>
    <cellStyle name="_2006_미수이자_2006_미수이자_20090904_손익(이사회)_20091007-MINTEC_사업계획안(초안)" xfId="65" xr:uid="{00000000-0005-0000-0000-000047000000}"/>
    <cellStyle name="_2006_미수이자_2006_미수이자_20090904_손익(이사회)_20091007-MINTEC_사업계획안(초안)_20091012-MINTEC_사업계획안(초안)" xfId="66" xr:uid="{00000000-0005-0000-0000-000048000000}"/>
    <cellStyle name="_2006_미수이자_2006_미수이자_20090904_손익(이사회)_2010년_MINTEC_사업계획안(초안)" xfId="67" xr:uid="{00000000-0005-0000-0000-000049000000}"/>
    <cellStyle name="_2006_미수이자_2006_미수이자_20090904_손익(이사회)_2010년_MINTEC_사업계획안(초안)_20091012-MINTEC_사업계획안(초안)" xfId="68" xr:uid="{00000000-0005-0000-0000-00004A000000}"/>
    <cellStyle name="_2006_미수이자_2006_미수이자_20091012-MINTEC_사업계획안(초안)" xfId="69" xr:uid="{00000000-0005-0000-0000-00004B000000}"/>
    <cellStyle name="_2006_미수이자_2006_미수이자_초안  2010년_MINTEC_사업계획안" xfId="70" xr:uid="{00000000-0005-0000-0000-00004C000000}"/>
    <cellStyle name="_2006_미수이자_2006_미수이자_초안  2010년_MINTEC_사업계획안_20091007-MINTEC_사업계획안(초안)" xfId="71" xr:uid="{00000000-0005-0000-0000-00004D000000}"/>
    <cellStyle name="_2006_미수이자_2006_미수이자_초안  2010년_MINTEC_사업계획안_20091007-MINTEC_사업계획안(초안)_20091012-MINTEC_사업계획안(초안)" xfId="72" xr:uid="{00000000-0005-0000-0000-00004E000000}"/>
    <cellStyle name="_2006_미수이자_2006_미수이자_초안  2010년_MINTEC_사업계획안_2010년_MINTEC_사업계획안(초안)" xfId="73" xr:uid="{00000000-0005-0000-0000-00004F000000}"/>
    <cellStyle name="_2006_미수이자_2006_미수이자_초안  2010년_MINTEC_사업계획안_2010년_MINTEC_사업계획안(초안)_20091012-MINTEC_사업계획안(초안)" xfId="74" xr:uid="{00000000-0005-0000-0000-000050000000}"/>
    <cellStyle name="_2006_미수이자_2007_미수이자" xfId="75" xr:uid="{00000000-0005-0000-0000-000051000000}"/>
    <cellStyle name="_2006_미수이자_2007_미수이자 (1)" xfId="76" xr:uid="{00000000-0005-0000-0000-000052000000}"/>
    <cellStyle name="_2006_미수이자_2007_미수이자 (1)_2008_삼탄자금계획(최종)_sjlee(1)" xfId="77" xr:uid="{00000000-0005-0000-0000-000053000000}"/>
    <cellStyle name="_2006_미수이자_2007_미수이자 (1)_2008_삼탄자금계획(최종)_sjlee(1)_20090904_손익(이사회)" xfId="78" xr:uid="{00000000-0005-0000-0000-000054000000}"/>
    <cellStyle name="_2006_미수이자_2007_미수이자 (1)_2008_삼탄자금계획(최종)_sjlee(1)_20090904_손익(이사회)_20091007-MINTEC_사업계획안(초안)" xfId="79" xr:uid="{00000000-0005-0000-0000-000055000000}"/>
    <cellStyle name="_2006_미수이자_2007_미수이자 (1)_2008_삼탄자금계획(최종)_sjlee(1)_20090904_손익(이사회)_20091007-MINTEC_사업계획안(초안)_20091012-MINTEC_사업계획안(초안)" xfId="80" xr:uid="{00000000-0005-0000-0000-000056000000}"/>
    <cellStyle name="_2006_미수이자_2007_미수이자 (1)_2008_삼탄자금계획(최종)_sjlee(1)_20090904_손익(이사회)_2010년_MINTEC_사업계획안(초안)" xfId="81" xr:uid="{00000000-0005-0000-0000-000057000000}"/>
    <cellStyle name="_2006_미수이자_2007_미수이자 (1)_2008_삼탄자금계획(최종)_sjlee(1)_20090904_손익(이사회)_2010년_MINTEC_사업계획안(초안)_20091012-MINTEC_사업계획안(초안)" xfId="82" xr:uid="{00000000-0005-0000-0000-000058000000}"/>
    <cellStyle name="_2006_미수이자_2007_미수이자 (1)_2008_삼탄자금계획(최종)_sjlee(1)_20091012-MINTEC_사업계획안(초안)" xfId="83" xr:uid="{00000000-0005-0000-0000-000059000000}"/>
    <cellStyle name="_2006_미수이자_2007_미수이자 (1)_2008_삼탄자금계획(최종)_sjlee(1)_초안  2010년_MINTEC_사업계획안" xfId="84" xr:uid="{00000000-0005-0000-0000-00005A000000}"/>
    <cellStyle name="_2006_미수이자_2007_미수이자 (1)_2008_삼탄자금계획(최종)_sjlee(1)_초안  2010년_MINTEC_사업계획안_20091007-MINTEC_사업계획안(초안)" xfId="85" xr:uid="{00000000-0005-0000-0000-00005B000000}"/>
    <cellStyle name="_2006_미수이자_2007_미수이자 (1)_2008_삼탄자금계획(최종)_sjlee(1)_초안  2010년_MINTEC_사업계획안_20091007-MINTEC_사업계획안(초안)_20091012-MINTEC_사업계획안(초안)" xfId="86" xr:uid="{00000000-0005-0000-0000-00005C000000}"/>
    <cellStyle name="_2006_미수이자_2007_미수이자 (1)_2008_삼탄자금계획(최종)_sjlee(1)_초안  2010년_MINTEC_사업계획안_2010년_MINTEC_사업계획안(초안)" xfId="87" xr:uid="{00000000-0005-0000-0000-00005D000000}"/>
    <cellStyle name="_2006_미수이자_2007_미수이자 (1)_2008_삼탄자금계획(최종)_sjlee(1)_초안  2010년_MINTEC_사업계획안_2010년_MINTEC_사업계획안(초안)_20091012-MINTEC_사업계획안(초안)" xfId="88" xr:uid="{00000000-0005-0000-0000-00005E000000}"/>
    <cellStyle name="_2006_미수이자_2007_미수이자 (1)_20090904_손익(이사회)" xfId="89" xr:uid="{00000000-0005-0000-0000-00005F000000}"/>
    <cellStyle name="_2006_미수이자_2007_미수이자 (1)_20090904_손익(이사회)_20091007-MINTEC_사업계획안(초안)" xfId="90" xr:uid="{00000000-0005-0000-0000-000060000000}"/>
    <cellStyle name="_2006_미수이자_2007_미수이자 (1)_20090904_손익(이사회)_20091007-MINTEC_사업계획안(초안)_20091012-MINTEC_사업계획안(초안)" xfId="91" xr:uid="{00000000-0005-0000-0000-000061000000}"/>
    <cellStyle name="_2006_미수이자_2007_미수이자 (1)_20090904_손익(이사회)_2010년_MINTEC_사업계획안(초안)" xfId="92" xr:uid="{00000000-0005-0000-0000-000062000000}"/>
    <cellStyle name="_2006_미수이자_2007_미수이자 (1)_20090904_손익(이사회)_2010년_MINTEC_사업계획안(초안)_20091012-MINTEC_사업계획안(초안)" xfId="93" xr:uid="{00000000-0005-0000-0000-000063000000}"/>
    <cellStyle name="_2006_미수이자_2007_미수이자 (1)_20091012-MINTEC_사업계획안(초안)" xfId="94" xr:uid="{00000000-0005-0000-0000-000064000000}"/>
    <cellStyle name="_2006_미수이자_2007_미수이자 (1)_초안  2010년_MINTEC_사업계획안" xfId="95" xr:uid="{00000000-0005-0000-0000-000065000000}"/>
    <cellStyle name="_2006_미수이자_2007_미수이자 (1)_초안  2010년_MINTEC_사업계획안_20091007-MINTEC_사업계획안(초안)" xfId="96" xr:uid="{00000000-0005-0000-0000-000066000000}"/>
    <cellStyle name="_2006_미수이자_2007_미수이자 (1)_초안  2010년_MINTEC_사업계획안_20091007-MINTEC_사업계획안(초안)_20091012-MINTEC_사업계획안(초안)" xfId="97" xr:uid="{00000000-0005-0000-0000-000067000000}"/>
    <cellStyle name="_2006_미수이자_2007_미수이자 (1)_초안  2010년_MINTEC_사업계획안_2010년_MINTEC_사업계획안(초안)" xfId="98" xr:uid="{00000000-0005-0000-0000-000068000000}"/>
    <cellStyle name="_2006_미수이자_2007_미수이자 (1)_초안  2010년_MINTEC_사업계획안_2010년_MINTEC_사업계획안(초안)_20091012-MINTEC_사업계획안(초안)" xfId="99" xr:uid="{00000000-0005-0000-0000-000069000000}"/>
    <cellStyle name="_2006_미수이자_2007_미수이자_2008_삼탄자금계획(최종)_sjlee(1)" xfId="100" xr:uid="{00000000-0005-0000-0000-00006A000000}"/>
    <cellStyle name="_2006_미수이자_2007_미수이자_2008_삼탄자금계획(최종)_sjlee(1)_20090904_손익(이사회)" xfId="101" xr:uid="{00000000-0005-0000-0000-00006B000000}"/>
    <cellStyle name="_2006_미수이자_2007_미수이자_2008_삼탄자금계획(최종)_sjlee(1)_20090904_손익(이사회)_20091007-MINTEC_사업계획안(초안)" xfId="102" xr:uid="{00000000-0005-0000-0000-00006C000000}"/>
    <cellStyle name="_2006_미수이자_2007_미수이자_2008_삼탄자금계획(최종)_sjlee(1)_20090904_손익(이사회)_20091007-MINTEC_사업계획안(초안)_20091012-MINTEC_사업계획안(초안)" xfId="103" xr:uid="{00000000-0005-0000-0000-00006D000000}"/>
    <cellStyle name="_2006_미수이자_2007_미수이자_2008_삼탄자금계획(최종)_sjlee(1)_20090904_손익(이사회)_2010년_MINTEC_사업계획안(초안)" xfId="104" xr:uid="{00000000-0005-0000-0000-00006E000000}"/>
    <cellStyle name="_2006_미수이자_2007_미수이자_2008_삼탄자금계획(최종)_sjlee(1)_20090904_손익(이사회)_2010년_MINTEC_사업계획안(초안)_20091012-MINTEC_사업계획안(초안)" xfId="105" xr:uid="{00000000-0005-0000-0000-00006F000000}"/>
    <cellStyle name="_2006_미수이자_2007_미수이자_2008_삼탄자금계획(최종)_sjlee(1)_20091012-MINTEC_사업계획안(초안)" xfId="106" xr:uid="{00000000-0005-0000-0000-000070000000}"/>
    <cellStyle name="_2006_미수이자_2007_미수이자_2008_삼탄자금계획(최종)_sjlee(1)_초안  2010년_MINTEC_사업계획안" xfId="107" xr:uid="{00000000-0005-0000-0000-000071000000}"/>
    <cellStyle name="_2006_미수이자_2007_미수이자_2008_삼탄자금계획(최종)_sjlee(1)_초안  2010년_MINTEC_사업계획안_20091007-MINTEC_사업계획안(초안)" xfId="108" xr:uid="{00000000-0005-0000-0000-000072000000}"/>
    <cellStyle name="_2006_미수이자_2007_미수이자_2008_삼탄자금계획(최종)_sjlee(1)_초안  2010년_MINTEC_사업계획안_20091007-MINTEC_사업계획안(초안)_20091012-MINTEC_사업계획안(초안)" xfId="109" xr:uid="{00000000-0005-0000-0000-000073000000}"/>
    <cellStyle name="_2006_미수이자_2007_미수이자_2008_삼탄자금계획(최종)_sjlee(1)_초안  2010년_MINTEC_사업계획안_2010년_MINTEC_사업계획안(초안)" xfId="110" xr:uid="{00000000-0005-0000-0000-000074000000}"/>
    <cellStyle name="_2006_미수이자_2007_미수이자_2008_삼탄자금계획(최종)_sjlee(1)_초안  2010년_MINTEC_사업계획안_2010년_MINTEC_사업계획안(초안)_20091012-MINTEC_사업계획안(초안)" xfId="111" xr:uid="{00000000-0005-0000-0000-000075000000}"/>
    <cellStyle name="_2006_미수이자_2007_미수이자_20090904_손익(이사회)" xfId="112" xr:uid="{00000000-0005-0000-0000-000076000000}"/>
    <cellStyle name="_2006_미수이자_2007_미수이자_20090904_손익(이사회)_20091007-MINTEC_사업계획안(초안)" xfId="113" xr:uid="{00000000-0005-0000-0000-000077000000}"/>
    <cellStyle name="_2006_미수이자_2007_미수이자_20090904_손익(이사회)_20091007-MINTEC_사업계획안(초안)_20091012-MINTEC_사업계획안(초안)" xfId="114" xr:uid="{00000000-0005-0000-0000-000078000000}"/>
    <cellStyle name="_2006_미수이자_2007_미수이자_20090904_손익(이사회)_2010년_MINTEC_사업계획안(초안)" xfId="115" xr:uid="{00000000-0005-0000-0000-000079000000}"/>
    <cellStyle name="_2006_미수이자_2007_미수이자_20090904_손익(이사회)_2010년_MINTEC_사업계획안(초안)_20091012-MINTEC_사업계획안(초안)" xfId="116" xr:uid="{00000000-0005-0000-0000-00007A000000}"/>
    <cellStyle name="_2006_미수이자_2007_미수이자_20091012-MINTEC_사업계획안(초안)" xfId="117" xr:uid="{00000000-0005-0000-0000-00007B000000}"/>
    <cellStyle name="_2006_미수이자_2007_미수이자_초안  2010년_MINTEC_사업계획안" xfId="118" xr:uid="{00000000-0005-0000-0000-00007C000000}"/>
    <cellStyle name="_2006_미수이자_2007_미수이자_초안  2010년_MINTEC_사업계획안_20091007-MINTEC_사업계획안(초안)" xfId="119" xr:uid="{00000000-0005-0000-0000-00007D000000}"/>
    <cellStyle name="_2006_미수이자_2007_미수이자_초안  2010년_MINTEC_사업계획안_20091007-MINTEC_사업계획안(초안)_20091012-MINTEC_사업계획안(초안)" xfId="120" xr:uid="{00000000-0005-0000-0000-00007E000000}"/>
    <cellStyle name="_2006_미수이자_2007_미수이자_초안  2010년_MINTEC_사업계획안_2010년_MINTEC_사업계획안(초안)" xfId="121" xr:uid="{00000000-0005-0000-0000-00007F000000}"/>
    <cellStyle name="_2006_미수이자_2007_미수이자_초안  2010년_MINTEC_사업계획안_2010년_MINTEC_사업계획안(초안)_20091012-MINTEC_사업계획안(초안)" xfId="122" xr:uid="{00000000-0005-0000-0000-000080000000}"/>
    <cellStyle name="_2006_미수이자_2008_삼탄자금계획(최종)_sjlee(1)" xfId="123" xr:uid="{00000000-0005-0000-0000-000081000000}"/>
    <cellStyle name="_2006_미수이자_2008_삼탄자금계획(최종)_sjlee(1)_20090904_손익(이사회)" xfId="124" xr:uid="{00000000-0005-0000-0000-000082000000}"/>
    <cellStyle name="_2006_미수이자_2008_삼탄자금계획(최종)_sjlee(1)_20090904_손익(이사회)_20091007-MINTEC_사업계획안(초안)" xfId="125" xr:uid="{00000000-0005-0000-0000-000083000000}"/>
    <cellStyle name="_2006_미수이자_2008_삼탄자금계획(최종)_sjlee(1)_20090904_손익(이사회)_20091007-MINTEC_사업계획안(초안)_20091012-MINTEC_사업계획안(초안)" xfId="126" xr:uid="{00000000-0005-0000-0000-000084000000}"/>
    <cellStyle name="_2006_미수이자_2008_삼탄자금계획(최종)_sjlee(1)_20090904_손익(이사회)_2010년_MINTEC_사업계획안(초안)" xfId="127" xr:uid="{00000000-0005-0000-0000-000085000000}"/>
    <cellStyle name="_2006_미수이자_2008_삼탄자금계획(최종)_sjlee(1)_20090904_손익(이사회)_2010년_MINTEC_사업계획안(초안)_20091012-MINTEC_사업계획안(초안)" xfId="128" xr:uid="{00000000-0005-0000-0000-000086000000}"/>
    <cellStyle name="_2006_미수이자_2008_삼탄자금계획(최종)_sjlee(1)_20091012-MINTEC_사업계획안(초안)" xfId="129" xr:uid="{00000000-0005-0000-0000-000087000000}"/>
    <cellStyle name="_2006_미수이자_2008_삼탄자금계획(최종)_sjlee(1)_초안  2010년_MINTEC_사업계획안" xfId="130" xr:uid="{00000000-0005-0000-0000-000088000000}"/>
    <cellStyle name="_2006_미수이자_2008_삼탄자금계획(최종)_sjlee(1)_초안  2010년_MINTEC_사업계획안_20091007-MINTEC_사업계획안(초안)" xfId="131" xr:uid="{00000000-0005-0000-0000-000089000000}"/>
    <cellStyle name="_2006_미수이자_2008_삼탄자금계획(최종)_sjlee(1)_초안  2010년_MINTEC_사업계획안_20091007-MINTEC_사업계획안(초안)_20091012-MINTEC_사업계획안(초안)" xfId="132" xr:uid="{00000000-0005-0000-0000-00008A000000}"/>
    <cellStyle name="_2006_미수이자_2008_삼탄자금계획(최종)_sjlee(1)_초안  2010년_MINTEC_사업계획안_2010년_MINTEC_사업계획안(초안)" xfId="133" xr:uid="{00000000-0005-0000-0000-00008B000000}"/>
    <cellStyle name="_2006_미수이자_2008_삼탄자금계획(최종)_sjlee(1)_초안  2010년_MINTEC_사업계획안_2010년_MINTEC_사업계획안(초안)_20091012-MINTEC_사업계획안(초안)" xfId="134" xr:uid="{00000000-0005-0000-0000-00008C000000}"/>
    <cellStyle name="_2006_미수이자_20090904_손익(이사회)" xfId="135" xr:uid="{00000000-0005-0000-0000-00008D000000}"/>
    <cellStyle name="_2006_미수이자_20090904_손익(이사회)_20091007-MINTEC_사업계획안(초안)" xfId="136" xr:uid="{00000000-0005-0000-0000-00008E000000}"/>
    <cellStyle name="_2006_미수이자_20090904_손익(이사회)_20091007-MINTEC_사업계획안(초안)_20091012-MINTEC_사업계획안(초안)" xfId="137" xr:uid="{00000000-0005-0000-0000-00008F000000}"/>
    <cellStyle name="_2006_미수이자_20090904_손익(이사회)_2010년_MINTEC_사업계획안(초안)" xfId="138" xr:uid="{00000000-0005-0000-0000-000090000000}"/>
    <cellStyle name="_2006_미수이자_20090904_손익(이사회)_2010년_MINTEC_사업계획안(초안)_20091012-MINTEC_사업계획안(초안)" xfId="139" xr:uid="{00000000-0005-0000-0000-000091000000}"/>
    <cellStyle name="_2006_미수이자_20091012-MINTEC_사업계획안(초안)" xfId="140" xr:uid="{00000000-0005-0000-0000-000092000000}"/>
    <cellStyle name="_2006_미수이자_초안  2010년_MINTEC_사업계획안" xfId="141" xr:uid="{00000000-0005-0000-0000-000093000000}"/>
    <cellStyle name="_2006_미수이자_초안  2010년_MINTEC_사업계획안_20091007-MINTEC_사업계획안(초안)" xfId="142" xr:uid="{00000000-0005-0000-0000-000094000000}"/>
    <cellStyle name="_2006_미수이자_초안  2010년_MINTEC_사업계획안_20091007-MINTEC_사업계획안(초안)_20091012-MINTEC_사업계획안(초안)" xfId="143" xr:uid="{00000000-0005-0000-0000-000095000000}"/>
    <cellStyle name="_2006_미수이자_초안  2010년_MINTEC_사업계획안_2010년_MINTEC_사업계획안(초안)" xfId="144" xr:uid="{00000000-0005-0000-0000-000096000000}"/>
    <cellStyle name="_2006_미수이자_초안  2010년_MINTEC_사업계획안_2010년_MINTEC_사업계획안(초안)_20091012-MINTEC_사업계획안(초안)" xfId="145" xr:uid="{00000000-0005-0000-0000-000097000000}"/>
    <cellStyle name="_2007_기획송부_이자수익_7월_이사(상반기수익율)" xfId="146" xr:uid="{00000000-0005-0000-0000-000098000000}"/>
    <cellStyle name="_2007_기획송부_이자수익_7월_이사(상반기수익율)_2008_삼탄자금계획(최종)_sjlee(1)" xfId="147" xr:uid="{00000000-0005-0000-0000-000099000000}"/>
    <cellStyle name="_2007_기획송부_이자수익_7월_이사(상반기수익율)_2008_삼탄자금계획(최종)_sjlee(1)_20090904_손익(이사회)" xfId="148" xr:uid="{00000000-0005-0000-0000-00009A000000}"/>
    <cellStyle name="_2007_기획송부_이자수익_7월_이사(상반기수익율)_2008_삼탄자금계획(최종)_sjlee(1)_20090904_손익(이사회)_20091007-MINTEC_사업계획안(초안)" xfId="149" xr:uid="{00000000-0005-0000-0000-00009B000000}"/>
    <cellStyle name="_2007_기획송부_이자수익_7월_이사(상반기수익율)_2008_삼탄자금계획(최종)_sjlee(1)_20090904_손익(이사회)_20091007-MINTEC_사업계획안(초안)_20091012-MINTEC_사업계획안(초안)" xfId="150" xr:uid="{00000000-0005-0000-0000-00009C000000}"/>
    <cellStyle name="_2007_기획송부_이자수익_7월_이사(상반기수익율)_2008_삼탄자금계획(최종)_sjlee(1)_20090904_손익(이사회)_2010년_MINTEC_사업계획안(초안)" xfId="151" xr:uid="{00000000-0005-0000-0000-00009D000000}"/>
    <cellStyle name="_2007_기획송부_이자수익_7월_이사(상반기수익율)_2008_삼탄자금계획(최종)_sjlee(1)_20090904_손익(이사회)_2010년_MINTEC_사업계획안(초안)_20091012-MINTEC_사업계획안(초안)" xfId="152" xr:uid="{00000000-0005-0000-0000-00009E000000}"/>
    <cellStyle name="_2007_기획송부_이자수익_7월_이사(상반기수익율)_2008_삼탄자금계획(최종)_sjlee(1)_20091012-MINTEC_사업계획안(초안)" xfId="153" xr:uid="{00000000-0005-0000-0000-00009F000000}"/>
    <cellStyle name="_2007_기획송부_이자수익_7월_이사(상반기수익율)_2008_삼탄자금계획(최종)_sjlee(1)_초안  2010년_MINTEC_사업계획안" xfId="154" xr:uid="{00000000-0005-0000-0000-0000A0000000}"/>
    <cellStyle name="_2007_기획송부_이자수익_7월_이사(상반기수익율)_2008_삼탄자금계획(최종)_sjlee(1)_초안  2010년_MINTEC_사업계획안_20091007-MINTEC_사업계획안(초안)" xfId="155" xr:uid="{00000000-0005-0000-0000-0000A1000000}"/>
    <cellStyle name="_2007_기획송부_이자수익_7월_이사(상반기수익율)_2008_삼탄자금계획(최종)_sjlee(1)_초안  2010년_MINTEC_사업계획안_20091007-MINTEC_사업계획안(초안)_20091012-MINTEC_사업계획안(초안)" xfId="156" xr:uid="{00000000-0005-0000-0000-0000A2000000}"/>
    <cellStyle name="_2007_기획송부_이자수익_7월_이사(상반기수익율)_2008_삼탄자금계획(최종)_sjlee(1)_초안  2010년_MINTEC_사업계획안_2010년_MINTEC_사업계획안(초안)" xfId="157" xr:uid="{00000000-0005-0000-0000-0000A3000000}"/>
    <cellStyle name="_2007_기획송부_이자수익_7월_이사(상반기수익율)_2008_삼탄자금계획(최종)_sjlee(1)_초안  2010년_MINTEC_사업계획안_2010년_MINTEC_사업계획안(초안)_20091012-MINTEC_사업계획안(초안)" xfId="158" xr:uid="{00000000-0005-0000-0000-0000A4000000}"/>
    <cellStyle name="_2007_기획송부_이자수익_7월_이사(상반기수익율)_20090904_손익(이사회)" xfId="159" xr:uid="{00000000-0005-0000-0000-0000A5000000}"/>
    <cellStyle name="_2007_기획송부_이자수익_7월_이사(상반기수익율)_20090904_손익(이사회)_20091007-MINTEC_사업계획안(초안)" xfId="160" xr:uid="{00000000-0005-0000-0000-0000A6000000}"/>
    <cellStyle name="_2007_기획송부_이자수익_7월_이사(상반기수익율)_20090904_손익(이사회)_20091007-MINTEC_사업계획안(초안)_20091012-MINTEC_사업계획안(초안)" xfId="161" xr:uid="{00000000-0005-0000-0000-0000A7000000}"/>
    <cellStyle name="_2007_기획송부_이자수익_7월_이사(상반기수익율)_20090904_손익(이사회)_2010년_MINTEC_사업계획안(초안)" xfId="162" xr:uid="{00000000-0005-0000-0000-0000A8000000}"/>
    <cellStyle name="_2007_기획송부_이자수익_7월_이사(상반기수익율)_20090904_손익(이사회)_2010년_MINTEC_사업계획안(초안)_20091012-MINTEC_사업계획안(초안)" xfId="163" xr:uid="{00000000-0005-0000-0000-0000A9000000}"/>
    <cellStyle name="_2007_기획송부_이자수익_7월_이사(상반기수익율)_20091012-MINTEC_사업계획안(초안)" xfId="164" xr:uid="{00000000-0005-0000-0000-0000AA000000}"/>
    <cellStyle name="_2007_기획송부_이자수익_7월_이사(상반기수익율)_초안  2010년_MINTEC_사업계획안" xfId="165" xr:uid="{00000000-0005-0000-0000-0000AB000000}"/>
    <cellStyle name="_2007_기획송부_이자수익_7월_이사(상반기수익율)_초안  2010년_MINTEC_사업계획안_20091007-MINTEC_사업계획안(초안)" xfId="166" xr:uid="{00000000-0005-0000-0000-0000AC000000}"/>
    <cellStyle name="_2007_기획송부_이자수익_7월_이사(상반기수익율)_초안  2010년_MINTEC_사업계획안_20091007-MINTEC_사업계획안(초안)_20091012-MINTEC_사업계획안(초안)" xfId="167" xr:uid="{00000000-0005-0000-0000-0000AD000000}"/>
    <cellStyle name="_2007_기획송부_이자수익_7월_이사(상반기수익율)_초안  2010년_MINTEC_사업계획안_2010년_MINTEC_사업계획안(초안)" xfId="168" xr:uid="{00000000-0005-0000-0000-0000AE000000}"/>
    <cellStyle name="_2007_기획송부_이자수익_7월_이사(상반기수익율)_초안  2010년_MINTEC_사업계획안_2010년_MINTEC_사업계획안(초안)_20091012-MINTEC_사업계획안(초안)" xfId="169" xr:uid="{00000000-0005-0000-0000-0000AF000000}"/>
    <cellStyle name="_2007년 자금 (상반기 실적_하반기 추정)" xfId="170" xr:uid="{00000000-0005-0000-0000-0000B0000000}"/>
    <cellStyle name="_2007년 자금 (상반기 실적_하반기 추정) 2" xfId="587" xr:uid="{00000000-0005-0000-0000-0000B1000000}"/>
    <cellStyle name="_2007년 자금 (상반기 실적_하반기 추정)_01. Weekly report - Engineering Section 01 Jan - 4 Jan 2013" xfId="171" xr:uid="{00000000-0005-0000-0000-0000B2000000}"/>
    <cellStyle name="_2007년 자금 (상반기 실적_하반기 추정)_01. Weekly report - Engineering Section 01 Jan - 4 Jan 2013 2" xfId="172" xr:uid="{00000000-0005-0000-0000-0000B3000000}"/>
    <cellStyle name="_2007년 자금 (상반기 실적_하반기 추정)_01. Weekly report - Engineering Section 01 Jan - 4 Jan 2013 2_Weekly Engineer Pit Service 23-03-2013" xfId="173" xr:uid="{00000000-0005-0000-0000-0000B4000000}"/>
    <cellStyle name="_2007년 자금 (상반기 실적_하반기 추정)_04. Weekly report - Engineering Section 31 Mar - 06 Apr 2012" xfId="174" xr:uid="{00000000-0005-0000-0000-0000B5000000}"/>
    <cellStyle name="_2007년 자금 (상반기 실적_하반기 추정)_04. Weekly report - Engineering Section 31 Mar - 06 Apr 2012 2" xfId="175" xr:uid="{00000000-0005-0000-0000-0000B6000000}"/>
    <cellStyle name="_2007년 자금 (상반기 실적_하반기 추정)_04. Weekly report - Engineering Section 31 Mar - 06 Apr 2012 2_Weekly Engineer Pit Service 23-03-2013" xfId="176" xr:uid="{00000000-0005-0000-0000-0000B7000000}"/>
    <cellStyle name="_2007년 자금 (상반기 실적_하반기 추정)_05. Weekly report - Engineering (Alfian)" xfId="177" xr:uid="{00000000-0005-0000-0000-0000B8000000}"/>
    <cellStyle name="_2007년 자금 (상반기 실적_하반기 추정)_05. Weekly report - Engineering (Alfian) 2" xfId="178" xr:uid="{00000000-0005-0000-0000-0000B9000000}"/>
    <cellStyle name="_2007년 자금 (상반기 실적_하반기 추정)_05. Weekly report - Engineering (Alfian) 2_Weekly Engineer Pit Service 23-03-2013" xfId="179" xr:uid="{00000000-0005-0000-0000-0000BA000000}"/>
    <cellStyle name="_2007년 자금 (상반기 실적_하반기 추정)_05. Weekly report - Engineering Section 26 May - 01 Jun 2012" xfId="180" xr:uid="{00000000-0005-0000-0000-0000BB000000}"/>
    <cellStyle name="_2007년 자금 (상반기 실적_하반기 추정)_05. Weekly report - Engineering Section 26 May - 01 Jun 2012 2" xfId="181" xr:uid="{00000000-0005-0000-0000-0000BC000000}"/>
    <cellStyle name="_2007년 자금 (상반기 실적_하반기 추정)_05. Weekly report - Engineering Section 26 May - 01 Jun 2012 2_Weekly Engineer Pit Service 23-03-2013" xfId="182" xr:uid="{00000000-0005-0000-0000-0000BD000000}"/>
    <cellStyle name="_2007년 자금 (상반기 실적_하반기 추정)_05. Weekly report - Engineering Section 28 Apr - 04 May 2012" xfId="183" xr:uid="{00000000-0005-0000-0000-0000BE000000}"/>
    <cellStyle name="_2007년 자금 (상반기 실적_하반기 추정)_05. Weekly report - Engineering Section 28 Apr - 04 May 2012 2" xfId="184" xr:uid="{00000000-0005-0000-0000-0000BF000000}"/>
    <cellStyle name="_2007년 자금 (상반기 실적_하반기 추정)_05. Weekly report - Engineering Section 28 Apr - 04 May 2012 2_Weekly Engineer Pit Service 23-03-2013" xfId="185" xr:uid="{00000000-0005-0000-0000-0000C0000000}"/>
    <cellStyle name="_2007년 자금 (상반기 실적_하반기 추정)_07. Weekly report - Engineering Section 28 Jul - 03 Aug 2012" xfId="186" xr:uid="{00000000-0005-0000-0000-0000C1000000}"/>
    <cellStyle name="_2007년 자금 (상반기 실적_하반기 추정)_07. Weekly report - Engineering Section 28 Jul - 03 Aug 2012 2" xfId="187" xr:uid="{00000000-0005-0000-0000-0000C2000000}"/>
    <cellStyle name="_2007년 자금 (상반기 실적_하반기 추정)_07. Weekly report - Engineering Section 28 Jul - 03 Aug 2012 2_Weekly Engineer Pit Service 23-03-2013" xfId="188" xr:uid="{00000000-0005-0000-0000-0000C3000000}"/>
    <cellStyle name="_2007년 자금 (상반기 실적_하반기 추정)_07. Weekly report - Engineering Section 30 Jun - 06 Jul 2012" xfId="189" xr:uid="{00000000-0005-0000-0000-0000C4000000}"/>
    <cellStyle name="_2007년 자금 (상반기 실적_하반기 추정)_07. Weekly report - Engineering Section 30 Jun - 06 Jul 2012 2" xfId="190" xr:uid="{00000000-0005-0000-0000-0000C5000000}"/>
    <cellStyle name="_2007년 자금 (상반기 실적_하반기 추정)_07. Weekly report - Engineering Section 30 Jun - 06 Jul 2012 2_Weekly Engineer Pit Service 23-03-2013" xfId="191" xr:uid="{00000000-0005-0000-0000-0000C6000000}"/>
    <cellStyle name="_2007년 자금 (상반기 실적_하반기 추정)_09. Weekly report - Engineering Section 01 Sep - 07 Sep 2012" xfId="192" xr:uid="{00000000-0005-0000-0000-0000C7000000}"/>
    <cellStyle name="_2007년 자금 (상반기 실적_하반기 추정)_09. Weekly report - Engineering Section 01 Sep - 07 Sep 2012 2" xfId="193" xr:uid="{00000000-0005-0000-0000-0000C8000000}"/>
    <cellStyle name="_2007년 자금 (상반기 실적_하반기 추정)_09. Weekly report - Engineering Section 01 Sep - 07 Sep 2012 2_Weekly Engineer Pit Service 23-03-2013" xfId="194" xr:uid="{00000000-0005-0000-0000-0000C9000000}"/>
    <cellStyle name="_2007년 자금 (상반기 실적_하반기 추정)_10. Weekly report - Engineering Section 29 Sep - 05 Oct 2012" xfId="195" xr:uid="{00000000-0005-0000-0000-0000CA000000}"/>
    <cellStyle name="_2007년 자금 (상반기 실적_하반기 추정)_10. Weekly report - Engineering Section 29 Sep - 05 Oct 2012 2" xfId="196" xr:uid="{00000000-0005-0000-0000-0000CB000000}"/>
    <cellStyle name="_2007년 자금 (상반기 실적_하반기 추정)_10. Weekly report - Engineering Section 29 Sep - 05 Oct 2012 2_Weekly Engineer Pit Service 23-03-2013" xfId="197" xr:uid="{00000000-0005-0000-0000-0000CC000000}"/>
    <cellStyle name="_2007년 자금 (상반기 실적_하반기 추정)_11. Weekly report - Engineering Section 03 Nov - 09 Nov 2012" xfId="198" xr:uid="{00000000-0005-0000-0000-0000CD000000}"/>
    <cellStyle name="_2007년 자금 (상반기 실적_하반기 추정)_11. Weekly report - Engineering Section 03 Nov - 09 Nov 2012 2" xfId="199" xr:uid="{00000000-0005-0000-0000-0000CE000000}"/>
    <cellStyle name="_2007년 자금 (상반기 실적_하반기 추정)_11. Weekly report - Engineering Section 03 Nov - 09 Nov 2012 2_Weekly Engineer Pit Service 23-03-2013" xfId="200" xr:uid="{00000000-0005-0000-0000-0000CF000000}"/>
    <cellStyle name="_2007년 자금 (상반기 실적_하반기 추정)_12. Weekly report - Engineering Section 01 Dec - 07 Dec 2012" xfId="201" xr:uid="{00000000-0005-0000-0000-0000D0000000}"/>
    <cellStyle name="_2007년 자금 (상반기 실적_하반기 추정)_12. Weekly report - Engineering Section 01 Dec - 07 Dec 2012 2" xfId="202" xr:uid="{00000000-0005-0000-0000-0000D1000000}"/>
    <cellStyle name="_2007년 자금 (상반기 실적_하반기 추정)_12. Weekly report - Engineering Section 01 Dec - 07 Dec 2012 2_Weekly Engineer Pit Service 23-03-2013" xfId="203" xr:uid="{00000000-0005-0000-0000-0000D2000000}"/>
    <cellStyle name="_2007년 자금 (상반기 실적_하반기 추정)_Area PT. Buma" xfId="204" xr:uid="{00000000-0005-0000-0000-0000D3000000}"/>
    <cellStyle name="_2007년 자금 (상반기 실적_하반기 추정)_Area PT. Buma 2" xfId="205" xr:uid="{00000000-0005-0000-0000-0000D4000000}"/>
    <cellStyle name="_2007년 자금 (상반기 실적_하반기 추정)_Area PT. Buma 2_Weekly Engineer Pit Service 23-03-2013" xfId="206" xr:uid="{00000000-0005-0000-0000-0000D5000000}"/>
    <cellStyle name="_2007년 자금 (상반기 실적_하반기 추정)_Area PT. Sims_RN" xfId="207" xr:uid="{00000000-0005-0000-0000-0000D6000000}"/>
    <cellStyle name="_2007년 자금 (상반기 실적_하반기 추정)_Area PT. Sims_RN 2" xfId="208" xr:uid="{00000000-0005-0000-0000-0000D7000000}"/>
    <cellStyle name="_2007년 자금 (상반기 실적_하반기 추정)_Area PT. Sims_RN 2_Weekly Engineer Pit Service 23-03-2013" xfId="209" xr:uid="{00000000-0005-0000-0000-0000D8000000}"/>
    <cellStyle name="_2007년 자금 (상반기 실적_하반기 추정)_Area PT. Sims_SM A" xfId="210" xr:uid="{00000000-0005-0000-0000-0000D9000000}"/>
    <cellStyle name="_2007년 자금 (상반기 실적_하반기 추정)_Area PT. Sims_SM A 2" xfId="211" xr:uid="{00000000-0005-0000-0000-0000DA000000}"/>
    <cellStyle name="_2007년 자금 (상반기 실적_하반기 추정)_Area PT. Sims_SM A 2_Weekly Engineer Pit Service 23-03-2013" xfId="212" xr:uid="{00000000-0005-0000-0000-0000DB000000}"/>
    <cellStyle name="_2007년 자금 (상반기 실적_하반기 추정)_Copy of 05. Weekly report - Engineering (Alfian)" xfId="213" xr:uid="{00000000-0005-0000-0000-0000DC000000}"/>
    <cellStyle name="_2007년 자금 (상반기 실적_하반기 추정)_Copy of 05. Weekly report - Engineering (Alfian) 2" xfId="214" xr:uid="{00000000-0005-0000-0000-0000DD000000}"/>
    <cellStyle name="_2007년 자금 (상반기 실적_하반기 추정)_Copy of 05. Weekly report - Engineering (Alfian) 2_Weekly Engineer Pit Service 23-03-2013" xfId="215" xr:uid="{00000000-0005-0000-0000-0000DE000000}"/>
    <cellStyle name="_2007년 자금 (상반기 실적_하반기 추정)_Weekly Engineer Pit Service 23-03-2013" xfId="216" xr:uid="{00000000-0005-0000-0000-0000DF000000}"/>
    <cellStyle name="_Samtan사업계획서(최종_061207,환율920)" xfId="217" xr:uid="{00000000-0005-0000-0000-0000E0000000}"/>
    <cellStyle name="_Samtan사업계획서(최종_061207,환율920) 2" xfId="588" xr:uid="{00000000-0005-0000-0000-0000E1000000}"/>
    <cellStyle name="_Samtan사업계획서(최종_061207,환율920)_01. Weekly report - Engineering Section 01 Jan - 4 Jan 2013" xfId="218" xr:uid="{00000000-0005-0000-0000-0000E2000000}"/>
    <cellStyle name="_Samtan사업계획서(최종_061207,환율920)_01. Weekly report - Engineering Section 01 Jan - 4 Jan 2013 2" xfId="219" xr:uid="{00000000-0005-0000-0000-0000E3000000}"/>
    <cellStyle name="_Samtan사업계획서(최종_061207,환율920)_01. Weekly report - Engineering Section 01 Jan - 4 Jan 2013 2_Weekly Engineer Pit Service 23-03-2013" xfId="220" xr:uid="{00000000-0005-0000-0000-0000E4000000}"/>
    <cellStyle name="_Samtan사업계획서(최종_061207,환율920)_04. Weekly report - Engineering Section 31 Mar - 06 Apr 2012" xfId="221" xr:uid="{00000000-0005-0000-0000-0000E5000000}"/>
    <cellStyle name="_Samtan사업계획서(최종_061207,환율920)_04. Weekly report - Engineering Section 31 Mar - 06 Apr 2012 2" xfId="222" xr:uid="{00000000-0005-0000-0000-0000E6000000}"/>
    <cellStyle name="_Samtan사업계획서(최종_061207,환율920)_04. Weekly report - Engineering Section 31 Mar - 06 Apr 2012 2_Weekly Engineer Pit Service 23-03-2013" xfId="223" xr:uid="{00000000-0005-0000-0000-0000E7000000}"/>
    <cellStyle name="_Samtan사업계획서(최종_061207,환율920)_05. Weekly report - Engineering (Alfian)" xfId="224" xr:uid="{00000000-0005-0000-0000-0000E8000000}"/>
    <cellStyle name="_Samtan사업계획서(최종_061207,환율920)_05. Weekly report - Engineering (Alfian) 2" xfId="225" xr:uid="{00000000-0005-0000-0000-0000E9000000}"/>
    <cellStyle name="_Samtan사업계획서(최종_061207,환율920)_05. Weekly report - Engineering (Alfian) 2_Weekly Engineer Pit Service 23-03-2013" xfId="226" xr:uid="{00000000-0005-0000-0000-0000EA000000}"/>
    <cellStyle name="_Samtan사업계획서(최종_061207,환율920)_05. Weekly report - Engineering Section 26 May - 01 Jun 2012" xfId="227" xr:uid="{00000000-0005-0000-0000-0000EB000000}"/>
    <cellStyle name="_Samtan사업계획서(최종_061207,환율920)_05. Weekly report - Engineering Section 26 May - 01 Jun 2012 2" xfId="228" xr:uid="{00000000-0005-0000-0000-0000EC000000}"/>
    <cellStyle name="_Samtan사업계획서(최종_061207,환율920)_05. Weekly report - Engineering Section 26 May - 01 Jun 2012 2_Weekly Engineer Pit Service 23-03-2013" xfId="229" xr:uid="{00000000-0005-0000-0000-0000ED000000}"/>
    <cellStyle name="_Samtan사업계획서(최종_061207,환율920)_05. Weekly report - Engineering Section 28 Apr - 04 May 2012" xfId="230" xr:uid="{00000000-0005-0000-0000-0000EE000000}"/>
    <cellStyle name="_Samtan사업계획서(최종_061207,환율920)_05. Weekly report - Engineering Section 28 Apr - 04 May 2012 2" xfId="231" xr:uid="{00000000-0005-0000-0000-0000EF000000}"/>
    <cellStyle name="_Samtan사업계획서(최종_061207,환율920)_05. Weekly report - Engineering Section 28 Apr - 04 May 2012 2_Weekly Engineer Pit Service 23-03-2013" xfId="232" xr:uid="{00000000-0005-0000-0000-0000F0000000}"/>
    <cellStyle name="_Samtan사업계획서(최종_061207,환율920)_07. Weekly report - Engineering Section 28 Jul - 03 Aug 2012" xfId="233" xr:uid="{00000000-0005-0000-0000-0000F1000000}"/>
    <cellStyle name="_Samtan사업계획서(최종_061207,환율920)_07. Weekly report - Engineering Section 28 Jul - 03 Aug 2012 2" xfId="234" xr:uid="{00000000-0005-0000-0000-0000F2000000}"/>
    <cellStyle name="_Samtan사업계획서(최종_061207,환율920)_07. Weekly report - Engineering Section 28 Jul - 03 Aug 2012 2_Weekly Engineer Pit Service 23-03-2013" xfId="235" xr:uid="{00000000-0005-0000-0000-0000F3000000}"/>
    <cellStyle name="_Samtan사업계획서(최종_061207,환율920)_07. Weekly report - Engineering Section 30 Jun - 06 Jul 2012" xfId="236" xr:uid="{00000000-0005-0000-0000-0000F4000000}"/>
    <cellStyle name="_Samtan사업계획서(최종_061207,환율920)_07. Weekly report - Engineering Section 30 Jun - 06 Jul 2012 2" xfId="237" xr:uid="{00000000-0005-0000-0000-0000F5000000}"/>
    <cellStyle name="_Samtan사업계획서(최종_061207,환율920)_07. Weekly report - Engineering Section 30 Jun - 06 Jul 2012 2_Weekly Engineer Pit Service 23-03-2013" xfId="238" xr:uid="{00000000-0005-0000-0000-0000F6000000}"/>
    <cellStyle name="_Samtan사업계획서(최종_061207,환율920)_09. Weekly report - Engineering Section 01 Sep - 07 Sep 2012" xfId="239" xr:uid="{00000000-0005-0000-0000-0000F7000000}"/>
    <cellStyle name="_Samtan사업계획서(최종_061207,환율920)_09. Weekly report - Engineering Section 01 Sep - 07 Sep 2012 2" xfId="240" xr:uid="{00000000-0005-0000-0000-0000F8000000}"/>
    <cellStyle name="_Samtan사업계획서(최종_061207,환율920)_09. Weekly report - Engineering Section 01 Sep - 07 Sep 2012 2_Weekly Engineer Pit Service 23-03-2013" xfId="241" xr:uid="{00000000-0005-0000-0000-0000F9000000}"/>
    <cellStyle name="_Samtan사업계획서(최종_061207,환율920)_10. Weekly report - Engineering Section 29 Sep - 05 Oct 2012" xfId="242" xr:uid="{00000000-0005-0000-0000-0000FA000000}"/>
    <cellStyle name="_Samtan사업계획서(최종_061207,환율920)_10. Weekly report - Engineering Section 29 Sep - 05 Oct 2012 2" xfId="243" xr:uid="{00000000-0005-0000-0000-0000FB000000}"/>
    <cellStyle name="_Samtan사업계획서(최종_061207,환율920)_10. Weekly report - Engineering Section 29 Sep - 05 Oct 2012 2_Weekly Engineer Pit Service 23-03-2013" xfId="244" xr:uid="{00000000-0005-0000-0000-0000FC000000}"/>
    <cellStyle name="_Samtan사업계획서(최종_061207,환율920)_11. Weekly report - Engineering Section 03 Nov - 09 Nov 2012" xfId="245" xr:uid="{00000000-0005-0000-0000-0000FD000000}"/>
    <cellStyle name="_Samtan사업계획서(최종_061207,환율920)_11. Weekly report - Engineering Section 03 Nov - 09 Nov 2012 2" xfId="246" xr:uid="{00000000-0005-0000-0000-0000FE000000}"/>
    <cellStyle name="_Samtan사업계획서(최종_061207,환율920)_11. Weekly report - Engineering Section 03 Nov - 09 Nov 2012 2_Weekly Engineer Pit Service 23-03-2013" xfId="247" xr:uid="{00000000-0005-0000-0000-0000FF000000}"/>
    <cellStyle name="_Samtan사업계획서(최종_061207,환율920)_12. Weekly report - Engineering Section 01 Dec - 07 Dec 2012" xfId="248" xr:uid="{00000000-0005-0000-0000-000000010000}"/>
    <cellStyle name="_Samtan사업계획서(최종_061207,환율920)_12. Weekly report - Engineering Section 01 Dec - 07 Dec 2012 2" xfId="249" xr:uid="{00000000-0005-0000-0000-000001010000}"/>
    <cellStyle name="_Samtan사업계획서(최종_061207,환율920)_12. Weekly report - Engineering Section 01 Dec - 07 Dec 2012 2_Weekly Engineer Pit Service 23-03-2013" xfId="250" xr:uid="{00000000-0005-0000-0000-000002010000}"/>
    <cellStyle name="_Samtan사업계획서(최종_061207,환율920)_Area PT. Buma" xfId="251" xr:uid="{00000000-0005-0000-0000-000003010000}"/>
    <cellStyle name="_Samtan사업계획서(최종_061207,환율920)_Area PT. Buma 2" xfId="252" xr:uid="{00000000-0005-0000-0000-000004010000}"/>
    <cellStyle name="_Samtan사업계획서(최종_061207,환율920)_Area PT. Buma 2_Weekly Engineer Pit Service 23-03-2013" xfId="253" xr:uid="{00000000-0005-0000-0000-000005010000}"/>
    <cellStyle name="_Samtan사업계획서(최종_061207,환율920)_Area PT. Sims_RN" xfId="254" xr:uid="{00000000-0005-0000-0000-000006010000}"/>
    <cellStyle name="_Samtan사업계획서(최종_061207,환율920)_Area PT. Sims_RN 2" xfId="255" xr:uid="{00000000-0005-0000-0000-000007010000}"/>
    <cellStyle name="_Samtan사업계획서(최종_061207,환율920)_Area PT. Sims_RN 2_Weekly Engineer Pit Service 23-03-2013" xfId="256" xr:uid="{00000000-0005-0000-0000-000008010000}"/>
    <cellStyle name="_Samtan사업계획서(최종_061207,환율920)_Area PT. Sims_SM A" xfId="257" xr:uid="{00000000-0005-0000-0000-000009010000}"/>
    <cellStyle name="_Samtan사업계획서(최종_061207,환율920)_Area PT. Sims_SM A 2" xfId="258" xr:uid="{00000000-0005-0000-0000-00000A010000}"/>
    <cellStyle name="_Samtan사업계획서(최종_061207,환율920)_Area PT. Sims_SM A 2_Weekly Engineer Pit Service 23-03-2013" xfId="259" xr:uid="{00000000-0005-0000-0000-00000B010000}"/>
    <cellStyle name="_Samtan사업계획서(최종_061207,환율920)_Copy of 05. Weekly report - Engineering (Alfian)" xfId="260" xr:uid="{00000000-0005-0000-0000-00000C010000}"/>
    <cellStyle name="_Samtan사업계획서(최종_061207,환율920)_Copy of 05. Weekly report - Engineering (Alfian) 2" xfId="261" xr:uid="{00000000-0005-0000-0000-00000D010000}"/>
    <cellStyle name="_Samtan사업계획서(최종_061207,환율920)_Copy of 05. Weekly report - Engineering (Alfian) 2_Weekly Engineer Pit Service 23-03-2013" xfId="262" xr:uid="{00000000-0005-0000-0000-00000E010000}"/>
    <cellStyle name="_Samtan사업계획서(최종_061207,환율920)_Weekly Engineer Pit Service 23-03-2013" xfId="263" xr:uid="{00000000-0005-0000-0000-00000F010000}"/>
    <cellStyle name="‡_Daily 12 Mei '06_KPP HJUR global simulation r3_E. SUMMARY" xfId="5922" xr:uid="{C0346D36-8FA8-4659-BF9C-E826BB9A1385}"/>
    <cellStyle name="W_repair-duri" xfId="410" xr:uid="{00000000-0005-0000-0000-000010010000}"/>
    <cellStyle name="¹eºÐA²_±aA¸" xfId="799" xr:uid="{00000000-0005-0000-0000-000011010000}"/>
    <cellStyle name="20% - Accent1 2" xfId="264" xr:uid="{00000000-0005-0000-0000-000012010000}"/>
    <cellStyle name="20% - Accent1 2 2" xfId="265" xr:uid="{00000000-0005-0000-0000-000013010000}"/>
    <cellStyle name="20% - Accent1 2 2 2" xfId="462" xr:uid="{00000000-0005-0000-0000-000014010000}"/>
    <cellStyle name="20% - Accent1 2 2 2 2" xfId="8785" xr:uid="{09C428C7-55F3-4947-B0EB-5399B549357F}"/>
    <cellStyle name="20% - Accent1 2 2 3" xfId="801" xr:uid="{00000000-0005-0000-0000-000015010000}"/>
    <cellStyle name="20% - Accent1 2 2 4" xfId="8638" xr:uid="{15A038AC-7975-4C88-8C54-29C77AAA566E}"/>
    <cellStyle name="20% - Accent1 2 3" xfId="610" xr:uid="{00000000-0005-0000-0000-000016010000}"/>
    <cellStyle name="20% - Accent1 2 3 2" xfId="802" xr:uid="{00000000-0005-0000-0000-000017010000}"/>
    <cellStyle name="20% - Accent1 2 4" xfId="803" xr:uid="{00000000-0005-0000-0000-000018010000}"/>
    <cellStyle name="20% - Accent1 2 5" xfId="800" xr:uid="{00000000-0005-0000-0000-000019010000}"/>
    <cellStyle name="20% - Accent1 2 6" xfId="8637" xr:uid="{434516B0-3AED-4DA5-A976-4BB4D1162791}"/>
    <cellStyle name="20% - Accent1 3" xfId="497" xr:uid="{00000000-0005-0000-0000-00001A010000}"/>
    <cellStyle name="20% - Accent1 3 2" xfId="805" xr:uid="{00000000-0005-0000-0000-00001B010000}"/>
    <cellStyle name="20% - Accent1 3 3" xfId="806" xr:uid="{00000000-0005-0000-0000-00001C010000}"/>
    <cellStyle name="20% - Accent1 3 4" xfId="807" xr:uid="{00000000-0005-0000-0000-00001D010000}"/>
    <cellStyle name="20% - Accent1 3 5" xfId="804" xr:uid="{00000000-0005-0000-0000-00001E010000}"/>
    <cellStyle name="20% - Accent1 3 6" xfId="5376" xr:uid="{AF5F0D74-9179-4516-AFEC-6352091048D9}"/>
    <cellStyle name="20% - Accent1 4" xfId="665" xr:uid="{00000000-0005-0000-0000-00001F010000}"/>
    <cellStyle name="20% - Accent1 4 2" xfId="808" xr:uid="{00000000-0005-0000-0000-000020010000}"/>
    <cellStyle name="20% - Accent2 2" xfId="266" xr:uid="{00000000-0005-0000-0000-000021010000}"/>
    <cellStyle name="20% - Accent2 2 2" xfId="267" xr:uid="{00000000-0005-0000-0000-000022010000}"/>
    <cellStyle name="20% - Accent2 2 2 2" xfId="463" xr:uid="{00000000-0005-0000-0000-000023010000}"/>
    <cellStyle name="20% - Accent2 2 2 2 2" xfId="8786" xr:uid="{9DC4E259-1AED-431B-9398-D752AD8EEAD1}"/>
    <cellStyle name="20% - Accent2 2 2 3" xfId="810" xr:uid="{00000000-0005-0000-0000-000024010000}"/>
    <cellStyle name="20% - Accent2 2 2 4" xfId="8640" xr:uid="{306C66C4-F0B5-477A-B390-A9E4C4ACF991}"/>
    <cellStyle name="20% - Accent2 2 3" xfId="611" xr:uid="{00000000-0005-0000-0000-000025010000}"/>
    <cellStyle name="20% - Accent2 2 3 2" xfId="811" xr:uid="{00000000-0005-0000-0000-000026010000}"/>
    <cellStyle name="20% - Accent2 2 4" xfId="812" xr:uid="{00000000-0005-0000-0000-000027010000}"/>
    <cellStyle name="20% - Accent2 2 5" xfId="809" xr:uid="{00000000-0005-0000-0000-000028010000}"/>
    <cellStyle name="20% - Accent2 2 6" xfId="8639" xr:uid="{A49E081D-6E1A-4B3F-AA93-FC74584965EC}"/>
    <cellStyle name="20% - Accent2 3" xfId="498" xr:uid="{00000000-0005-0000-0000-000029010000}"/>
    <cellStyle name="20% - Accent2 3 2" xfId="814" xr:uid="{00000000-0005-0000-0000-00002A010000}"/>
    <cellStyle name="20% - Accent2 3 3" xfId="815" xr:uid="{00000000-0005-0000-0000-00002B010000}"/>
    <cellStyle name="20% - Accent2 3 4" xfId="816" xr:uid="{00000000-0005-0000-0000-00002C010000}"/>
    <cellStyle name="20% - Accent2 3 5" xfId="813" xr:uid="{00000000-0005-0000-0000-00002D010000}"/>
    <cellStyle name="20% - Accent2 3 6" xfId="5377" xr:uid="{DA695167-572A-45E2-B3D1-3F2DA49C89B3}"/>
    <cellStyle name="20% - Accent2 4" xfId="666" xr:uid="{00000000-0005-0000-0000-00002E010000}"/>
    <cellStyle name="20% - Accent2 4 2" xfId="817" xr:uid="{00000000-0005-0000-0000-00002F010000}"/>
    <cellStyle name="20% - Accent3 2" xfId="268" xr:uid="{00000000-0005-0000-0000-000030010000}"/>
    <cellStyle name="20% - Accent3 2 2" xfId="269" xr:uid="{00000000-0005-0000-0000-000031010000}"/>
    <cellStyle name="20% - Accent3 2 2 2" xfId="464" xr:uid="{00000000-0005-0000-0000-000032010000}"/>
    <cellStyle name="20% - Accent3 2 2 2 2" xfId="8787" xr:uid="{25D04742-FB3F-4E93-B370-5672A8F5D4A8}"/>
    <cellStyle name="20% - Accent3 2 2 3" xfId="819" xr:uid="{00000000-0005-0000-0000-000033010000}"/>
    <cellStyle name="20% - Accent3 2 2 4" xfId="8642" xr:uid="{CC3B2F25-A407-40B1-B677-E407D9F4DE43}"/>
    <cellStyle name="20% - Accent3 2 3" xfId="612" xr:uid="{00000000-0005-0000-0000-000034010000}"/>
    <cellStyle name="20% - Accent3 2 3 2" xfId="820" xr:uid="{00000000-0005-0000-0000-000035010000}"/>
    <cellStyle name="20% - Accent3 2 4" xfId="821" xr:uid="{00000000-0005-0000-0000-000036010000}"/>
    <cellStyle name="20% - Accent3 2 5" xfId="818" xr:uid="{00000000-0005-0000-0000-000037010000}"/>
    <cellStyle name="20% - Accent3 2 6" xfId="8641" xr:uid="{7112DE27-3510-4FCE-A066-938A5335DAE4}"/>
    <cellStyle name="20% - Accent3 3" xfId="499" xr:uid="{00000000-0005-0000-0000-000038010000}"/>
    <cellStyle name="20% - Accent3 3 2" xfId="823" xr:uid="{00000000-0005-0000-0000-000039010000}"/>
    <cellStyle name="20% - Accent3 3 3" xfId="824" xr:uid="{00000000-0005-0000-0000-00003A010000}"/>
    <cellStyle name="20% - Accent3 3 4" xfId="825" xr:uid="{00000000-0005-0000-0000-00003B010000}"/>
    <cellStyle name="20% - Accent3 3 5" xfId="822" xr:uid="{00000000-0005-0000-0000-00003C010000}"/>
    <cellStyle name="20% - Accent3 3 6" xfId="5378" xr:uid="{63C5422B-F70F-4AD5-BA0F-A1E1FD0E665C}"/>
    <cellStyle name="20% - Accent3 4" xfId="667" xr:uid="{00000000-0005-0000-0000-00003D010000}"/>
    <cellStyle name="20% - Accent3 4 2" xfId="826" xr:uid="{00000000-0005-0000-0000-00003E010000}"/>
    <cellStyle name="20% - Accent4 2" xfId="270" xr:uid="{00000000-0005-0000-0000-00003F010000}"/>
    <cellStyle name="20% - Accent4 2 2" xfId="271" xr:uid="{00000000-0005-0000-0000-000040010000}"/>
    <cellStyle name="20% - Accent4 2 2 2" xfId="465" xr:uid="{00000000-0005-0000-0000-000041010000}"/>
    <cellStyle name="20% - Accent4 2 2 2 2" xfId="8788" xr:uid="{DE038971-C642-4368-9E7E-9923890B6EA1}"/>
    <cellStyle name="20% - Accent4 2 2 3" xfId="828" xr:uid="{00000000-0005-0000-0000-000042010000}"/>
    <cellStyle name="20% - Accent4 2 2 4" xfId="8644" xr:uid="{DA98A1DA-B802-4487-8F55-53B90DA7C8B4}"/>
    <cellStyle name="20% - Accent4 2 3" xfId="613" xr:uid="{00000000-0005-0000-0000-000043010000}"/>
    <cellStyle name="20% - Accent4 2 3 2" xfId="829" xr:uid="{00000000-0005-0000-0000-000044010000}"/>
    <cellStyle name="20% - Accent4 2 4" xfId="830" xr:uid="{00000000-0005-0000-0000-000045010000}"/>
    <cellStyle name="20% - Accent4 2 5" xfId="827" xr:uid="{00000000-0005-0000-0000-000046010000}"/>
    <cellStyle name="20% - Accent4 2 6" xfId="8643" xr:uid="{E086C5DB-38D8-4CDE-83AA-A8BAA35E933C}"/>
    <cellStyle name="20% - Accent4 3" xfId="500" xr:uid="{00000000-0005-0000-0000-000047010000}"/>
    <cellStyle name="20% - Accent4 3 2" xfId="832" xr:uid="{00000000-0005-0000-0000-000048010000}"/>
    <cellStyle name="20% - Accent4 3 3" xfId="833" xr:uid="{00000000-0005-0000-0000-000049010000}"/>
    <cellStyle name="20% - Accent4 3 4" xfId="834" xr:uid="{00000000-0005-0000-0000-00004A010000}"/>
    <cellStyle name="20% - Accent4 3 5" xfId="831" xr:uid="{00000000-0005-0000-0000-00004B010000}"/>
    <cellStyle name="20% - Accent4 3 6" xfId="5379" xr:uid="{7E972FCF-CDD0-4865-AFA0-23E8F6F7F8F1}"/>
    <cellStyle name="20% - Accent4 4" xfId="668" xr:uid="{00000000-0005-0000-0000-00004C010000}"/>
    <cellStyle name="20% - Accent4 4 2" xfId="835" xr:uid="{00000000-0005-0000-0000-00004D010000}"/>
    <cellStyle name="20% - Accent5 2" xfId="272" xr:uid="{00000000-0005-0000-0000-00004E010000}"/>
    <cellStyle name="20% - Accent5 2 2" xfId="273" xr:uid="{00000000-0005-0000-0000-00004F010000}"/>
    <cellStyle name="20% - Accent5 2 2 2" xfId="837" xr:uid="{00000000-0005-0000-0000-000050010000}"/>
    <cellStyle name="20% - Accent5 2 2 3" xfId="8646" xr:uid="{00574C94-A350-41C9-A4B2-7F8F787B2D97}"/>
    <cellStyle name="20% - Accent5 2 3" xfId="614" xr:uid="{00000000-0005-0000-0000-000051010000}"/>
    <cellStyle name="20% - Accent5 2 3 2" xfId="838" xr:uid="{00000000-0005-0000-0000-000052010000}"/>
    <cellStyle name="20% - Accent5 2 4" xfId="839" xr:uid="{00000000-0005-0000-0000-000053010000}"/>
    <cellStyle name="20% - Accent5 2 5" xfId="836" xr:uid="{00000000-0005-0000-0000-000054010000}"/>
    <cellStyle name="20% - Accent5 2 6" xfId="8645" xr:uid="{7ED8C63D-5B3C-4EBF-86A4-B7BBF32DEEF1}"/>
    <cellStyle name="20% - Accent5 3" xfId="501" xr:uid="{00000000-0005-0000-0000-000055010000}"/>
    <cellStyle name="20% - Accent5 3 2" xfId="841" xr:uid="{00000000-0005-0000-0000-000056010000}"/>
    <cellStyle name="20% - Accent5 3 3" xfId="842" xr:uid="{00000000-0005-0000-0000-000057010000}"/>
    <cellStyle name="20% - Accent5 3 4" xfId="843" xr:uid="{00000000-0005-0000-0000-000058010000}"/>
    <cellStyle name="20% - Accent5 3 5" xfId="840" xr:uid="{00000000-0005-0000-0000-000059010000}"/>
    <cellStyle name="20% - Accent5 4" xfId="669" xr:uid="{00000000-0005-0000-0000-00005A010000}"/>
    <cellStyle name="20% - Accent5 4 2" xfId="844" xr:uid="{00000000-0005-0000-0000-00005B010000}"/>
    <cellStyle name="20% - Accent6 2" xfId="274" xr:uid="{00000000-0005-0000-0000-00005C010000}"/>
    <cellStyle name="20% - Accent6 2 2" xfId="275" xr:uid="{00000000-0005-0000-0000-00005D010000}"/>
    <cellStyle name="20% - Accent6 2 2 2" xfId="846" xr:uid="{00000000-0005-0000-0000-00005E010000}"/>
    <cellStyle name="20% - Accent6 2 2 3" xfId="8648" xr:uid="{D49DC371-CA03-4BD1-BB81-BB0C18632254}"/>
    <cellStyle name="20% - Accent6 2 3" xfId="615" xr:uid="{00000000-0005-0000-0000-00005F010000}"/>
    <cellStyle name="20% - Accent6 2 3 2" xfId="847" xr:uid="{00000000-0005-0000-0000-000060010000}"/>
    <cellStyle name="20% - Accent6 2 4" xfId="848" xr:uid="{00000000-0005-0000-0000-000061010000}"/>
    <cellStyle name="20% - Accent6 2 5" xfId="845" xr:uid="{00000000-0005-0000-0000-000062010000}"/>
    <cellStyle name="20% - Accent6 2 6" xfId="8647" xr:uid="{8D20BDFA-BAF2-4A30-94CF-D3E42E7CA906}"/>
    <cellStyle name="20% - Accent6 3" xfId="502" xr:uid="{00000000-0005-0000-0000-000063010000}"/>
    <cellStyle name="20% - Accent6 3 2" xfId="850" xr:uid="{00000000-0005-0000-0000-000064010000}"/>
    <cellStyle name="20% - Accent6 3 3" xfId="851" xr:uid="{00000000-0005-0000-0000-000065010000}"/>
    <cellStyle name="20% - Accent6 3 4" xfId="852" xr:uid="{00000000-0005-0000-0000-000066010000}"/>
    <cellStyle name="20% - Accent6 3 5" xfId="849" xr:uid="{00000000-0005-0000-0000-000067010000}"/>
    <cellStyle name="20% - Accent6 4" xfId="670" xr:uid="{00000000-0005-0000-0000-000068010000}"/>
    <cellStyle name="20% - Accent6 4 2" xfId="853" xr:uid="{00000000-0005-0000-0000-000069010000}"/>
    <cellStyle name="20% - 강조색1" xfId="276" xr:uid="{00000000-0005-0000-0000-00006A010000}"/>
    <cellStyle name="20% - 강조색1 2" xfId="5380" xr:uid="{DEB7726D-0812-42DB-A85F-9C3909724B84}"/>
    <cellStyle name="20% - 강조색1 3" xfId="8789" xr:uid="{07A53994-5C99-4F18-97B9-B56F5919468E}"/>
    <cellStyle name="20% - 강조색2" xfId="277" xr:uid="{00000000-0005-0000-0000-00006B010000}"/>
    <cellStyle name="20% - 강조색2 2" xfId="5381" xr:uid="{82BCB1D8-0999-4034-9D06-87F2BD510735}"/>
    <cellStyle name="20% - 강조색2 3" xfId="8790" xr:uid="{B9C46B13-2979-4B4A-9C58-BA6EEA851D21}"/>
    <cellStyle name="20% - 강조색3" xfId="278" xr:uid="{00000000-0005-0000-0000-00006C010000}"/>
    <cellStyle name="20% - 강조색3 2" xfId="5382" xr:uid="{20EBD10B-F116-4995-AEF1-944BE9525CEF}"/>
    <cellStyle name="20% - 강조색3 3" xfId="8791" xr:uid="{E3F555D5-4356-45A5-B0FB-0B5BC1109CD6}"/>
    <cellStyle name="20% - 강조색4" xfId="279" xr:uid="{00000000-0005-0000-0000-00006D010000}"/>
    <cellStyle name="20% - 강조색4 2" xfId="5383" xr:uid="{851D89CA-1A26-4FE9-AF93-0F1E5F92FBCD}"/>
    <cellStyle name="20% - 강조색4 3" xfId="8792" xr:uid="{F739C26D-29E4-4353-BA78-449D936B3A39}"/>
    <cellStyle name="20% - 강조색5" xfId="280" xr:uid="{00000000-0005-0000-0000-00006E010000}"/>
    <cellStyle name="20% - 강조색5 2" xfId="5384" xr:uid="{47C36604-8375-4DEA-9168-BA7856C13855}"/>
    <cellStyle name="20% - 강조색6" xfId="281" xr:uid="{00000000-0005-0000-0000-00006F010000}"/>
    <cellStyle name="20% - 강조색6 2" xfId="5385" xr:uid="{ECC39AD4-BABF-4D5B-9FC3-AE717758C361}"/>
    <cellStyle name="40% - Accent1 2" xfId="282" xr:uid="{00000000-0005-0000-0000-000070010000}"/>
    <cellStyle name="40% - Accent1 2 2" xfId="283" xr:uid="{00000000-0005-0000-0000-000071010000}"/>
    <cellStyle name="40% - Accent1 2 2 2" xfId="466" xr:uid="{00000000-0005-0000-0000-000072010000}"/>
    <cellStyle name="40% - Accent1 2 2 2 2" xfId="8793" xr:uid="{B1C425FA-DB69-4201-88D3-CC693748AED0}"/>
    <cellStyle name="40% - Accent1 2 2 3" xfId="855" xr:uid="{00000000-0005-0000-0000-000073010000}"/>
    <cellStyle name="40% - Accent1 2 2 4" xfId="8650" xr:uid="{1AE6972D-5ECA-4504-ACAE-2B2ECE8560B2}"/>
    <cellStyle name="40% - Accent1 2 3" xfId="616" xr:uid="{00000000-0005-0000-0000-000074010000}"/>
    <cellStyle name="40% - Accent1 2 3 2" xfId="856" xr:uid="{00000000-0005-0000-0000-000075010000}"/>
    <cellStyle name="40% - Accent1 2 4" xfId="857" xr:uid="{00000000-0005-0000-0000-000076010000}"/>
    <cellStyle name="40% - Accent1 2 5" xfId="854" xr:uid="{00000000-0005-0000-0000-000077010000}"/>
    <cellStyle name="40% - Accent1 2 6" xfId="8649" xr:uid="{A169BDFE-8BFA-4DDA-8D6E-C4F8D7B098A2}"/>
    <cellStyle name="40% - Accent1 3" xfId="503" xr:uid="{00000000-0005-0000-0000-000078010000}"/>
    <cellStyle name="40% - Accent1 3 2" xfId="859" xr:uid="{00000000-0005-0000-0000-000079010000}"/>
    <cellStyle name="40% - Accent1 3 3" xfId="860" xr:uid="{00000000-0005-0000-0000-00007A010000}"/>
    <cellStyle name="40% - Accent1 3 4" xfId="861" xr:uid="{00000000-0005-0000-0000-00007B010000}"/>
    <cellStyle name="40% - Accent1 3 5" xfId="858" xr:uid="{00000000-0005-0000-0000-00007C010000}"/>
    <cellStyle name="40% - Accent1 3 6" xfId="5386" xr:uid="{E15477AA-4AD5-4258-88A4-DFBD579D0F82}"/>
    <cellStyle name="40% - Accent1 4" xfId="671" xr:uid="{00000000-0005-0000-0000-00007D010000}"/>
    <cellStyle name="40% - Accent1 4 2" xfId="862" xr:uid="{00000000-0005-0000-0000-00007E010000}"/>
    <cellStyle name="40% - Accent2 2" xfId="284" xr:uid="{00000000-0005-0000-0000-00007F010000}"/>
    <cellStyle name="40% - Accent2 2 2" xfId="285" xr:uid="{00000000-0005-0000-0000-000080010000}"/>
    <cellStyle name="40% - Accent2 2 2 2" xfId="864" xr:uid="{00000000-0005-0000-0000-000081010000}"/>
    <cellStyle name="40% - Accent2 2 2 3" xfId="8652" xr:uid="{3FFC46C0-D3A1-4F90-84F5-28ED83289F55}"/>
    <cellStyle name="40% - Accent2 2 3" xfId="617" xr:uid="{00000000-0005-0000-0000-000082010000}"/>
    <cellStyle name="40% - Accent2 2 3 2" xfId="865" xr:uid="{00000000-0005-0000-0000-000083010000}"/>
    <cellStyle name="40% - Accent2 2 4" xfId="866" xr:uid="{00000000-0005-0000-0000-000084010000}"/>
    <cellStyle name="40% - Accent2 2 5" xfId="863" xr:uid="{00000000-0005-0000-0000-000085010000}"/>
    <cellStyle name="40% - Accent2 2 6" xfId="8651" xr:uid="{F5BCDC69-5D87-4FE8-96AE-86E444FC477F}"/>
    <cellStyle name="40% - Accent2 3" xfId="504" xr:uid="{00000000-0005-0000-0000-000086010000}"/>
    <cellStyle name="40% - Accent2 3 2" xfId="868" xr:uid="{00000000-0005-0000-0000-000087010000}"/>
    <cellStyle name="40% - Accent2 3 3" xfId="869" xr:uid="{00000000-0005-0000-0000-000088010000}"/>
    <cellStyle name="40% - Accent2 3 4" xfId="870" xr:uid="{00000000-0005-0000-0000-000089010000}"/>
    <cellStyle name="40% - Accent2 3 5" xfId="867" xr:uid="{00000000-0005-0000-0000-00008A010000}"/>
    <cellStyle name="40% - Accent2 4" xfId="672" xr:uid="{00000000-0005-0000-0000-00008B010000}"/>
    <cellStyle name="40% - Accent2 4 2" xfId="871" xr:uid="{00000000-0005-0000-0000-00008C010000}"/>
    <cellStyle name="40% - Accent3 2" xfId="286" xr:uid="{00000000-0005-0000-0000-00008D010000}"/>
    <cellStyle name="40% - Accent3 2 2" xfId="287" xr:uid="{00000000-0005-0000-0000-00008E010000}"/>
    <cellStyle name="40% - Accent3 2 2 2" xfId="467" xr:uid="{00000000-0005-0000-0000-00008F010000}"/>
    <cellStyle name="40% - Accent3 2 2 2 2" xfId="8794" xr:uid="{E7B6AC05-8EE2-4401-B53D-A6D37146626F}"/>
    <cellStyle name="40% - Accent3 2 2 3" xfId="873" xr:uid="{00000000-0005-0000-0000-000090010000}"/>
    <cellStyle name="40% - Accent3 2 2 4" xfId="8654" xr:uid="{ECA5FDD6-B5C0-4671-AC6B-6A6F0B2F832D}"/>
    <cellStyle name="40% - Accent3 2 3" xfId="618" xr:uid="{00000000-0005-0000-0000-000091010000}"/>
    <cellStyle name="40% - Accent3 2 3 2" xfId="874" xr:uid="{00000000-0005-0000-0000-000092010000}"/>
    <cellStyle name="40% - Accent3 2 4" xfId="875" xr:uid="{00000000-0005-0000-0000-000093010000}"/>
    <cellStyle name="40% - Accent3 2 5" xfId="872" xr:uid="{00000000-0005-0000-0000-000094010000}"/>
    <cellStyle name="40% - Accent3 2 6" xfId="8653" xr:uid="{31AA1FD3-133E-4A60-8C86-880F92D59730}"/>
    <cellStyle name="40% - Accent3 3" xfId="505" xr:uid="{00000000-0005-0000-0000-000095010000}"/>
    <cellStyle name="40% - Accent3 3 2" xfId="877" xr:uid="{00000000-0005-0000-0000-000096010000}"/>
    <cellStyle name="40% - Accent3 3 3" xfId="878" xr:uid="{00000000-0005-0000-0000-000097010000}"/>
    <cellStyle name="40% - Accent3 3 4" xfId="879" xr:uid="{00000000-0005-0000-0000-000098010000}"/>
    <cellStyle name="40% - Accent3 3 5" xfId="876" xr:uid="{00000000-0005-0000-0000-000099010000}"/>
    <cellStyle name="40% - Accent3 3 6" xfId="5387" xr:uid="{ED346D3F-8F3C-4A8A-AB4A-88F8E66FBA11}"/>
    <cellStyle name="40% - Accent3 4" xfId="673" xr:uid="{00000000-0005-0000-0000-00009A010000}"/>
    <cellStyle name="40% - Accent3 4 2" xfId="880" xr:uid="{00000000-0005-0000-0000-00009B010000}"/>
    <cellStyle name="40% - Accent4 2" xfId="288" xr:uid="{00000000-0005-0000-0000-00009C010000}"/>
    <cellStyle name="40% - Accent4 2 2" xfId="289" xr:uid="{00000000-0005-0000-0000-00009D010000}"/>
    <cellStyle name="40% - Accent4 2 2 2" xfId="468" xr:uid="{00000000-0005-0000-0000-00009E010000}"/>
    <cellStyle name="40% - Accent4 2 2 2 2" xfId="8795" xr:uid="{BB803678-5319-4AD7-87FE-F8225EBB72FC}"/>
    <cellStyle name="40% - Accent4 2 2 3" xfId="882" xr:uid="{00000000-0005-0000-0000-00009F010000}"/>
    <cellStyle name="40% - Accent4 2 2 4" xfId="8656" xr:uid="{DCB53808-E9DE-4390-B294-94C135DABF28}"/>
    <cellStyle name="40% - Accent4 2 3" xfId="619" xr:uid="{00000000-0005-0000-0000-0000A0010000}"/>
    <cellStyle name="40% - Accent4 2 3 2" xfId="883" xr:uid="{00000000-0005-0000-0000-0000A1010000}"/>
    <cellStyle name="40% - Accent4 2 4" xfId="884" xr:uid="{00000000-0005-0000-0000-0000A2010000}"/>
    <cellStyle name="40% - Accent4 2 5" xfId="881" xr:uid="{00000000-0005-0000-0000-0000A3010000}"/>
    <cellStyle name="40% - Accent4 2 6" xfId="8655" xr:uid="{32E1ABA4-EF45-4B68-9DFC-9F761030A5D9}"/>
    <cellStyle name="40% - Accent4 3" xfId="506" xr:uid="{00000000-0005-0000-0000-0000A4010000}"/>
    <cellStyle name="40% - Accent4 3 2" xfId="886" xr:uid="{00000000-0005-0000-0000-0000A5010000}"/>
    <cellStyle name="40% - Accent4 3 3" xfId="887" xr:uid="{00000000-0005-0000-0000-0000A6010000}"/>
    <cellStyle name="40% - Accent4 3 4" xfId="888" xr:uid="{00000000-0005-0000-0000-0000A7010000}"/>
    <cellStyle name="40% - Accent4 3 5" xfId="885" xr:uid="{00000000-0005-0000-0000-0000A8010000}"/>
    <cellStyle name="40% - Accent4 3 6" xfId="5388" xr:uid="{D59B043B-40DD-4CD2-B203-43DAC47D7408}"/>
    <cellStyle name="40% - Accent4 4" xfId="674" xr:uid="{00000000-0005-0000-0000-0000A9010000}"/>
    <cellStyle name="40% - Accent4 4 2" xfId="889" xr:uid="{00000000-0005-0000-0000-0000AA010000}"/>
    <cellStyle name="40% - Accent5 2" xfId="290" xr:uid="{00000000-0005-0000-0000-0000AB010000}"/>
    <cellStyle name="40% - Accent5 2 2" xfId="291" xr:uid="{00000000-0005-0000-0000-0000AC010000}"/>
    <cellStyle name="40% - Accent5 2 2 2" xfId="891" xr:uid="{00000000-0005-0000-0000-0000AD010000}"/>
    <cellStyle name="40% - Accent5 2 2 3" xfId="8658" xr:uid="{96711E92-2D2F-4B7F-8D13-3721A6C71B7E}"/>
    <cellStyle name="40% - Accent5 2 3" xfId="620" xr:uid="{00000000-0005-0000-0000-0000AE010000}"/>
    <cellStyle name="40% - Accent5 2 3 2" xfId="892" xr:uid="{00000000-0005-0000-0000-0000AF010000}"/>
    <cellStyle name="40% - Accent5 2 4" xfId="893" xr:uid="{00000000-0005-0000-0000-0000B0010000}"/>
    <cellStyle name="40% - Accent5 2 5" xfId="890" xr:uid="{00000000-0005-0000-0000-0000B1010000}"/>
    <cellStyle name="40% - Accent5 2 6" xfId="8657" xr:uid="{6EC0A92F-B16D-458D-9000-7BA15E45201D}"/>
    <cellStyle name="40% - Accent5 3" xfId="507" xr:uid="{00000000-0005-0000-0000-0000B2010000}"/>
    <cellStyle name="40% - Accent5 3 2" xfId="895" xr:uid="{00000000-0005-0000-0000-0000B3010000}"/>
    <cellStyle name="40% - Accent5 3 3" xfId="896" xr:uid="{00000000-0005-0000-0000-0000B4010000}"/>
    <cellStyle name="40% - Accent5 3 4" xfId="897" xr:uid="{00000000-0005-0000-0000-0000B5010000}"/>
    <cellStyle name="40% - Accent5 3 5" xfId="894" xr:uid="{00000000-0005-0000-0000-0000B6010000}"/>
    <cellStyle name="40% - Accent5 4" xfId="675" xr:uid="{00000000-0005-0000-0000-0000B7010000}"/>
    <cellStyle name="40% - Accent5 4 2" xfId="898" xr:uid="{00000000-0005-0000-0000-0000B8010000}"/>
    <cellStyle name="40% - Accent6 2" xfId="292" xr:uid="{00000000-0005-0000-0000-0000B9010000}"/>
    <cellStyle name="40% - Accent6 2 2" xfId="293" xr:uid="{00000000-0005-0000-0000-0000BA010000}"/>
    <cellStyle name="40% - Accent6 2 2 2" xfId="469" xr:uid="{00000000-0005-0000-0000-0000BB010000}"/>
    <cellStyle name="40% - Accent6 2 2 2 2" xfId="8796" xr:uid="{AA1C9878-535E-4D1B-8433-7FE02474BA5A}"/>
    <cellStyle name="40% - Accent6 2 2 3" xfId="900" xr:uid="{00000000-0005-0000-0000-0000BC010000}"/>
    <cellStyle name="40% - Accent6 2 2 4" xfId="8660" xr:uid="{7328F393-2BF5-4234-ADEE-4D560D18960B}"/>
    <cellStyle name="40% - Accent6 2 3" xfId="621" xr:uid="{00000000-0005-0000-0000-0000BD010000}"/>
    <cellStyle name="40% - Accent6 2 3 2" xfId="901" xr:uid="{00000000-0005-0000-0000-0000BE010000}"/>
    <cellStyle name="40% - Accent6 2 4" xfId="902" xr:uid="{00000000-0005-0000-0000-0000BF010000}"/>
    <cellStyle name="40% - Accent6 2 5" xfId="899" xr:uid="{00000000-0005-0000-0000-0000C0010000}"/>
    <cellStyle name="40% - Accent6 2 6" xfId="8659" xr:uid="{E8CFC1F8-EAC0-45F9-9A3E-863ABB420CBA}"/>
    <cellStyle name="40% - Accent6 3" xfId="508" xr:uid="{00000000-0005-0000-0000-0000C1010000}"/>
    <cellStyle name="40% - Accent6 3 2" xfId="904" xr:uid="{00000000-0005-0000-0000-0000C2010000}"/>
    <cellStyle name="40% - Accent6 3 3" xfId="905" xr:uid="{00000000-0005-0000-0000-0000C3010000}"/>
    <cellStyle name="40% - Accent6 3 4" xfId="906" xr:uid="{00000000-0005-0000-0000-0000C4010000}"/>
    <cellStyle name="40% - Accent6 3 5" xfId="903" xr:uid="{00000000-0005-0000-0000-0000C5010000}"/>
    <cellStyle name="40% - Accent6 3 6" xfId="5389" xr:uid="{EA9B6A90-2589-4AB1-9AEE-B72F786580F8}"/>
    <cellStyle name="40% - Accent6 4" xfId="676" xr:uid="{00000000-0005-0000-0000-0000C6010000}"/>
    <cellStyle name="40% - Accent6 4 2" xfId="907" xr:uid="{00000000-0005-0000-0000-0000C7010000}"/>
    <cellStyle name="40% - 강조색1" xfId="294" xr:uid="{00000000-0005-0000-0000-0000C8010000}"/>
    <cellStyle name="40% - 강조색1 2" xfId="5390" xr:uid="{04CEB2A4-5E6A-4AE7-B211-8F7AC7BDDA1B}"/>
    <cellStyle name="40% - 강조색1 3" xfId="8797" xr:uid="{73AEAD31-F12C-45ED-B1FC-F6A9C9304BF6}"/>
    <cellStyle name="40% - 강조색2" xfId="295" xr:uid="{00000000-0005-0000-0000-0000C9010000}"/>
    <cellStyle name="40% - 강조색2 2" xfId="5391" xr:uid="{ACC80E55-0B13-4E60-B1E2-D2BD81E38756}"/>
    <cellStyle name="40% - 강조색3" xfId="296" xr:uid="{00000000-0005-0000-0000-0000CA010000}"/>
    <cellStyle name="40% - 강조색3 2" xfId="5392" xr:uid="{AC663B76-5F9E-4F6B-8227-522505BB8517}"/>
    <cellStyle name="40% - 강조색3 3" xfId="8798" xr:uid="{D9A8BB50-EA3B-43CA-8B9B-14A547E3DD4D}"/>
    <cellStyle name="40% - 강조색4" xfId="297" xr:uid="{00000000-0005-0000-0000-0000CB010000}"/>
    <cellStyle name="40% - 강조색4 2" xfId="5393" xr:uid="{A62ABA3A-A2D6-4BC8-B4A9-430018A4289B}"/>
    <cellStyle name="40% - 강조색4 3" xfId="8799" xr:uid="{0041BE9F-E751-45EE-9C43-ECB3FE4316B3}"/>
    <cellStyle name="40% - 강조색5" xfId="298" xr:uid="{00000000-0005-0000-0000-0000CC010000}"/>
    <cellStyle name="40% - 강조색5 2" xfId="5394" xr:uid="{812CDE23-9E99-4466-B294-A93AF14228C9}"/>
    <cellStyle name="40% - 강조색5 3" xfId="8800" xr:uid="{50CF92D3-EDC1-448A-929F-986AF33F7F5A}"/>
    <cellStyle name="40% - 강조색6" xfId="299" xr:uid="{00000000-0005-0000-0000-0000CD010000}"/>
    <cellStyle name="40% - 강조색6 2" xfId="5395" xr:uid="{1D7E17EC-B28A-4B27-BFF3-7C8E47A5C4ED}"/>
    <cellStyle name="40% - 강조색6 3" xfId="8801" xr:uid="{FC1D410D-C4EC-4E6E-A40C-9D457696EAE4}"/>
    <cellStyle name="60% - Accent1 2" xfId="300" xr:uid="{00000000-0005-0000-0000-0000CE010000}"/>
    <cellStyle name="60% - Accent1 2 2" xfId="301" xr:uid="{00000000-0005-0000-0000-0000CF010000}"/>
    <cellStyle name="60% - Accent1 2 2 2" xfId="470" xr:uid="{00000000-0005-0000-0000-0000D0010000}"/>
    <cellStyle name="60% - Accent1 2 2 2 2" xfId="8802" xr:uid="{7DB5DC33-14D7-421F-80E8-21F7F81E838F}"/>
    <cellStyle name="60% - Accent1 2 2 3" xfId="909" xr:uid="{00000000-0005-0000-0000-0000D1010000}"/>
    <cellStyle name="60% - Accent1 2 2 4" xfId="8662" xr:uid="{BB8F2CCA-0A63-4228-A7FB-244344125546}"/>
    <cellStyle name="60% - Accent1 2 3" xfId="622" xr:uid="{00000000-0005-0000-0000-0000D2010000}"/>
    <cellStyle name="60% - Accent1 2 3 2" xfId="910" xr:uid="{00000000-0005-0000-0000-0000D3010000}"/>
    <cellStyle name="60% - Accent1 2 4" xfId="911" xr:uid="{00000000-0005-0000-0000-0000D4010000}"/>
    <cellStyle name="60% - Accent1 2 5" xfId="908" xr:uid="{00000000-0005-0000-0000-0000D5010000}"/>
    <cellStyle name="60% - Accent1 2 6" xfId="8661" xr:uid="{D4E0A80B-DE4E-4402-8EF5-367F95F9D70D}"/>
    <cellStyle name="60% - Accent1 3" xfId="509" xr:uid="{00000000-0005-0000-0000-0000D6010000}"/>
    <cellStyle name="60% - Accent1 3 2" xfId="913" xr:uid="{00000000-0005-0000-0000-0000D7010000}"/>
    <cellStyle name="60% - Accent1 3 3" xfId="914" xr:uid="{00000000-0005-0000-0000-0000D8010000}"/>
    <cellStyle name="60% - Accent1 3 4" xfId="915" xr:uid="{00000000-0005-0000-0000-0000D9010000}"/>
    <cellStyle name="60% - Accent1 3 5" xfId="912" xr:uid="{00000000-0005-0000-0000-0000DA010000}"/>
    <cellStyle name="60% - Accent1 3 6" xfId="5396" xr:uid="{FD80ED5B-9BF5-4395-9152-607397FF2387}"/>
    <cellStyle name="60% - Accent1 4" xfId="677" xr:uid="{00000000-0005-0000-0000-0000DB010000}"/>
    <cellStyle name="60% - Accent1 4 2" xfId="916" xr:uid="{00000000-0005-0000-0000-0000DC010000}"/>
    <cellStyle name="60% - Accent2 2" xfId="302" xr:uid="{00000000-0005-0000-0000-0000DD010000}"/>
    <cellStyle name="60% - Accent2 2 2" xfId="303" xr:uid="{00000000-0005-0000-0000-0000DE010000}"/>
    <cellStyle name="60% - Accent2 2 2 2" xfId="918" xr:uid="{00000000-0005-0000-0000-0000DF010000}"/>
    <cellStyle name="60% - Accent2 2 2 3" xfId="8664" xr:uid="{51DB74D2-0D9A-463B-B188-EB2672B4A89E}"/>
    <cellStyle name="60% - Accent2 2 3" xfId="623" xr:uid="{00000000-0005-0000-0000-0000E0010000}"/>
    <cellStyle name="60% - Accent2 2 3 2" xfId="919" xr:uid="{00000000-0005-0000-0000-0000E1010000}"/>
    <cellStyle name="60% - Accent2 2 4" xfId="920" xr:uid="{00000000-0005-0000-0000-0000E2010000}"/>
    <cellStyle name="60% - Accent2 2 5" xfId="917" xr:uid="{00000000-0005-0000-0000-0000E3010000}"/>
    <cellStyle name="60% - Accent2 2 6" xfId="8663" xr:uid="{A8745A17-2398-4E4A-8CAE-DF85B2D344AC}"/>
    <cellStyle name="60% - Accent2 3" xfId="510" xr:uid="{00000000-0005-0000-0000-0000E4010000}"/>
    <cellStyle name="60% - Accent2 3 2" xfId="922" xr:uid="{00000000-0005-0000-0000-0000E5010000}"/>
    <cellStyle name="60% - Accent2 3 3" xfId="923" xr:uid="{00000000-0005-0000-0000-0000E6010000}"/>
    <cellStyle name="60% - Accent2 3 4" xfId="924" xr:uid="{00000000-0005-0000-0000-0000E7010000}"/>
    <cellStyle name="60% - Accent2 3 5" xfId="921" xr:uid="{00000000-0005-0000-0000-0000E8010000}"/>
    <cellStyle name="60% - Accent2 4" xfId="678" xr:uid="{00000000-0005-0000-0000-0000E9010000}"/>
    <cellStyle name="60% - Accent2 4 2" xfId="925" xr:uid="{00000000-0005-0000-0000-0000EA010000}"/>
    <cellStyle name="60% - Accent3 2" xfId="304" xr:uid="{00000000-0005-0000-0000-0000EB010000}"/>
    <cellStyle name="60% - Accent3 2 2" xfId="305" xr:uid="{00000000-0005-0000-0000-0000EC010000}"/>
    <cellStyle name="60% - Accent3 2 2 2" xfId="471" xr:uid="{00000000-0005-0000-0000-0000ED010000}"/>
    <cellStyle name="60% - Accent3 2 2 2 2" xfId="8803" xr:uid="{4A150C80-D427-4779-8F87-2DAFA21B1664}"/>
    <cellStyle name="60% - Accent3 2 2 3" xfId="927" xr:uid="{00000000-0005-0000-0000-0000EE010000}"/>
    <cellStyle name="60% - Accent3 2 2 4" xfId="8666" xr:uid="{2E3176BC-732F-4F7D-8CC9-968FA044B70B}"/>
    <cellStyle name="60% - Accent3 2 3" xfId="624" xr:uid="{00000000-0005-0000-0000-0000EF010000}"/>
    <cellStyle name="60% - Accent3 2 3 2" xfId="928" xr:uid="{00000000-0005-0000-0000-0000F0010000}"/>
    <cellStyle name="60% - Accent3 2 4" xfId="929" xr:uid="{00000000-0005-0000-0000-0000F1010000}"/>
    <cellStyle name="60% - Accent3 2 5" xfId="926" xr:uid="{00000000-0005-0000-0000-0000F2010000}"/>
    <cellStyle name="60% - Accent3 2 6" xfId="8665" xr:uid="{40E2A9DA-2E19-47FE-B5D8-E134636758C4}"/>
    <cellStyle name="60% - Accent3 3" xfId="511" xr:uid="{00000000-0005-0000-0000-0000F3010000}"/>
    <cellStyle name="60% - Accent3 3 2" xfId="931" xr:uid="{00000000-0005-0000-0000-0000F4010000}"/>
    <cellStyle name="60% - Accent3 3 3" xfId="932" xr:uid="{00000000-0005-0000-0000-0000F5010000}"/>
    <cellStyle name="60% - Accent3 3 4" xfId="933" xr:uid="{00000000-0005-0000-0000-0000F6010000}"/>
    <cellStyle name="60% - Accent3 3 5" xfId="930" xr:uid="{00000000-0005-0000-0000-0000F7010000}"/>
    <cellStyle name="60% - Accent3 3 6" xfId="5397" xr:uid="{D422004D-1AAE-4485-A57F-B1D6237CB971}"/>
    <cellStyle name="60% - Accent3 4" xfId="679" xr:uid="{00000000-0005-0000-0000-0000F8010000}"/>
    <cellStyle name="60% - Accent3 4 2" xfId="934" xr:uid="{00000000-0005-0000-0000-0000F9010000}"/>
    <cellStyle name="60% - Accent4 2" xfId="306" xr:uid="{00000000-0005-0000-0000-0000FA010000}"/>
    <cellStyle name="60% - Accent4 2 2" xfId="307" xr:uid="{00000000-0005-0000-0000-0000FB010000}"/>
    <cellStyle name="60% - Accent4 2 2 2" xfId="472" xr:uid="{00000000-0005-0000-0000-0000FC010000}"/>
    <cellStyle name="60% - Accent4 2 2 2 2" xfId="8804" xr:uid="{84E7E3CA-0355-4026-83AA-866FA5F1CD7F}"/>
    <cellStyle name="60% - Accent4 2 2 3" xfId="936" xr:uid="{00000000-0005-0000-0000-0000FD010000}"/>
    <cellStyle name="60% - Accent4 2 2 4" xfId="8668" xr:uid="{78F1C33C-563A-44D1-BF50-B42237DD8240}"/>
    <cellStyle name="60% - Accent4 2 3" xfId="625" xr:uid="{00000000-0005-0000-0000-0000FE010000}"/>
    <cellStyle name="60% - Accent4 2 3 2" xfId="937" xr:uid="{00000000-0005-0000-0000-0000FF010000}"/>
    <cellStyle name="60% - Accent4 2 4" xfId="938" xr:uid="{00000000-0005-0000-0000-000000020000}"/>
    <cellStyle name="60% - Accent4 2 5" xfId="935" xr:uid="{00000000-0005-0000-0000-000001020000}"/>
    <cellStyle name="60% - Accent4 2 6" xfId="8667" xr:uid="{4C8C281A-268B-4C53-8789-BD648BA244BA}"/>
    <cellStyle name="60% - Accent4 3" xfId="512" xr:uid="{00000000-0005-0000-0000-000002020000}"/>
    <cellStyle name="60% - Accent4 3 2" xfId="940" xr:uid="{00000000-0005-0000-0000-000003020000}"/>
    <cellStyle name="60% - Accent4 3 3" xfId="941" xr:uid="{00000000-0005-0000-0000-000004020000}"/>
    <cellStyle name="60% - Accent4 3 4" xfId="942" xr:uid="{00000000-0005-0000-0000-000005020000}"/>
    <cellStyle name="60% - Accent4 3 5" xfId="939" xr:uid="{00000000-0005-0000-0000-000006020000}"/>
    <cellStyle name="60% - Accent4 3 6" xfId="5398" xr:uid="{920A6986-26E8-4844-910F-621C75E693B4}"/>
    <cellStyle name="60% - Accent4 4" xfId="680" xr:uid="{00000000-0005-0000-0000-000007020000}"/>
    <cellStyle name="60% - Accent4 4 2" xfId="943" xr:uid="{00000000-0005-0000-0000-000008020000}"/>
    <cellStyle name="60% - Accent5 2" xfId="308" xr:uid="{00000000-0005-0000-0000-000009020000}"/>
    <cellStyle name="60% - Accent5 2 2" xfId="309" xr:uid="{00000000-0005-0000-0000-00000A020000}"/>
    <cellStyle name="60% - Accent5 2 2 2" xfId="945" xr:uid="{00000000-0005-0000-0000-00000B020000}"/>
    <cellStyle name="60% - Accent5 2 2 3" xfId="8670" xr:uid="{3529228A-946E-4D9D-A7C3-986191126248}"/>
    <cellStyle name="60% - Accent5 2 3" xfId="626" xr:uid="{00000000-0005-0000-0000-00000C020000}"/>
    <cellStyle name="60% - Accent5 2 3 2" xfId="946" xr:uid="{00000000-0005-0000-0000-00000D020000}"/>
    <cellStyle name="60% - Accent5 2 4" xfId="947" xr:uid="{00000000-0005-0000-0000-00000E020000}"/>
    <cellStyle name="60% - Accent5 2 5" xfId="944" xr:uid="{00000000-0005-0000-0000-00000F020000}"/>
    <cellStyle name="60% - Accent5 2 6" xfId="8669" xr:uid="{6066A4D2-2E5D-478D-B5FD-4E1A72E4CBA5}"/>
    <cellStyle name="60% - Accent5 3" xfId="513" xr:uid="{00000000-0005-0000-0000-000010020000}"/>
    <cellStyle name="60% - Accent5 3 2" xfId="949" xr:uid="{00000000-0005-0000-0000-000011020000}"/>
    <cellStyle name="60% - Accent5 3 3" xfId="950" xr:uid="{00000000-0005-0000-0000-000012020000}"/>
    <cellStyle name="60% - Accent5 3 4" xfId="951" xr:uid="{00000000-0005-0000-0000-000013020000}"/>
    <cellStyle name="60% - Accent5 3 5" xfId="948" xr:uid="{00000000-0005-0000-0000-000014020000}"/>
    <cellStyle name="60% - Accent5 4" xfId="681" xr:uid="{00000000-0005-0000-0000-000015020000}"/>
    <cellStyle name="60% - Accent5 4 2" xfId="952" xr:uid="{00000000-0005-0000-0000-000016020000}"/>
    <cellStyle name="60% - Accent6 2" xfId="310" xr:uid="{00000000-0005-0000-0000-000017020000}"/>
    <cellStyle name="60% - Accent6 2 2" xfId="311" xr:uid="{00000000-0005-0000-0000-000018020000}"/>
    <cellStyle name="60% - Accent6 2 2 2" xfId="473" xr:uid="{00000000-0005-0000-0000-000019020000}"/>
    <cellStyle name="60% - Accent6 2 2 2 2" xfId="8805" xr:uid="{BE9886A5-CA71-4190-9E60-770C1E1BA4B3}"/>
    <cellStyle name="60% - Accent6 2 2 3" xfId="954" xr:uid="{00000000-0005-0000-0000-00001A020000}"/>
    <cellStyle name="60% - Accent6 2 2 4" xfId="8672" xr:uid="{23E67AD3-321D-4E08-8738-FD170EFE61EF}"/>
    <cellStyle name="60% - Accent6 2 3" xfId="627" xr:uid="{00000000-0005-0000-0000-00001B020000}"/>
    <cellStyle name="60% - Accent6 2 3 2" xfId="955" xr:uid="{00000000-0005-0000-0000-00001C020000}"/>
    <cellStyle name="60% - Accent6 2 4" xfId="956" xr:uid="{00000000-0005-0000-0000-00001D020000}"/>
    <cellStyle name="60% - Accent6 2 5" xfId="953" xr:uid="{00000000-0005-0000-0000-00001E020000}"/>
    <cellStyle name="60% - Accent6 2 6" xfId="8671" xr:uid="{442F1CCF-A398-4037-937B-6BFFC0B70516}"/>
    <cellStyle name="60% - Accent6 3" xfId="514" xr:uid="{00000000-0005-0000-0000-00001F020000}"/>
    <cellStyle name="60% - Accent6 3 2" xfId="958" xr:uid="{00000000-0005-0000-0000-000020020000}"/>
    <cellStyle name="60% - Accent6 3 3" xfId="959" xr:uid="{00000000-0005-0000-0000-000021020000}"/>
    <cellStyle name="60% - Accent6 3 4" xfId="960" xr:uid="{00000000-0005-0000-0000-000022020000}"/>
    <cellStyle name="60% - Accent6 3 5" xfId="957" xr:uid="{00000000-0005-0000-0000-000023020000}"/>
    <cellStyle name="60% - Accent6 3 6" xfId="5399" xr:uid="{8C603B83-4C18-4061-930A-46602D7B306B}"/>
    <cellStyle name="60% - Accent6 4" xfId="682" xr:uid="{00000000-0005-0000-0000-000024020000}"/>
    <cellStyle name="60% - Accent6 4 2" xfId="961" xr:uid="{00000000-0005-0000-0000-000025020000}"/>
    <cellStyle name="60% - 강조색1" xfId="312" xr:uid="{00000000-0005-0000-0000-000026020000}"/>
    <cellStyle name="60% - 강조색1 2" xfId="5400" xr:uid="{4164D6ED-ED9E-4F7A-80CF-2DAF8541A322}"/>
    <cellStyle name="60% - 강조색1 3" xfId="8806" xr:uid="{E29230E7-E26F-412B-AAD4-C67F37B2FC55}"/>
    <cellStyle name="60% - 강조색2" xfId="313" xr:uid="{00000000-0005-0000-0000-000027020000}"/>
    <cellStyle name="60% - 강조색2 2" xfId="5401" xr:uid="{7A406E7D-ABE0-4AAF-8B7E-BF54E19BC83F}"/>
    <cellStyle name="60% - 강조색3" xfId="314" xr:uid="{00000000-0005-0000-0000-000028020000}"/>
    <cellStyle name="60% - 강조색3 2" xfId="5402" xr:uid="{78FA1D59-C50F-40BA-B3B5-176B2D1DF95E}"/>
    <cellStyle name="60% - 강조색3 3" xfId="8807" xr:uid="{EAD215FD-8CC7-4C27-81EA-4B33961358CD}"/>
    <cellStyle name="60% - 강조색4" xfId="315" xr:uid="{00000000-0005-0000-0000-000029020000}"/>
    <cellStyle name="60% - 강조색4 2" xfId="5403" xr:uid="{B67AF648-DC1A-4E74-88F2-167B9CD43E33}"/>
    <cellStyle name="60% - 강조색4 3" xfId="8808" xr:uid="{8917B2CB-CF5E-473C-8D5E-B32860F67A5C}"/>
    <cellStyle name="60% - 강조색5" xfId="316" xr:uid="{00000000-0005-0000-0000-00002A020000}"/>
    <cellStyle name="60% - 강조색5 2" xfId="5404" xr:uid="{0D16C041-817C-4CB4-83FA-82CE2DF25D01}"/>
    <cellStyle name="60% - 강조색6" xfId="317" xr:uid="{00000000-0005-0000-0000-00002B020000}"/>
    <cellStyle name="60% - 강조색6 2" xfId="5405" xr:uid="{B9553478-046C-47C3-9B4C-47DA7C278B7C}"/>
    <cellStyle name="60% - 강조색6 3" xfId="8809" xr:uid="{943BBB83-813C-4C5E-AB2A-DDC82F41F73C}"/>
    <cellStyle name="7" xfId="962" xr:uid="{00000000-0005-0000-0000-00002C020000}"/>
    <cellStyle name="7 2" xfId="963" xr:uid="{00000000-0005-0000-0000-00002D020000}"/>
    <cellStyle name="7 3" xfId="964" xr:uid="{00000000-0005-0000-0000-00002E020000}"/>
    <cellStyle name="7_Copy of Produksi NW 01.09.2008" xfId="965" xr:uid="{00000000-0005-0000-0000-00002F020000}"/>
    <cellStyle name="7_Hasil Produksi" xfId="966" xr:uid="{00000000-0005-0000-0000-000030020000}"/>
    <cellStyle name="7_Hasil Produksi NT 22 Okt" xfId="967" xr:uid="{00000000-0005-0000-0000-000031020000}"/>
    <cellStyle name="7_Hasil Produksi NT 23 Okt" xfId="968" xr:uid="{00000000-0005-0000-0000-000032020000}"/>
    <cellStyle name="7_Mar Quality Vendor" xfId="969" xr:uid="{00000000-0005-0000-0000-000033020000}"/>
    <cellStyle name="7_Maret Quality Actual" xfId="970" xr:uid="{00000000-0005-0000-0000-000034020000}"/>
    <cellStyle name="7_Okt Quality Inprocess GMES" xfId="971" xr:uid="{00000000-0005-0000-0000-000035020000}"/>
    <cellStyle name="7_Okt Quality Vendor" xfId="972" xr:uid="{00000000-0005-0000-0000-000036020000}"/>
    <cellStyle name="7_Production Report  26 Dec 2007" xfId="973" xr:uid="{00000000-0005-0000-0000-000037020000}"/>
    <cellStyle name="7_Production Report 01 April 2006" xfId="974" xr:uid="{00000000-0005-0000-0000-000038020000}"/>
    <cellStyle name="7_Production Report 01 April 2008" xfId="975" xr:uid="{00000000-0005-0000-0000-000039020000}"/>
    <cellStyle name="7_Production Report 01 August  2007" xfId="976" xr:uid="{00000000-0005-0000-0000-00003A020000}"/>
    <cellStyle name="7_Production Report 01 Feb 2008" xfId="977" xr:uid="{00000000-0005-0000-0000-00003B020000}"/>
    <cellStyle name="7_Production Report 01 Mar 2008" xfId="978" xr:uid="{00000000-0005-0000-0000-00003C020000}"/>
    <cellStyle name="7_Production Report 01 Mei  2008" xfId="979" xr:uid="{00000000-0005-0000-0000-00003D020000}"/>
    <cellStyle name="7_Production Report 01 Nov 2006_pak agus" xfId="980" xr:uid="{00000000-0005-0000-0000-00003E020000}"/>
    <cellStyle name="7_Production Report 01 Nov 2007" xfId="981" xr:uid="{00000000-0005-0000-0000-00003F020000}"/>
    <cellStyle name="7_Production Report 01 Okt  2007" xfId="982" xr:uid="{00000000-0005-0000-0000-000040020000}"/>
    <cellStyle name="7_Production Report 01 Okt 2006" xfId="983" xr:uid="{00000000-0005-0000-0000-000041020000}"/>
    <cellStyle name="7_Production Report 01 Sept 06" xfId="984" xr:uid="{00000000-0005-0000-0000-000042020000}"/>
    <cellStyle name="7_Production Report 01~03 Feb 2008" xfId="985" xr:uid="{00000000-0005-0000-0000-000043020000}"/>
    <cellStyle name="7_Production Report 01mei 2006" xfId="986" xr:uid="{00000000-0005-0000-0000-000044020000}"/>
    <cellStyle name="7_Production Report 02 April 2008" xfId="987" xr:uid="{00000000-0005-0000-0000-000045020000}"/>
    <cellStyle name="7_Production Report 02 August  2007" xfId="988" xr:uid="{00000000-0005-0000-0000-000046020000}"/>
    <cellStyle name="7_Production Report 02 Jan 2006" xfId="989" xr:uid="{00000000-0005-0000-0000-000047020000}"/>
    <cellStyle name="7_Production Report 02 Jan 2007" xfId="990" xr:uid="{00000000-0005-0000-0000-000048020000}"/>
    <cellStyle name="7_Production Report 02 Jan 2008" xfId="991" xr:uid="{00000000-0005-0000-0000-000049020000}"/>
    <cellStyle name="7_Production Report 02 Juli 2007" xfId="992" xr:uid="{00000000-0005-0000-0000-00004A020000}"/>
    <cellStyle name="7_Production Report 02 Juni 2006" xfId="993" xr:uid="{00000000-0005-0000-0000-00004B020000}"/>
    <cellStyle name="7_Production Report 02 May 2008" xfId="994" xr:uid="{00000000-0005-0000-0000-00004C020000}"/>
    <cellStyle name="7_Production Report 02 Mei 2006" xfId="995" xr:uid="{00000000-0005-0000-0000-00004D020000}"/>
    <cellStyle name="7_Production Report 02 Nov 2006" xfId="996" xr:uid="{00000000-0005-0000-0000-00004E020000}"/>
    <cellStyle name="7_Production Report 02 Nov 2007" xfId="997" xr:uid="{00000000-0005-0000-0000-00004F020000}"/>
    <cellStyle name="7_Production Report 02 Okt  2007" xfId="998" xr:uid="{00000000-0005-0000-0000-000050020000}"/>
    <cellStyle name="7_Production Report 02 Okt  2007_41184" xfId="999" xr:uid="{00000000-0005-0000-0000-000051020000}"/>
    <cellStyle name="7_Production Report 02 Okt 2006" xfId="1000" xr:uid="{00000000-0005-0000-0000-000052020000}"/>
    <cellStyle name="7_Production Report 03 April 2006" xfId="1001" xr:uid="{00000000-0005-0000-0000-000053020000}"/>
    <cellStyle name="7_Production Report 03 April 2008" xfId="1002" xr:uid="{00000000-0005-0000-0000-000054020000}"/>
    <cellStyle name="7_Production Report 03 August  2007" xfId="1003" xr:uid="{00000000-0005-0000-0000-000055020000}"/>
    <cellStyle name="7_Production Report 03 Dec 2007" xfId="1004" xr:uid="{00000000-0005-0000-0000-000056020000}"/>
    <cellStyle name="7_Production Report 03 Jan 2008" xfId="1005" xr:uid="{00000000-0005-0000-0000-000057020000}"/>
    <cellStyle name="7_Production Report 03 Juli 2006" xfId="1006" xr:uid="{00000000-0005-0000-0000-000058020000}"/>
    <cellStyle name="7_Production Report 03 Juli 2007" xfId="1007" xr:uid="{00000000-0005-0000-0000-000059020000}"/>
    <cellStyle name="7_Production Report 03 Mar 2008" xfId="1008" xr:uid="{00000000-0005-0000-0000-00005A020000}"/>
    <cellStyle name="7_Production Report 03 May 2008" xfId="1009" xr:uid="{00000000-0005-0000-0000-00005B020000}"/>
    <cellStyle name="7_Production Report 03 Mei 2006" xfId="1010" xr:uid="{00000000-0005-0000-0000-00005C020000}"/>
    <cellStyle name="7_Production Report 03 Nov 2006" xfId="1011" xr:uid="{00000000-0005-0000-0000-00005D020000}"/>
    <cellStyle name="7_Production Report 03 Nov 2007" xfId="1012" xr:uid="{00000000-0005-0000-0000-00005E020000}"/>
    <cellStyle name="7_Production Report 03 Okt  2007" xfId="1013" xr:uid="{00000000-0005-0000-0000-00005F020000}"/>
    <cellStyle name="7_Production Report 03 Okt 2006" xfId="1014" xr:uid="{00000000-0005-0000-0000-000060020000}"/>
    <cellStyle name="7_Production Report 03 Sept  2007" xfId="1015" xr:uid="{00000000-0005-0000-0000-000061020000}"/>
    <cellStyle name="7_Production Report 04 ~ 05Jan 2008" xfId="1016" xr:uid="{00000000-0005-0000-0000-000062020000}"/>
    <cellStyle name="7_Production Report 04 April 2006" xfId="1017" xr:uid="{00000000-0005-0000-0000-000063020000}"/>
    <cellStyle name="7_Production Report 04 April 2008" xfId="1018" xr:uid="{00000000-0005-0000-0000-000064020000}"/>
    <cellStyle name="7_Production Report 04 August  2007" xfId="1019" xr:uid="{00000000-0005-0000-0000-000065020000}"/>
    <cellStyle name="7_Production Report 04 Dec 2006" xfId="1020" xr:uid="{00000000-0005-0000-0000-000066020000}"/>
    <cellStyle name="7_Production Report 04 Dec 2007" xfId="1021" xr:uid="{00000000-0005-0000-0000-000067020000}"/>
    <cellStyle name="7_Production Report 04 Feb 2008" xfId="1022" xr:uid="{00000000-0005-0000-0000-000068020000}"/>
    <cellStyle name="7_Production Report 04 Jan 2008" xfId="1023" xr:uid="{00000000-0005-0000-0000-000069020000}"/>
    <cellStyle name="7_Production Report 04 Juli 2006" xfId="1024" xr:uid="{00000000-0005-0000-0000-00006A020000}"/>
    <cellStyle name="7_Production Report 04 Juli 2007" xfId="1025" xr:uid="{00000000-0005-0000-0000-00006B020000}"/>
    <cellStyle name="7_Production Report 04 Juni 2007" xfId="1026" xr:uid="{00000000-0005-0000-0000-00006C020000}"/>
    <cellStyle name="7_Production Report 04 Mar 2008" xfId="1027" xr:uid="{00000000-0005-0000-0000-00006D020000}"/>
    <cellStyle name="7_Production Report 04 Mei 2006" xfId="1028" xr:uid="{00000000-0005-0000-0000-00006E020000}"/>
    <cellStyle name="7_Production Report 04 Nov 2006" xfId="1029" xr:uid="{00000000-0005-0000-0000-00006F020000}"/>
    <cellStyle name="7_Production Report 04 Nov 2007" xfId="1030" xr:uid="{00000000-0005-0000-0000-000070020000}"/>
    <cellStyle name="7_Production Report 04 Okt  2007" xfId="1031" xr:uid="{00000000-0005-0000-0000-000071020000}"/>
    <cellStyle name="7_Production Report 04 Okt 2006" xfId="1032" xr:uid="{00000000-0005-0000-0000-000072020000}"/>
    <cellStyle name="7_Production Report 04 Sept  2007" xfId="1033" xr:uid="{00000000-0005-0000-0000-000073020000}"/>
    <cellStyle name="7_Production Report 04 Sept 06" xfId="1034" xr:uid="{00000000-0005-0000-0000-000074020000}"/>
    <cellStyle name="7_Production Report 04~06 April 2008" xfId="1035" xr:uid="{00000000-0005-0000-0000-000075020000}"/>
    <cellStyle name="7_Production Report 05 April 2006" xfId="1036" xr:uid="{00000000-0005-0000-0000-000076020000}"/>
    <cellStyle name="7_Production Report 05 August  2007" xfId="1037" xr:uid="{00000000-0005-0000-0000-000077020000}"/>
    <cellStyle name="7_Production Report 05 Dec 2006" xfId="1038" xr:uid="{00000000-0005-0000-0000-000078020000}"/>
    <cellStyle name="7_Production Report 05 Dec 2007" xfId="1039" xr:uid="{00000000-0005-0000-0000-000079020000}"/>
    <cellStyle name="7_Production Report 05 Feb 2008" xfId="1040" xr:uid="{00000000-0005-0000-0000-00007A020000}"/>
    <cellStyle name="7_Production Report 05 Juli 2006" xfId="1041" xr:uid="{00000000-0005-0000-0000-00007B020000}"/>
    <cellStyle name="7_Production Report 05 Juli 2007" xfId="1042" xr:uid="{00000000-0005-0000-0000-00007C020000}"/>
    <cellStyle name="7_Production Report 05 Juni 2006" xfId="1043" xr:uid="{00000000-0005-0000-0000-00007D020000}"/>
    <cellStyle name="7_Production Report 05 Juni 2007" xfId="1044" xr:uid="{00000000-0005-0000-0000-00007E020000}"/>
    <cellStyle name="7_Production Report 05 Mar 2008" xfId="1045" xr:uid="{00000000-0005-0000-0000-00007F020000}"/>
    <cellStyle name="7_Production Report 05 Mei 2006" xfId="1046" xr:uid="{00000000-0005-0000-0000-000080020000}"/>
    <cellStyle name="7_Production Report 05 Nov 2007" xfId="1047" xr:uid="{00000000-0005-0000-0000-000081020000}"/>
    <cellStyle name="7_Production Report 05 Okt  2007" xfId="1048" xr:uid="{00000000-0005-0000-0000-000082020000}"/>
    <cellStyle name="7_Production Report 05 Okt 2006" xfId="1049" xr:uid="{00000000-0005-0000-0000-000083020000}"/>
    <cellStyle name="7_Production Report 05 Sept  2007" xfId="1050" xr:uid="{00000000-0005-0000-0000-000084020000}"/>
    <cellStyle name="7_Production Report 05 Sept 06" xfId="1051" xr:uid="{00000000-0005-0000-0000-000085020000}"/>
    <cellStyle name="7_Production Report 06 April 2006 rev1" xfId="1052" xr:uid="{00000000-0005-0000-0000-000086020000}"/>
    <cellStyle name="7_Production Report 06 August  2007" xfId="1053" xr:uid="{00000000-0005-0000-0000-000087020000}"/>
    <cellStyle name="7_Production Report 06 Dec 2006" xfId="1054" xr:uid="{00000000-0005-0000-0000-000088020000}"/>
    <cellStyle name="7_Production Report 06 Dec 2007" xfId="1055" xr:uid="{00000000-0005-0000-0000-000089020000}"/>
    <cellStyle name="7_Production Report 06 Feb 2008" xfId="1056" xr:uid="{00000000-0005-0000-0000-00008A020000}"/>
    <cellStyle name="7_Production Report 06 Juli 2006" xfId="1057" xr:uid="{00000000-0005-0000-0000-00008B020000}"/>
    <cellStyle name="7_Production Report 06 Juli 2007" xfId="1058" xr:uid="{00000000-0005-0000-0000-00008C020000}"/>
    <cellStyle name="7_Production Report 06 Juni 2006" xfId="1059" xr:uid="{00000000-0005-0000-0000-00008D020000}"/>
    <cellStyle name="7_Production Report 06 Juni 2007" xfId="1060" xr:uid="{00000000-0005-0000-0000-00008E020000}"/>
    <cellStyle name="7_Production Report 06 Juni 2007 C" xfId="1061" xr:uid="{00000000-0005-0000-0000-00008F020000}"/>
    <cellStyle name="7_Production Report 06 Mar 2008" xfId="1062" xr:uid="{00000000-0005-0000-0000-000090020000}"/>
    <cellStyle name="7_Production Report 06 May 2008" xfId="1063" xr:uid="{00000000-0005-0000-0000-000091020000}"/>
    <cellStyle name="7_Production Report 06 Mei 2006" xfId="1064" xr:uid="{00000000-0005-0000-0000-000092020000}"/>
    <cellStyle name="7_Production Report 06 Nov 2007" xfId="1065" xr:uid="{00000000-0005-0000-0000-000093020000}"/>
    <cellStyle name="7_Production Report 06 Okt  2007" xfId="1066" xr:uid="{00000000-0005-0000-0000-000094020000}"/>
    <cellStyle name="7_Production Report 06 Okt 2006" xfId="1067" xr:uid="{00000000-0005-0000-0000-000095020000}"/>
    <cellStyle name="7_Production Report 06 Sept  2007" xfId="1068" xr:uid="{00000000-0005-0000-0000-000096020000}"/>
    <cellStyle name="7_Production Report 06 Sept 06" xfId="1069" xr:uid="{00000000-0005-0000-0000-000097020000}"/>
    <cellStyle name="7_Production Report 07 ~ 08 Sept  2007" xfId="1070" xr:uid="{00000000-0005-0000-0000-000098020000}"/>
    <cellStyle name="7_Production Report 07 April 2006" xfId="1071" xr:uid="{00000000-0005-0000-0000-000099020000}"/>
    <cellStyle name="7_Production Report 07 April 2008" xfId="1072" xr:uid="{00000000-0005-0000-0000-00009A020000}"/>
    <cellStyle name="7_Production Report 07 August  2007" xfId="1073" xr:uid="{00000000-0005-0000-0000-00009B020000}"/>
    <cellStyle name="7_Production Report 07 Dec 2006" xfId="1074" xr:uid="{00000000-0005-0000-0000-00009C020000}"/>
    <cellStyle name="7_Production Report 07 Dec 2007" xfId="1075" xr:uid="{00000000-0005-0000-0000-00009D020000}"/>
    <cellStyle name="7_Production Report 07 Feb 2008" xfId="1076" xr:uid="{00000000-0005-0000-0000-00009E020000}"/>
    <cellStyle name="7_Production Report 07 Jan 2008" xfId="1077" xr:uid="{00000000-0005-0000-0000-00009F020000}"/>
    <cellStyle name="7_Production Report 07 Juli 2006" xfId="1078" xr:uid="{00000000-0005-0000-0000-0000A0020000}"/>
    <cellStyle name="7_Production Report 07 Juni 2006" xfId="1079" xr:uid="{00000000-0005-0000-0000-0000A1020000}"/>
    <cellStyle name="7_Production Report 07 Juni 2007 Actual" xfId="1080" xr:uid="{00000000-0005-0000-0000-0000A2020000}"/>
    <cellStyle name="7_Production Report 07 Mar 2008" xfId="1081" xr:uid="{00000000-0005-0000-0000-0000A3020000}"/>
    <cellStyle name="7_Production Report 07 May 2008" xfId="1082" xr:uid="{00000000-0005-0000-0000-0000A4020000}"/>
    <cellStyle name="7_Production Report 07 Nov 2007" xfId="1083" xr:uid="{00000000-0005-0000-0000-0000A5020000}"/>
    <cellStyle name="7_Production Report 07 Okt  2007" xfId="1084" xr:uid="{00000000-0005-0000-0000-0000A6020000}"/>
    <cellStyle name="7_Production Report 07 Okt 2006" xfId="1085" xr:uid="{00000000-0005-0000-0000-0000A7020000}"/>
    <cellStyle name="7_Production Report 07 Sept  2007" xfId="1086" xr:uid="{00000000-0005-0000-0000-0000A8020000}"/>
    <cellStyle name="7_Production Report 07 Sept 06" xfId="1087" xr:uid="{00000000-0005-0000-0000-0000A9020000}"/>
    <cellStyle name="7_Production Report 07~9  Juli 2006" xfId="1088" xr:uid="{00000000-0005-0000-0000-0000AA020000}"/>
    <cellStyle name="7_Production Report 08 April 2006" xfId="1089" xr:uid="{00000000-0005-0000-0000-0000AB020000}"/>
    <cellStyle name="7_Production Report 08 April 2008" xfId="1090" xr:uid="{00000000-0005-0000-0000-0000AC020000}"/>
    <cellStyle name="7_Production Report 08 August  2007" xfId="1091" xr:uid="{00000000-0005-0000-0000-0000AD020000}"/>
    <cellStyle name="7_Production Report 08 Dec 2006" xfId="1092" xr:uid="{00000000-0005-0000-0000-0000AE020000}"/>
    <cellStyle name="7_Production Report 08 Dec 2007" xfId="1093" xr:uid="{00000000-0005-0000-0000-0000AF020000}"/>
    <cellStyle name="7_Production Report 08 Feb 2008" xfId="1094" xr:uid="{00000000-0005-0000-0000-0000B0020000}"/>
    <cellStyle name="7_Production Report 08 Jan 2008" xfId="1095" xr:uid="{00000000-0005-0000-0000-0000B1020000}"/>
    <cellStyle name="7_Production Report 08 Juni 2006" xfId="1096" xr:uid="{00000000-0005-0000-0000-0000B2020000}"/>
    <cellStyle name="7_Production Report 08 Juni 2007" xfId="1097" xr:uid="{00000000-0005-0000-0000-0000B3020000}"/>
    <cellStyle name="7_Production Report 08 Mar 2008" xfId="1098" xr:uid="{00000000-0005-0000-0000-0000B4020000}"/>
    <cellStyle name="7_Production Report 08 May 2008" xfId="1099" xr:uid="{00000000-0005-0000-0000-0000B5020000}"/>
    <cellStyle name="7_Production Report 08 Mei 2006h" xfId="1100" xr:uid="{00000000-0005-0000-0000-0000B6020000}"/>
    <cellStyle name="7_Production Report 08 Nov 2007" xfId="1101" xr:uid="{00000000-0005-0000-0000-0000B7020000}"/>
    <cellStyle name="7_Production Report 08 Okt  2007" xfId="1102" xr:uid="{00000000-0005-0000-0000-0000B8020000}"/>
    <cellStyle name="7_Production Report 08 Okt 2006" xfId="1103" xr:uid="{00000000-0005-0000-0000-0000B9020000}"/>
    <cellStyle name="7_Production Report 08 Sept 06" xfId="1104" xr:uid="{00000000-0005-0000-0000-0000BA020000}"/>
    <cellStyle name="7_Production Report 08~09 Dec 2006" xfId="1105" xr:uid="{00000000-0005-0000-0000-0000BB020000}"/>
    <cellStyle name="7_Production Report 09 April 2008" xfId="1106" xr:uid="{00000000-0005-0000-0000-0000BC020000}"/>
    <cellStyle name="7_Production Report 09 August  2007" xfId="1107" xr:uid="{00000000-0005-0000-0000-0000BD020000}"/>
    <cellStyle name="7_Production Report 09 Feb 2008" xfId="1108" xr:uid="{00000000-0005-0000-0000-0000BE020000}"/>
    <cellStyle name="7_Production Report 09 Jan 2008" xfId="1109" xr:uid="{00000000-0005-0000-0000-0000BF020000}"/>
    <cellStyle name="7_Production Report 09 Juli 2007" xfId="1110" xr:uid="{00000000-0005-0000-0000-0000C0020000}"/>
    <cellStyle name="7_Production Report 09 Juni 2006" xfId="1111" xr:uid="{00000000-0005-0000-0000-0000C1020000}"/>
    <cellStyle name="7_Production Report 09 May 2008" xfId="1112" xr:uid="{00000000-0005-0000-0000-0000C2020000}"/>
    <cellStyle name="7_Production Report 09 Mei 2006_41184" xfId="1113" xr:uid="{00000000-0005-0000-0000-0000C3020000}"/>
    <cellStyle name="7_Production Report 09 Nov 2007" xfId="1114" xr:uid="{00000000-0005-0000-0000-0000C4020000}"/>
    <cellStyle name="7_Production Report 09 Okt  2007" xfId="1115" xr:uid="{00000000-0005-0000-0000-0000C5020000}"/>
    <cellStyle name="7_Production Report 09 Okt 2006" xfId="1116" xr:uid="{00000000-0005-0000-0000-0000C6020000}"/>
    <cellStyle name="7_Production Report 09 Sept  2007" xfId="1117" xr:uid="{00000000-0005-0000-0000-0000C7020000}"/>
    <cellStyle name="7_Production Report 1 Agustus 2006" xfId="1118" xr:uid="{00000000-0005-0000-0000-0000C8020000}"/>
    <cellStyle name="7_Production Report 1 Feb 2006" xfId="1119" xr:uid="{00000000-0005-0000-0000-0000C9020000}"/>
    <cellStyle name="7_Production Report 1 Feb 2007" xfId="1120" xr:uid="{00000000-0005-0000-0000-0000CA020000}"/>
    <cellStyle name="7_Production Report 1 Juni 2006" xfId="1121" xr:uid="{00000000-0005-0000-0000-0000CB020000}"/>
    <cellStyle name="7_Production Report 1 Mar 2007" xfId="1122" xr:uid="{00000000-0005-0000-0000-0000CC020000}"/>
    <cellStyle name="7_Production Report 1 Maret 2006" xfId="1123" xr:uid="{00000000-0005-0000-0000-0000CD020000}"/>
    <cellStyle name="7_Production Report 1 Mei 2007" xfId="1124" xr:uid="{00000000-0005-0000-0000-0000CE020000}"/>
    <cellStyle name="7_Production Report 10 Agustus 2006" xfId="1125" xr:uid="{00000000-0005-0000-0000-0000CF020000}"/>
    <cellStyle name="7_Production Report 10 April 2006" xfId="1126" xr:uid="{00000000-0005-0000-0000-0000D0020000}"/>
    <cellStyle name="7_Production Report 10 April 2007" xfId="1127" xr:uid="{00000000-0005-0000-0000-0000D1020000}"/>
    <cellStyle name="7_Production Report 10 April 2008" xfId="1128" xr:uid="{00000000-0005-0000-0000-0000D2020000}"/>
    <cellStyle name="7_Production Report 10 August  2007" xfId="1129" xr:uid="{00000000-0005-0000-0000-0000D3020000}"/>
    <cellStyle name="7_Production Report 10 Dec 2007" xfId="1130" xr:uid="{00000000-0005-0000-0000-0000D4020000}"/>
    <cellStyle name="7_Production Report 10 Feb 2006" xfId="1131" xr:uid="{00000000-0005-0000-0000-0000D5020000}"/>
    <cellStyle name="7_Production Report 10 Feb 2007" xfId="1132" xr:uid="{00000000-0005-0000-0000-0000D6020000}"/>
    <cellStyle name="7_Production Report 10 Feb 2007 ~11 feb 2007" xfId="1133" xr:uid="{00000000-0005-0000-0000-0000D7020000}"/>
    <cellStyle name="7_Production Report 10 Feb 2007gg" xfId="1134" xr:uid="{00000000-0005-0000-0000-0000D8020000}"/>
    <cellStyle name="7_Production Report 10 Feb 2008" xfId="1135" xr:uid="{00000000-0005-0000-0000-0000D9020000}"/>
    <cellStyle name="7_Production Report 10 Jan 2007" xfId="1136" xr:uid="{00000000-0005-0000-0000-0000DA020000}"/>
    <cellStyle name="7_Production Report 10 Juli 2006" xfId="1137" xr:uid="{00000000-0005-0000-0000-0000DB020000}"/>
    <cellStyle name="7_Production Report 10 Juli 2007" xfId="1138" xr:uid="{00000000-0005-0000-0000-0000DC020000}"/>
    <cellStyle name="7_Production Report 10 Juni 2006" xfId="1139" xr:uid="{00000000-0005-0000-0000-0000DD020000}"/>
    <cellStyle name="7_Production Report 10 Mar 2008" xfId="1140" xr:uid="{00000000-0005-0000-0000-0000DE020000}"/>
    <cellStyle name="7_Production Report 10 Maret 2006" xfId="1141" xr:uid="{00000000-0005-0000-0000-0000DF020000}"/>
    <cellStyle name="7_Production Report 10 May 2008" xfId="1142" xr:uid="{00000000-0005-0000-0000-0000E0020000}"/>
    <cellStyle name="7_Production Report 10 Mei 2006" xfId="1143" xr:uid="{00000000-0005-0000-0000-0000E1020000}"/>
    <cellStyle name="7_Production Report 10 Mei 2007" xfId="1144" xr:uid="{00000000-0005-0000-0000-0000E2020000}"/>
    <cellStyle name="7_Production Report 10 Nov 2006" xfId="1145" xr:uid="{00000000-0005-0000-0000-0000E3020000}"/>
    <cellStyle name="7_Production Report 10 Nov 2007" xfId="1146" xr:uid="{00000000-0005-0000-0000-0000E4020000}"/>
    <cellStyle name="7_Production Report 10 Okt  2007" xfId="1147" xr:uid="{00000000-0005-0000-0000-0000E5020000}"/>
    <cellStyle name="7_Production Report 10 Okt 2006" xfId="1148" xr:uid="{00000000-0005-0000-0000-0000E6020000}"/>
    <cellStyle name="7_Production Report 10 Sept  2007" xfId="1149" xr:uid="{00000000-0005-0000-0000-0000E7020000}"/>
    <cellStyle name="7_Production Report 10 Sept 06" xfId="1150" xr:uid="{00000000-0005-0000-0000-0000E8020000}"/>
    <cellStyle name="7_Production Report 11 ~ 12 Apr 2008" xfId="1151" xr:uid="{00000000-0005-0000-0000-0000E9020000}"/>
    <cellStyle name="7_Production Report 11 Agustus 2006" xfId="1152" xr:uid="{00000000-0005-0000-0000-0000EA020000}"/>
    <cellStyle name="7_Production Report 11 Apr 2008" xfId="1153" xr:uid="{00000000-0005-0000-0000-0000EB020000}"/>
    <cellStyle name="7_Production Report 11 April 2007" xfId="1154" xr:uid="{00000000-0005-0000-0000-0000EC020000}"/>
    <cellStyle name="7_Production Report 11 Dec 2006" xfId="1155" xr:uid="{00000000-0005-0000-0000-0000ED020000}"/>
    <cellStyle name="7_Production Report 11 Dec 2007" xfId="1156" xr:uid="{00000000-0005-0000-0000-0000EE020000}"/>
    <cellStyle name="7_Production Report 11 Feb 2006" xfId="1157" xr:uid="{00000000-0005-0000-0000-0000EF020000}"/>
    <cellStyle name="7_Production Report 11 Feb 2008" xfId="1158" xr:uid="{00000000-0005-0000-0000-0000F0020000}"/>
    <cellStyle name="7_Production Report 11 Jan 2007" xfId="1159" xr:uid="{00000000-0005-0000-0000-0000F1020000}"/>
    <cellStyle name="7_Production Report 11 Jan 2008" xfId="1160" xr:uid="{00000000-0005-0000-0000-0000F2020000}"/>
    <cellStyle name="7_Production Report 11 Jan 2008n" xfId="1161" xr:uid="{00000000-0005-0000-0000-0000F3020000}"/>
    <cellStyle name="7_Production Report 11 Juli 2006" xfId="1162" xr:uid="{00000000-0005-0000-0000-0000F4020000}"/>
    <cellStyle name="7_Production Report 11 Juli 2007" xfId="1163" xr:uid="{00000000-0005-0000-0000-0000F5020000}"/>
    <cellStyle name="7_Production Report 11 Juni 2006" xfId="1164" xr:uid="{00000000-0005-0000-0000-0000F6020000}"/>
    <cellStyle name="7_Production Report 11 Juni 2007" xfId="1165" xr:uid="{00000000-0005-0000-0000-0000F7020000}"/>
    <cellStyle name="7_Production Report 11 Mar 2008" xfId="1166" xr:uid="{00000000-0005-0000-0000-0000F8020000}"/>
    <cellStyle name="7_Production Report 11 Maret 2006" xfId="1167" xr:uid="{00000000-0005-0000-0000-0000F9020000}"/>
    <cellStyle name="7_Production Report 11 Mei 2006" xfId="1168" xr:uid="{00000000-0005-0000-0000-0000FA020000}"/>
    <cellStyle name="7_Production Report 11 Mei 2007" xfId="1169" xr:uid="{00000000-0005-0000-0000-0000FB020000}"/>
    <cellStyle name="7_Production Report 11 Nov 2006" xfId="1170" xr:uid="{00000000-0005-0000-0000-0000FC020000}"/>
    <cellStyle name="7_Production Report 11 Okt  2007" xfId="1171" xr:uid="{00000000-0005-0000-0000-0000FD020000}"/>
    <cellStyle name="7_Production Report 11 Okt 2006" xfId="1172" xr:uid="{00000000-0005-0000-0000-0000FE020000}"/>
    <cellStyle name="7_Production Report 11 Sept  2007" xfId="1173" xr:uid="{00000000-0005-0000-0000-0000FF020000}"/>
    <cellStyle name="7_Production Report 11 Sept  2007_41184" xfId="1174" xr:uid="{00000000-0005-0000-0000-000000030000}"/>
    <cellStyle name="7_Production Report 11 Sept 06" xfId="1175" xr:uid="{00000000-0005-0000-0000-000001030000}"/>
    <cellStyle name="7_Production Report 11~12 Nov 2006" xfId="1176" xr:uid="{00000000-0005-0000-0000-000002030000}"/>
    <cellStyle name="7_Production Report 12 Agustus 2006" xfId="1177" xr:uid="{00000000-0005-0000-0000-000003030000}"/>
    <cellStyle name="7_Production Report 12 April 2006" xfId="1178" xr:uid="{00000000-0005-0000-0000-000004030000}"/>
    <cellStyle name="7_Production Report 12 April 2007" xfId="1179" xr:uid="{00000000-0005-0000-0000-000005030000}"/>
    <cellStyle name="7_Production Report 12 August  2007" xfId="1180" xr:uid="{00000000-0005-0000-0000-000006030000}"/>
    <cellStyle name="7_Production Report 12 Dec 2006" xfId="1181" xr:uid="{00000000-0005-0000-0000-000007030000}"/>
    <cellStyle name="7_Production Report 12 Dec 2007" xfId="1182" xr:uid="{00000000-0005-0000-0000-000008030000}"/>
    <cellStyle name="7_Production Report 12 Feb 2007" xfId="1183" xr:uid="{00000000-0005-0000-0000-000009030000}"/>
    <cellStyle name="7_Production Report 12 Feb 2008" xfId="1184" xr:uid="{00000000-0005-0000-0000-00000A030000}"/>
    <cellStyle name="7_Production Report 12 Jan 2007" xfId="1185" xr:uid="{00000000-0005-0000-0000-00000B030000}"/>
    <cellStyle name="7_Production Report 12 Juli 2007" xfId="1186" xr:uid="{00000000-0005-0000-0000-00000C030000}"/>
    <cellStyle name="7_Production Report 12 Juni 2006" xfId="1187" xr:uid="{00000000-0005-0000-0000-00000D030000}"/>
    <cellStyle name="7_Production Report 12 Juni 2007" xfId="1188" xr:uid="{00000000-0005-0000-0000-00000E030000}"/>
    <cellStyle name="7_Production Report 12 Mar 2007" xfId="1189" xr:uid="{00000000-0005-0000-0000-00000F030000}"/>
    <cellStyle name="7_Production Report 12 Mar 2008" xfId="1190" xr:uid="{00000000-0005-0000-0000-000010030000}"/>
    <cellStyle name="7_Production Report 12 May  2008" xfId="1191" xr:uid="{00000000-0005-0000-0000-000011030000}"/>
    <cellStyle name="7_Production Report 12 Mei 2006_24130" xfId="1192" xr:uid="{00000000-0005-0000-0000-000012030000}"/>
    <cellStyle name="7_Production Report 12 Mei 2007" xfId="1193" xr:uid="{00000000-0005-0000-0000-000013030000}"/>
    <cellStyle name="7_Production Report 12 Nov 2007" xfId="1194" xr:uid="{00000000-0005-0000-0000-000014030000}"/>
    <cellStyle name="7_Production Report 12 Okt 2006" xfId="1195" xr:uid="{00000000-0005-0000-0000-000015030000}"/>
    <cellStyle name="7_Production Report 12 Sept  2007" xfId="1196" xr:uid="{00000000-0005-0000-0000-000016030000}"/>
    <cellStyle name="7_Production Report 12 Sept 06" xfId="1197" xr:uid="{00000000-0005-0000-0000-000017030000}"/>
    <cellStyle name="7_Production Report 12~13 Agustus 2006" xfId="1198" xr:uid="{00000000-0005-0000-0000-000018030000}"/>
    <cellStyle name="7_Production Report 13 ~ 14 April 2006" xfId="1199" xr:uid="{00000000-0005-0000-0000-000019030000}"/>
    <cellStyle name="7_Production Report 13 April 2006" xfId="1200" xr:uid="{00000000-0005-0000-0000-00001A030000}"/>
    <cellStyle name="7_Production Report 13 April 2007" xfId="1201" xr:uid="{00000000-0005-0000-0000-00001B030000}"/>
    <cellStyle name="7_Production Report 13 August  2007" xfId="1202" xr:uid="{00000000-0005-0000-0000-00001C030000}"/>
    <cellStyle name="7_Production Report 13 Dec 2006" xfId="1203" xr:uid="{00000000-0005-0000-0000-00001D030000}"/>
    <cellStyle name="7_Production Report 13 Dec 2007" xfId="1204" xr:uid="{00000000-0005-0000-0000-00001E030000}"/>
    <cellStyle name="7_Production Report 13 Feb 2006" xfId="1205" xr:uid="{00000000-0005-0000-0000-00001F030000}"/>
    <cellStyle name="7_Production Report 13 Feb 2007" xfId="1206" xr:uid="{00000000-0005-0000-0000-000020030000}"/>
    <cellStyle name="7_Production Report 13 Feb 2008" xfId="1207" xr:uid="{00000000-0005-0000-0000-000021030000}"/>
    <cellStyle name="7_Production Report 13 Juli 2007" xfId="1208" xr:uid="{00000000-0005-0000-0000-000022030000}"/>
    <cellStyle name="7_Production Report 13 Juni 2006" xfId="1209" xr:uid="{00000000-0005-0000-0000-000023030000}"/>
    <cellStyle name="7_Production Report 13 Juni 2007" xfId="1210" xr:uid="{00000000-0005-0000-0000-000024030000}"/>
    <cellStyle name="7_Production Report 13 Mar 2007" xfId="1211" xr:uid="{00000000-0005-0000-0000-000025030000}"/>
    <cellStyle name="7_Production Report 13 Mar 2008" xfId="1212" xr:uid="{00000000-0005-0000-0000-000026030000}"/>
    <cellStyle name="7_Production Report 13 Maret 2006" xfId="1213" xr:uid="{00000000-0005-0000-0000-000027030000}"/>
    <cellStyle name="7_Production Report 13 Mei 2006" xfId="1214" xr:uid="{00000000-0005-0000-0000-000028030000}"/>
    <cellStyle name="7_Production Report 13 Nov 2006" xfId="1215" xr:uid="{00000000-0005-0000-0000-000029030000}"/>
    <cellStyle name="7_Production Report 13 Nov 2007" xfId="1216" xr:uid="{00000000-0005-0000-0000-00002A030000}"/>
    <cellStyle name="7_Production Report 13 Okt 2006" xfId="1217" xr:uid="{00000000-0005-0000-0000-00002B030000}"/>
    <cellStyle name="7_Production Report 13 Sept  2007" xfId="1218" xr:uid="{00000000-0005-0000-0000-00002C030000}"/>
    <cellStyle name="7_Production Report 13 Sept 06" xfId="1219" xr:uid="{00000000-0005-0000-0000-00002D030000}"/>
    <cellStyle name="7_Production Report 14 ~ 15 Okt 2006" xfId="1220" xr:uid="{00000000-0005-0000-0000-00002E030000}"/>
    <cellStyle name="7_Production Report 14 Agustus 2006" xfId="1221" xr:uid="{00000000-0005-0000-0000-00002F030000}"/>
    <cellStyle name="7_Production Report 14 April 2007" xfId="1222" xr:uid="{00000000-0005-0000-0000-000030030000}"/>
    <cellStyle name="7_Production Report 14 April 2008" xfId="1223" xr:uid="{00000000-0005-0000-0000-000031030000}"/>
    <cellStyle name="7_Production Report 14 August  2007" xfId="1224" xr:uid="{00000000-0005-0000-0000-000032030000}"/>
    <cellStyle name="7_Production Report 14 Dec 2006" xfId="1225" xr:uid="{00000000-0005-0000-0000-000033030000}"/>
    <cellStyle name="7_Production Report 14 Dec 2007" xfId="1226" xr:uid="{00000000-0005-0000-0000-000034030000}"/>
    <cellStyle name="7_Production Report 14 Feb 2006" xfId="1227" xr:uid="{00000000-0005-0000-0000-000035030000}"/>
    <cellStyle name="7_Production Report 14 Feb 2007" xfId="1228" xr:uid="{00000000-0005-0000-0000-000036030000}"/>
    <cellStyle name="7_Production Report 14 Feb 2008" xfId="1229" xr:uid="{00000000-0005-0000-0000-000037030000}"/>
    <cellStyle name="7_Production Report 14 Jan 2008" xfId="1230" xr:uid="{00000000-0005-0000-0000-000038030000}"/>
    <cellStyle name="7_Production Report 14 Juni 2006.." xfId="1231" xr:uid="{00000000-0005-0000-0000-000039030000}"/>
    <cellStyle name="7_Production Report 14 Juni 2007" xfId="1232" xr:uid="{00000000-0005-0000-0000-00003A030000}"/>
    <cellStyle name="7_Production Report 14 Mar 2007" xfId="1233" xr:uid="{00000000-0005-0000-0000-00003B030000}"/>
    <cellStyle name="7_Production Report 14 Mar 2008" xfId="1234" xr:uid="{00000000-0005-0000-0000-00003C030000}"/>
    <cellStyle name="7_Production Report 14 Maret 2006" xfId="1235" xr:uid="{00000000-0005-0000-0000-00003D030000}"/>
    <cellStyle name="7_Production Report 14 Mei 2006" xfId="1236" xr:uid="{00000000-0005-0000-0000-00003E030000}"/>
    <cellStyle name="7_Production Report 14 Mei 2007" xfId="1237" xr:uid="{00000000-0005-0000-0000-00003F030000}"/>
    <cellStyle name="7_Production Report 14 Nov 2006" xfId="1238" xr:uid="{00000000-0005-0000-0000-000040030000}"/>
    <cellStyle name="7_Production Report 14 Nov 2007" xfId="1239" xr:uid="{00000000-0005-0000-0000-000041030000}"/>
    <cellStyle name="7_Production Report 14 Okt 2006" xfId="1240" xr:uid="{00000000-0005-0000-0000-000042030000}"/>
    <cellStyle name="7_Production Report 14 Sept  2007" xfId="1241" xr:uid="{00000000-0005-0000-0000-000043030000}"/>
    <cellStyle name="7_Production Report 14 Sept 06" xfId="1242" xr:uid="{00000000-0005-0000-0000-000044030000}"/>
    <cellStyle name="7_Production Report 14~15 Dec 2007" xfId="1243" xr:uid="{00000000-0005-0000-0000-000045030000}"/>
    <cellStyle name="7_Production Report 15 &amp; 16 Mar 2008" xfId="1244" xr:uid="{00000000-0005-0000-0000-000046030000}"/>
    <cellStyle name="7_Production Report 15 ~ 16 April 2006" xfId="1245" xr:uid="{00000000-0005-0000-0000-000047030000}"/>
    <cellStyle name="7_Production Report 15 ~ 16 Dec 2006" xfId="1246" xr:uid="{00000000-0005-0000-0000-000048030000}"/>
    <cellStyle name="7_Production Report 15 ~ 16 Dec 2006 GMES" xfId="1247" xr:uid="{00000000-0005-0000-0000-000049030000}"/>
    <cellStyle name="7_Production Report 15 Agustus 2006" xfId="1248" xr:uid="{00000000-0005-0000-0000-00004A030000}"/>
    <cellStyle name="7_Production Report 15 April 2008" xfId="1249" xr:uid="{00000000-0005-0000-0000-00004B030000}"/>
    <cellStyle name="7_Production Report 15 August  2007" xfId="1250" xr:uid="{00000000-0005-0000-0000-00004C030000}"/>
    <cellStyle name="7_Production Report 15 Feb 2006" xfId="1251" xr:uid="{00000000-0005-0000-0000-00004D030000}"/>
    <cellStyle name="7_Production Report 15 Feb 2007" xfId="1252" xr:uid="{00000000-0005-0000-0000-00004E030000}"/>
    <cellStyle name="7_Production Report 15 Feb 2008" xfId="1253" xr:uid="{00000000-0005-0000-0000-00004F030000}"/>
    <cellStyle name="7_Production Report 15 Jan 2007" xfId="1254" xr:uid="{00000000-0005-0000-0000-000050030000}"/>
    <cellStyle name="7_Production Report 15 Jan 2008" xfId="1255" xr:uid="{00000000-0005-0000-0000-000051030000}"/>
    <cellStyle name="7_Production Report 15 Juni 2006" xfId="1256" xr:uid="{00000000-0005-0000-0000-000052030000}"/>
    <cellStyle name="7_Production Report 15 Juni 2007" xfId="1257" xr:uid="{00000000-0005-0000-0000-000053030000}"/>
    <cellStyle name="7_Production Report 15 Mar 2007" xfId="1258" xr:uid="{00000000-0005-0000-0000-000054030000}"/>
    <cellStyle name="7_Production Report 15 Maret 2006" xfId="1259" xr:uid="{00000000-0005-0000-0000-000055030000}"/>
    <cellStyle name="7_Production Report 15 Mei 2006" xfId="1260" xr:uid="{00000000-0005-0000-0000-000056030000}"/>
    <cellStyle name="7_Production Report 15 Mei 2007" xfId="1261" xr:uid="{00000000-0005-0000-0000-000057030000}"/>
    <cellStyle name="7_Production Report 15 Nov 2006 B" xfId="1262" xr:uid="{00000000-0005-0000-0000-000058030000}"/>
    <cellStyle name="7_Production Report 15 Nov 2007" xfId="1263" xr:uid="{00000000-0005-0000-0000-000059030000}"/>
    <cellStyle name="7_Production Report 15 Sept  2007" xfId="1264" xr:uid="{00000000-0005-0000-0000-00005A030000}"/>
    <cellStyle name="7_Production Report 15 Sept 06" xfId="1265" xr:uid="{00000000-0005-0000-0000-00005B030000}"/>
    <cellStyle name="7_Production Report 16 Agustus 2006" xfId="1266" xr:uid="{00000000-0005-0000-0000-00005C030000}"/>
    <cellStyle name="7_Production Report 16 April 2007" xfId="1267" xr:uid="{00000000-0005-0000-0000-00005D030000}"/>
    <cellStyle name="7_Production Report 16 April 2008" xfId="1268" xr:uid="{00000000-0005-0000-0000-00005E030000}"/>
    <cellStyle name="7_Production Report 16 August  2007" xfId="1269" xr:uid="{00000000-0005-0000-0000-00005F030000}"/>
    <cellStyle name="7_Production Report 16 Feb 2006" xfId="1270" xr:uid="{00000000-0005-0000-0000-000060030000}"/>
    <cellStyle name="7_Production Report 16 Feb 2007" xfId="1271" xr:uid="{00000000-0005-0000-0000-000061030000}"/>
    <cellStyle name="7_Production Report 16 Feb 2008" xfId="1272" xr:uid="{00000000-0005-0000-0000-000062030000}"/>
    <cellStyle name="7_Production Report 16 Jan 2007" xfId="1273" xr:uid="{00000000-0005-0000-0000-000063030000}"/>
    <cellStyle name="7_Production Report 16 Jan 2008" xfId="1274" xr:uid="{00000000-0005-0000-0000-000064030000}"/>
    <cellStyle name="7_Production Report 16 Januari 2006" xfId="1275" xr:uid="{00000000-0005-0000-0000-000065030000}"/>
    <cellStyle name="7_Production Report 16 Juli 2007" xfId="1276" xr:uid="{00000000-0005-0000-0000-000066030000}"/>
    <cellStyle name="7_Production Report 16 Juni 2006" xfId="1277" xr:uid="{00000000-0005-0000-0000-000067030000}"/>
    <cellStyle name="7_Production Report 16 Mar 2007" xfId="1278" xr:uid="{00000000-0005-0000-0000-000068030000}"/>
    <cellStyle name="7_Production Report 16 Maret 2006" xfId="1279" xr:uid="{00000000-0005-0000-0000-000069030000}"/>
    <cellStyle name="7_Production Report 16 Mei 2006" xfId="1280" xr:uid="{00000000-0005-0000-0000-00006A030000}"/>
    <cellStyle name="7_Production Report 16 Mei 2007" xfId="1281" xr:uid="{00000000-0005-0000-0000-00006B030000}"/>
    <cellStyle name="7_Production Report 16 Nov 2006 B" xfId="1282" xr:uid="{00000000-0005-0000-0000-00006C030000}"/>
    <cellStyle name="7_Production Report 16 Nov 2007" xfId="1283" xr:uid="{00000000-0005-0000-0000-00006D030000}"/>
    <cellStyle name="7_Production Report 16 Okt 2006" xfId="1284" xr:uid="{00000000-0005-0000-0000-00006E030000}"/>
    <cellStyle name="7_Production Report 16 Sept  2007" xfId="1285" xr:uid="{00000000-0005-0000-0000-00006F030000}"/>
    <cellStyle name="7_Production Report 16 Sept 06" xfId="1286" xr:uid="{00000000-0005-0000-0000-000070030000}"/>
    <cellStyle name="7_Production Report 17 ~ 18 Mar 2007" xfId="1287" xr:uid="{00000000-0005-0000-0000-000071030000}"/>
    <cellStyle name="7_Production Report 17 ~ 18 Nov 2006" xfId="1288" xr:uid="{00000000-0005-0000-0000-000072030000}"/>
    <cellStyle name="7_Production Report 17 Agustus 2006" xfId="1289" xr:uid="{00000000-0005-0000-0000-000073030000}"/>
    <cellStyle name="7_Production Report 17 April 2006" xfId="1290" xr:uid="{00000000-0005-0000-0000-000074030000}"/>
    <cellStyle name="7_Production Report 17 April 2007" xfId="1291" xr:uid="{00000000-0005-0000-0000-000075030000}"/>
    <cellStyle name="7_Production Report 17 April 2008" xfId="1292" xr:uid="{00000000-0005-0000-0000-000076030000}"/>
    <cellStyle name="7_Production Report 17 August  2007" xfId="1293" xr:uid="{00000000-0005-0000-0000-000077030000}"/>
    <cellStyle name="7_Production Report 17 Dec 2007" xfId="1294" xr:uid="{00000000-0005-0000-0000-000078030000}"/>
    <cellStyle name="7_Production Report 17 Feb 2006" xfId="1295" xr:uid="{00000000-0005-0000-0000-000079030000}"/>
    <cellStyle name="7_Production Report 17 Feb 2007" xfId="1296" xr:uid="{00000000-0005-0000-0000-00007A030000}"/>
    <cellStyle name="7_Production Report 17 Jan 2007" xfId="1297" xr:uid="{00000000-0005-0000-0000-00007B030000}"/>
    <cellStyle name="7_Production Report 17 Jan 2008" xfId="1298" xr:uid="{00000000-0005-0000-0000-00007C030000}"/>
    <cellStyle name="7_Production Report 17 Januari 2006" xfId="1299" xr:uid="{00000000-0005-0000-0000-00007D030000}"/>
    <cellStyle name="7_Production Report 17 Juli 2007" xfId="1300" xr:uid="{00000000-0005-0000-0000-00007E030000}"/>
    <cellStyle name="7_Production Report 17 Mar 2008" xfId="1301" xr:uid="{00000000-0005-0000-0000-00007F030000}"/>
    <cellStyle name="7_Production Report 17 Maret 2006" xfId="1302" xr:uid="{00000000-0005-0000-0000-000080030000}"/>
    <cellStyle name="7_Production Report 17 Mei 2006" xfId="1303" xr:uid="{00000000-0005-0000-0000-000081030000}"/>
    <cellStyle name="7_Production Report 17 Nov 2006" xfId="1304" xr:uid="{00000000-0005-0000-0000-000082030000}"/>
    <cellStyle name="7_Production Report 17 Okt  2007" xfId="1305" xr:uid="{00000000-0005-0000-0000-000083030000}"/>
    <cellStyle name="7_Production Report 17 Okt 2006" xfId="1306" xr:uid="{00000000-0005-0000-0000-000084030000}"/>
    <cellStyle name="7_Production Report 17 Sept  2007" xfId="1307" xr:uid="{00000000-0005-0000-0000-000085030000}"/>
    <cellStyle name="7_Production Report 17 Sept 06" xfId="1308" xr:uid="{00000000-0005-0000-0000-000086030000}"/>
    <cellStyle name="7_Production Report 17~18 Juni 2006" xfId="1309" xr:uid="{00000000-0005-0000-0000-000087030000}"/>
    <cellStyle name="7_Production Report 18 ~ 19 Jan 2008" xfId="1310" xr:uid="{00000000-0005-0000-0000-000088030000}"/>
    <cellStyle name="7_Production Report 18 Agustus 2006" xfId="1311" xr:uid="{00000000-0005-0000-0000-000089030000}"/>
    <cellStyle name="7_Production Report 18 April 2006" xfId="1312" xr:uid="{00000000-0005-0000-0000-00008A030000}"/>
    <cellStyle name="7_Production Report 18 April 2007" xfId="1313" xr:uid="{00000000-0005-0000-0000-00008B030000}"/>
    <cellStyle name="7_Production Report 18 April 2008" xfId="1314" xr:uid="{00000000-0005-0000-0000-00008C030000}"/>
    <cellStyle name="7_Production Report 18 August  2007" xfId="1315" xr:uid="{00000000-0005-0000-0000-00008D030000}"/>
    <cellStyle name="7_Production Report 18 Dec 2006" xfId="1316" xr:uid="{00000000-0005-0000-0000-00008E030000}"/>
    <cellStyle name="7_Production Report 18 Dec 2007" xfId="1317" xr:uid="{00000000-0005-0000-0000-00008F030000}"/>
    <cellStyle name="7_Production Report 18 Feb 2007" xfId="1318" xr:uid="{00000000-0005-0000-0000-000090030000}"/>
    <cellStyle name="7_Production Report 18 Feb 2008" xfId="1319" xr:uid="{00000000-0005-0000-0000-000091030000}"/>
    <cellStyle name="7_Production Report 18 Jan 2007" xfId="1320" xr:uid="{00000000-0005-0000-0000-000092030000}"/>
    <cellStyle name="7_Production Report 18 Jan 2008" xfId="1321" xr:uid="{00000000-0005-0000-0000-000093030000}"/>
    <cellStyle name="7_Production Report 18 Juli 2007" xfId="1322" xr:uid="{00000000-0005-0000-0000-000094030000}"/>
    <cellStyle name="7_Production Report 18 Juni 2007" xfId="1323" xr:uid="{00000000-0005-0000-0000-000095030000}"/>
    <cellStyle name="7_Production Report 18 Mar 2008" xfId="1324" xr:uid="{00000000-0005-0000-0000-000096030000}"/>
    <cellStyle name="7_Production Report 18 Mei 2006_" xfId="1325" xr:uid="{00000000-0005-0000-0000-000097030000}"/>
    <cellStyle name="7_Production Report 18 Mei 2007" xfId="1326" xr:uid="{00000000-0005-0000-0000-000098030000}"/>
    <cellStyle name="7_Production Report 18 Okt  2007" xfId="1327" xr:uid="{00000000-0005-0000-0000-000099030000}"/>
    <cellStyle name="7_Production Report 18 Okt 2006" xfId="1328" xr:uid="{00000000-0005-0000-0000-00009A030000}"/>
    <cellStyle name="7_Production Report 18 Sept  2007" xfId="1329" xr:uid="{00000000-0005-0000-0000-00009B030000}"/>
    <cellStyle name="7_Production Report 18 Sept 06" xfId="1330" xr:uid="{00000000-0005-0000-0000-00009C030000}"/>
    <cellStyle name="7_Production Report 18-20 Jan 2008" xfId="1331" xr:uid="{00000000-0005-0000-0000-00009D030000}"/>
    <cellStyle name="7_Production Report 19 ~ 20 Dec 2007" xfId="1332" xr:uid="{00000000-0005-0000-0000-00009E030000}"/>
    <cellStyle name="7_Production Report 19 ~ 20 Dec 2007 h" xfId="1333" xr:uid="{00000000-0005-0000-0000-00009F030000}"/>
    <cellStyle name="7_Production Report 19 ~ 20 Jan 2007" xfId="1334" xr:uid="{00000000-0005-0000-0000-0000A0030000}"/>
    <cellStyle name="7_Production Report 19 Agustus 2006" xfId="1335" xr:uid="{00000000-0005-0000-0000-0000A1030000}"/>
    <cellStyle name="7_Production Report 19 April 2006" xfId="1336" xr:uid="{00000000-0005-0000-0000-0000A2030000}"/>
    <cellStyle name="7_Production Report 19 April 2007" xfId="1337" xr:uid="{00000000-0005-0000-0000-0000A3030000}"/>
    <cellStyle name="7_Production Report 19 August  2007" xfId="1338" xr:uid="{00000000-0005-0000-0000-0000A4030000}"/>
    <cellStyle name="7_Production Report 19 Dec 2006" xfId="1339" xr:uid="{00000000-0005-0000-0000-0000A5030000}"/>
    <cellStyle name="7_Production Report 19 Feb 2007" xfId="1340" xr:uid="{00000000-0005-0000-0000-0000A6030000}"/>
    <cellStyle name="7_Production Report 19 Feb 2008" xfId="1341" xr:uid="{00000000-0005-0000-0000-0000A7030000}"/>
    <cellStyle name="7_Production Report 19 Jan 2007" xfId="1342" xr:uid="{00000000-0005-0000-0000-0000A8030000}"/>
    <cellStyle name="7_Production Report 19 Januari 2006" xfId="1343" xr:uid="{00000000-0005-0000-0000-0000A9030000}"/>
    <cellStyle name="7_Production Report 19 Juli 2007" xfId="1344" xr:uid="{00000000-0005-0000-0000-0000AA030000}"/>
    <cellStyle name="7_Production Report 19 Juni 2006" xfId="1345" xr:uid="{00000000-0005-0000-0000-0000AB030000}"/>
    <cellStyle name="7_Production Report 19 Juni 2007" xfId="1346" xr:uid="{00000000-0005-0000-0000-0000AC030000}"/>
    <cellStyle name="7_Production Report 19 Mar 2007" xfId="1347" xr:uid="{00000000-0005-0000-0000-0000AD030000}"/>
    <cellStyle name="7_Production Report 19 Mar 2008" xfId="1348" xr:uid="{00000000-0005-0000-0000-0000AE030000}"/>
    <cellStyle name="7_Production Report 19 Mei 2006_" xfId="1349" xr:uid="{00000000-0005-0000-0000-0000AF030000}"/>
    <cellStyle name="7_Production Report 19 Mei 2007" xfId="1350" xr:uid="{00000000-0005-0000-0000-0000B0030000}"/>
    <cellStyle name="7_Production Report 19 Nov 2007" xfId="1351" xr:uid="{00000000-0005-0000-0000-0000B1030000}"/>
    <cellStyle name="7_Production Report 19 Okt  2007" xfId="1352" xr:uid="{00000000-0005-0000-0000-0000B2030000}"/>
    <cellStyle name="7_Production Report 19 Okt 2006" xfId="1353" xr:uid="{00000000-0005-0000-0000-0000B3030000}"/>
    <cellStyle name="7_Production Report 19 Sept  2007" xfId="1354" xr:uid="{00000000-0005-0000-0000-0000B4030000}"/>
    <cellStyle name="7_Production Report 19 Sept 06" xfId="1355" xr:uid="{00000000-0005-0000-0000-0000B5030000}"/>
    <cellStyle name="7_Production Report 2  Mar 2007" xfId="1356" xr:uid="{00000000-0005-0000-0000-0000B6030000}"/>
    <cellStyle name="7_Production Report 2 ~ 3 Juni 2006" xfId="1357" xr:uid="{00000000-0005-0000-0000-0000B7030000}"/>
    <cellStyle name="7_Production Report 2 ~3 Feb 2007" xfId="1358" xr:uid="{00000000-0005-0000-0000-0000B8030000}"/>
    <cellStyle name="7_Production Report 2 Agustus 2006" xfId="1359" xr:uid="{00000000-0005-0000-0000-0000B9030000}"/>
    <cellStyle name="7_Production Report 2 April 2007" xfId="1360" xr:uid="{00000000-0005-0000-0000-0000BA030000}"/>
    <cellStyle name="7_Production Report 2 Feb 2006" xfId="1361" xr:uid="{00000000-0005-0000-0000-0000BB030000}"/>
    <cellStyle name="7_Production Report 2 Feb 2007" xfId="1362" xr:uid="{00000000-0005-0000-0000-0000BC030000}"/>
    <cellStyle name="7_Production Report 2 Mei 2007" xfId="1363" xr:uid="{00000000-0005-0000-0000-0000BD030000}"/>
    <cellStyle name="7_Production Report 20 ~ 21 Mei 2006" xfId="1364" xr:uid="{00000000-0005-0000-0000-0000BE030000}"/>
    <cellStyle name="7_Production Report 20 Agustus 2006" xfId="1365" xr:uid="{00000000-0005-0000-0000-0000BF030000}"/>
    <cellStyle name="7_Production Report 20 April 2006" xfId="1366" xr:uid="{00000000-0005-0000-0000-0000C0030000}"/>
    <cellStyle name="7_Production Report 20 April 2007" xfId="1367" xr:uid="{00000000-0005-0000-0000-0000C1030000}"/>
    <cellStyle name="7_Production Report 20 August  2007" xfId="1368" xr:uid="{00000000-0005-0000-0000-0000C2030000}"/>
    <cellStyle name="7_Production Report 20 Dec 2006" xfId="1369" xr:uid="{00000000-0005-0000-0000-0000C3030000}"/>
    <cellStyle name="7_Production Report 20 Feb 2006" xfId="1370" xr:uid="{00000000-0005-0000-0000-0000C4030000}"/>
    <cellStyle name="7_Production Report 20 Feb 2007" xfId="1371" xr:uid="{00000000-0005-0000-0000-0000C5030000}"/>
    <cellStyle name="7_Production Report 20 Feb 2008" xfId="1372" xr:uid="{00000000-0005-0000-0000-0000C6030000}"/>
    <cellStyle name="7_Production Report 20 Januari 2006" xfId="1373" xr:uid="{00000000-0005-0000-0000-0000C7030000}"/>
    <cellStyle name="7_Production Report 20 Juli 2006." xfId="1374" xr:uid="{00000000-0005-0000-0000-0000C8030000}"/>
    <cellStyle name="7_Production Report 20 Juli 2007" xfId="1375" xr:uid="{00000000-0005-0000-0000-0000C9030000}"/>
    <cellStyle name="7_Production Report 20 Juni 2006'" xfId="1376" xr:uid="{00000000-0005-0000-0000-0000CA030000}"/>
    <cellStyle name="7_Production Report 20 Juni 2007" xfId="1377" xr:uid="{00000000-0005-0000-0000-0000CB030000}"/>
    <cellStyle name="7_Production Report 20 Mar 2007" xfId="1378" xr:uid="{00000000-0005-0000-0000-0000CC030000}"/>
    <cellStyle name="7_Production Report 20 Mar 2008" xfId="1379" xr:uid="{00000000-0005-0000-0000-0000CD030000}"/>
    <cellStyle name="7_Production Report 20 Maret 2006" xfId="1380" xr:uid="{00000000-0005-0000-0000-0000CE030000}"/>
    <cellStyle name="7_Production Report 20 Mei 2006" xfId="1381" xr:uid="{00000000-0005-0000-0000-0000CF030000}"/>
    <cellStyle name="7_Production Report 20 Nov 2006" xfId="1382" xr:uid="{00000000-0005-0000-0000-0000D0030000}"/>
    <cellStyle name="7_Production Report 20 Nov 2007" xfId="1383" xr:uid="{00000000-0005-0000-0000-0000D1030000}"/>
    <cellStyle name="7_Production Report 20 Okt  2007" xfId="1384" xr:uid="{00000000-0005-0000-0000-0000D2030000}"/>
    <cellStyle name="7_Production Report 20 Okt 2006" xfId="1385" xr:uid="{00000000-0005-0000-0000-0000D3030000}"/>
    <cellStyle name="7_Production Report 20 Sept  2007" xfId="1386" xr:uid="{00000000-0005-0000-0000-0000D4030000}"/>
    <cellStyle name="7_Production Report 20 Sept 06" xfId="1387" xr:uid="{00000000-0005-0000-0000-0000D5030000}"/>
    <cellStyle name="7_Production Report 21 ~ 22 Okt 2006" xfId="1388" xr:uid="{00000000-0005-0000-0000-0000D6030000}"/>
    <cellStyle name="7_Production Report 21 -22 Juli 2007" xfId="1389" xr:uid="{00000000-0005-0000-0000-0000D7030000}"/>
    <cellStyle name="7_Production Report 21 Agustus 2006" xfId="1390" xr:uid="{00000000-0005-0000-0000-0000D8030000}"/>
    <cellStyle name="7_Production Report 21 April 2006" xfId="1391" xr:uid="{00000000-0005-0000-0000-0000D9030000}"/>
    <cellStyle name="7_Production Report 21 April 2007" xfId="1392" xr:uid="{00000000-0005-0000-0000-0000DA030000}"/>
    <cellStyle name="7_Production Report 21 April 2008" xfId="1393" xr:uid="{00000000-0005-0000-0000-0000DB030000}"/>
    <cellStyle name="7_Production Report 21 August  2007" xfId="1394" xr:uid="{00000000-0005-0000-0000-0000DC030000}"/>
    <cellStyle name="7_Production Report 21 Dec 2006" xfId="1395" xr:uid="{00000000-0005-0000-0000-0000DD030000}"/>
    <cellStyle name="7_Production Report 21 Dec 2007" xfId="1396" xr:uid="{00000000-0005-0000-0000-0000DE030000}"/>
    <cellStyle name="7_Production Report 21 Feb 2006" xfId="1397" xr:uid="{00000000-0005-0000-0000-0000DF030000}"/>
    <cellStyle name="7_Production Report 21 Feb 2007" xfId="1398" xr:uid="{00000000-0005-0000-0000-0000E0030000}"/>
    <cellStyle name="7_Production Report 21 Feb 2008" xfId="1399" xr:uid="{00000000-0005-0000-0000-0000E1030000}"/>
    <cellStyle name="7_Production Report 21 Jan 2008" xfId="1400" xr:uid="{00000000-0005-0000-0000-0000E2030000}"/>
    <cellStyle name="7_Production Report 21 Juli 2006." xfId="1401" xr:uid="{00000000-0005-0000-0000-0000E3030000}"/>
    <cellStyle name="7_Production Report 21 Juni 2006'" xfId="1402" xr:uid="{00000000-0005-0000-0000-0000E4030000}"/>
    <cellStyle name="7_Production Report 21 Juni 2007" xfId="1403" xr:uid="{00000000-0005-0000-0000-0000E5030000}"/>
    <cellStyle name="7_Production Report 21 Mar 2007" xfId="1404" xr:uid="{00000000-0005-0000-0000-0000E6030000}"/>
    <cellStyle name="7_Production Report 21 Mar 2008" xfId="1405" xr:uid="{00000000-0005-0000-0000-0000E7030000}"/>
    <cellStyle name="7_Production Report 21 Maret 2006" xfId="1406" xr:uid="{00000000-0005-0000-0000-0000E8030000}"/>
    <cellStyle name="7_Production Report 21 Mei 2007" xfId="1407" xr:uid="{00000000-0005-0000-0000-0000E9030000}"/>
    <cellStyle name="7_Production Report 21 Nov 2006" xfId="1408" xr:uid="{00000000-0005-0000-0000-0000EA030000}"/>
    <cellStyle name="7_Production Report 21 Nov 2007" xfId="1409" xr:uid="{00000000-0005-0000-0000-0000EB030000}"/>
    <cellStyle name="7_Production Report 21 Okt  2007" xfId="1410" xr:uid="{00000000-0005-0000-0000-0000EC030000}"/>
    <cellStyle name="7_Production Report 21 Okt 2006" xfId="1411" xr:uid="{00000000-0005-0000-0000-0000ED030000}"/>
    <cellStyle name="7_Production Report 21 Sept  2007" xfId="1412" xr:uid="{00000000-0005-0000-0000-0000EE030000}"/>
    <cellStyle name="7_Production Report 21 Sept 06" xfId="1413" xr:uid="{00000000-0005-0000-0000-0000EF030000}"/>
    <cellStyle name="7_Production Report 21~22 Mar 2008" xfId="1414" xr:uid="{00000000-0005-0000-0000-0000F0030000}"/>
    <cellStyle name="7_Production Report 21~22 Sept  2007" xfId="1415" xr:uid="{00000000-0005-0000-0000-0000F1030000}"/>
    <cellStyle name="7_Production Report 22 ~ 23 April 2006" xfId="1416" xr:uid="{00000000-0005-0000-0000-0000F2030000}"/>
    <cellStyle name="7_Production Report 22 ~ 23 Dec 2006" xfId="1417" xr:uid="{00000000-0005-0000-0000-0000F3030000}"/>
    <cellStyle name="7_Production Report 22 Agustus 2006" xfId="1418" xr:uid="{00000000-0005-0000-0000-0000F4030000}"/>
    <cellStyle name="7_Production Report 22 April 2006" xfId="1419" xr:uid="{00000000-0005-0000-0000-0000F5030000}"/>
    <cellStyle name="7_Production Report 22 April 2008" xfId="1420" xr:uid="{00000000-0005-0000-0000-0000F6030000}"/>
    <cellStyle name="7_Production Report 22 August  2007" xfId="1421" xr:uid="{00000000-0005-0000-0000-0000F7030000}"/>
    <cellStyle name="7_Production Report 22 Dec 2006" xfId="1422" xr:uid="{00000000-0005-0000-0000-0000F8030000}"/>
    <cellStyle name="7_Production Report 22 Feb 2006" xfId="1423" xr:uid="{00000000-0005-0000-0000-0000F9030000}"/>
    <cellStyle name="7_Production Report 22 Feb 2007" xfId="1424" xr:uid="{00000000-0005-0000-0000-0000FA030000}"/>
    <cellStyle name="7_Production Report 22 Feb 2008" xfId="1425" xr:uid="{00000000-0005-0000-0000-0000FB030000}"/>
    <cellStyle name="7_Production Report 22 Jan 2007" xfId="1426" xr:uid="{00000000-0005-0000-0000-0000FC030000}"/>
    <cellStyle name="7_Production Report 22 Jan 2008" xfId="1427" xr:uid="{00000000-0005-0000-0000-0000FD030000}"/>
    <cellStyle name="7_Production Report 22 Juli 2006." xfId="1428" xr:uid="{00000000-0005-0000-0000-0000FE030000}"/>
    <cellStyle name="7_Production Report 22 Juni 2006" xfId="1429" xr:uid="{00000000-0005-0000-0000-0000FF030000}"/>
    <cellStyle name="7_Production Report 22 Juni 2007" xfId="1430" xr:uid="{00000000-0005-0000-0000-000000040000}"/>
    <cellStyle name="7_Production Report 22 Mar 2007" xfId="1431" xr:uid="{00000000-0005-0000-0000-000001040000}"/>
    <cellStyle name="7_Production Report 22 Maret 2006" xfId="1432" xr:uid="{00000000-0005-0000-0000-000002040000}"/>
    <cellStyle name="7_Production Report 22 Mei 2006.." xfId="1433" xr:uid="{00000000-0005-0000-0000-000003040000}"/>
    <cellStyle name="7_Production Report 22 Mei 2007" xfId="1434" xr:uid="{00000000-0005-0000-0000-000004040000}"/>
    <cellStyle name="7_Production Report 22 Nov 2006" xfId="1435" xr:uid="{00000000-0005-0000-0000-000005040000}"/>
    <cellStyle name="7_Production Report 22 Nov 2007" xfId="1436" xr:uid="{00000000-0005-0000-0000-000006040000}"/>
    <cellStyle name="7_Production Report 22 Okt  2007" xfId="1437" xr:uid="{00000000-0005-0000-0000-000007040000}"/>
    <cellStyle name="7_Production Report 22 Sept 06" xfId="1438" xr:uid="{00000000-0005-0000-0000-000008040000}"/>
    <cellStyle name="7_Production Report 23 Agustus 2006" xfId="1439" xr:uid="{00000000-0005-0000-0000-000009040000}"/>
    <cellStyle name="7_Production Report 23 April 2007" xfId="1440" xr:uid="{00000000-0005-0000-0000-00000A040000}"/>
    <cellStyle name="7_Production Report 23 April 2008" xfId="1441" xr:uid="{00000000-0005-0000-0000-00000B040000}"/>
    <cellStyle name="7_Production Report 23 August  2007" xfId="1442" xr:uid="{00000000-0005-0000-0000-00000C040000}"/>
    <cellStyle name="7_Production Report 23 Feb 2006" xfId="1443" xr:uid="{00000000-0005-0000-0000-00000D040000}"/>
    <cellStyle name="7_Production Report 23 Feb 2007" xfId="1444" xr:uid="{00000000-0005-0000-0000-00000E040000}"/>
    <cellStyle name="7_Production Report 23 Feb 2008r" xfId="1445" xr:uid="{00000000-0005-0000-0000-00000F040000}"/>
    <cellStyle name="7_Production Report 23 Jan 2007" xfId="1446" xr:uid="{00000000-0005-0000-0000-000010040000}"/>
    <cellStyle name="7_Production Report 23 Jan 2008" xfId="1447" xr:uid="{00000000-0005-0000-0000-000011040000}"/>
    <cellStyle name="7_Production Report 23 Januari 2006" xfId="1448" xr:uid="{00000000-0005-0000-0000-000012040000}"/>
    <cellStyle name="7_Production Report 23 Juli 2006." xfId="1449" xr:uid="{00000000-0005-0000-0000-000013040000}"/>
    <cellStyle name="7_Production Report 23 Juli 2007" xfId="1450" xr:uid="{00000000-0005-0000-0000-000014040000}"/>
    <cellStyle name="7_Production Report 23 Juni 2006" xfId="1451" xr:uid="{00000000-0005-0000-0000-000015040000}"/>
    <cellStyle name="7_Production Report 23 Mar 2007" xfId="1452" xr:uid="{00000000-0005-0000-0000-000016040000}"/>
    <cellStyle name="7_Production Report 23 Maret 2006" xfId="1453" xr:uid="{00000000-0005-0000-0000-000017040000}"/>
    <cellStyle name="7_Production Report 23 Mei 2006" xfId="1454" xr:uid="{00000000-0005-0000-0000-000018040000}"/>
    <cellStyle name="7_Production Report 23 Mei 2007" xfId="1455" xr:uid="{00000000-0005-0000-0000-000019040000}"/>
    <cellStyle name="7_Production Report 23 Nov 2006" xfId="1456" xr:uid="{00000000-0005-0000-0000-00001A040000}"/>
    <cellStyle name="7_Production Report 23 Nov 2007" xfId="1457" xr:uid="{00000000-0005-0000-0000-00001B040000}"/>
    <cellStyle name="7_Production Report 23 Okt  2007" xfId="1458" xr:uid="{00000000-0005-0000-0000-00001C040000}"/>
    <cellStyle name="7_Production Report 23 Sept  2007" xfId="1459" xr:uid="{00000000-0005-0000-0000-00001D040000}"/>
    <cellStyle name="7_Production Report 23 Sept 06" xfId="1460" xr:uid="{00000000-0005-0000-0000-00001E040000}"/>
    <cellStyle name="7_Production Report 23-24 Feb 2008" xfId="1461" xr:uid="{00000000-0005-0000-0000-00001F040000}"/>
    <cellStyle name="7_Production Report 24 ~ 25 Mei 2006" xfId="1462" xr:uid="{00000000-0005-0000-0000-000020040000}"/>
    <cellStyle name="7_Production Report 24 Agustus 2006" xfId="1463" xr:uid="{00000000-0005-0000-0000-000021040000}"/>
    <cellStyle name="7_Production Report 24 April 2006 x" xfId="1464" xr:uid="{00000000-0005-0000-0000-000022040000}"/>
    <cellStyle name="7_Production Report 24 April 2007" xfId="1465" xr:uid="{00000000-0005-0000-0000-000023040000}"/>
    <cellStyle name="7_Production Report 24 April 2008" xfId="1466" xr:uid="{00000000-0005-0000-0000-000024040000}"/>
    <cellStyle name="7_Production Report 24 August  2007" xfId="1467" xr:uid="{00000000-0005-0000-0000-000025040000}"/>
    <cellStyle name="7_Production Report 24 Dec 2007" xfId="1468" xr:uid="{00000000-0005-0000-0000-000026040000}"/>
    <cellStyle name="7_Production Report 24 Feb 2006" xfId="1469" xr:uid="{00000000-0005-0000-0000-000027040000}"/>
    <cellStyle name="7_Production Report 24 Feb 2007" xfId="1470" xr:uid="{00000000-0005-0000-0000-000028040000}"/>
    <cellStyle name="7_Production Report 24 Jan 2007" xfId="1471" xr:uid="{00000000-0005-0000-0000-000029040000}"/>
    <cellStyle name="7_Production Report 24 Jan 2008" xfId="1472" xr:uid="{00000000-0005-0000-0000-00002A040000}"/>
    <cellStyle name="7_Production Report 24 Januari 2006" xfId="1473" xr:uid="{00000000-0005-0000-0000-00002B040000}"/>
    <cellStyle name="7_Production Report 24 Juli 2006" xfId="1474" xr:uid="{00000000-0005-0000-0000-00002C040000}"/>
    <cellStyle name="7_Production Report 24 Juli 2007" xfId="1475" xr:uid="{00000000-0005-0000-0000-00002D040000}"/>
    <cellStyle name="7_Production Report 24 Juni 2006" xfId="1476" xr:uid="{00000000-0005-0000-0000-00002E040000}"/>
    <cellStyle name="7_Production Report 24 Mar 2007" xfId="1477" xr:uid="{00000000-0005-0000-0000-00002F040000}"/>
    <cellStyle name="7_Production Report 24 Mar 2008" xfId="1478" xr:uid="{00000000-0005-0000-0000-000030040000}"/>
    <cellStyle name="7_Production Report 24 Maret 2006" xfId="1479" xr:uid="{00000000-0005-0000-0000-000031040000}"/>
    <cellStyle name="7_Production Report 24 Mei 2006" xfId="1480" xr:uid="{00000000-0005-0000-0000-000032040000}"/>
    <cellStyle name="7_Production Report 24 Mei 2007" xfId="1481" xr:uid="{00000000-0005-0000-0000-000033040000}"/>
    <cellStyle name="7_Production Report 24 Nov 2006" xfId="1482" xr:uid="{00000000-0005-0000-0000-000034040000}"/>
    <cellStyle name="7_Production Report 24 Okt  2007" xfId="1483" xr:uid="{00000000-0005-0000-0000-000035040000}"/>
    <cellStyle name="7_Production Report 24 Sept  2007" xfId="1484" xr:uid="{00000000-0005-0000-0000-000036040000}"/>
    <cellStyle name="7_Production Report 24 Sept 06" xfId="1485" xr:uid="{00000000-0005-0000-0000-000037040000}"/>
    <cellStyle name="7_Production Report 25 ~ 26  Maret 2006" xfId="1486" xr:uid="{00000000-0005-0000-0000-000038040000}"/>
    <cellStyle name="7_Production Report 25 Agustus 2006" xfId="1487" xr:uid="{00000000-0005-0000-0000-000039040000}"/>
    <cellStyle name="7_Production Report 25 April 2006" xfId="1488" xr:uid="{00000000-0005-0000-0000-00003A040000}"/>
    <cellStyle name="7_Production Report 25 April 2007" xfId="1489" xr:uid="{00000000-0005-0000-0000-00003B040000}"/>
    <cellStyle name="7_Production Report 25 April 2008" xfId="1490" xr:uid="{00000000-0005-0000-0000-00003C040000}"/>
    <cellStyle name="7_Production Report 25 August  2007" xfId="1491" xr:uid="{00000000-0005-0000-0000-00003D040000}"/>
    <cellStyle name="7_Production Report 25 Feb 2006" xfId="1492" xr:uid="{00000000-0005-0000-0000-00003E040000}"/>
    <cellStyle name="7_Production Report 25 Feb 2008" xfId="1493" xr:uid="{00000000-0005-0000-0000-00003F040000}"/>
    <cellStyle name="7_Production Report 25 Jan 2007c" xfId="1494" xr:uid="{00000000-0005-0000-0000-000040040000}"/>
    <cellStyle name="7_Production Report 25 Jan 2008" xfId="1495" xr:uid="{00000000-0005-0000-0000-000041040000}"/>
    <cellStyle name="7_Production Report 25 Januari 2006" xfId="1496" xr:uid="{00000000-0005-0000-0000-000042040000}"/>
    <cellStyle name="7_Production Report 25 Juli 2006" xfId="1497" xr:uid="{00000000-0005-0000-0000-000043040000}"/>
    <cellStyle name="7_Production Report 25 Juli 2007" xfId="1498" xr:uid="{00000000-0005-0000-0000-000044040000}"/>
    <cellStyle name="7_Production Report 25 Juni 2007" xfId="1499" xr:uid="{00000000-0005-0000-0000-000045040000}"/>
    <cellStyle name="7_Production Report 25 Mar 2008" xfId="1500" xr:uid="{00000000-0005-0000-0000-000046040000}"/>
    <cellStyle name="7_Production Report 25 Mei 2007" xfId="1501" xr:uid="{00000000-0005-0000-0000-000047040000}"/>
    <cellStyle name="7_Production Report 25 Nov 2006" xfId="1502" xr:uid="{00000000-0005-0000-0000-000048040000}"/>
    <cellStyle name="7_Production Report 25 Okt  2007" xfId="1503" xr:uid="{00000000-0005-0000-0000-000049040000}"/>
    <cellStyle name="7_Production Report 25 Sept  2007" xfId="1504" xr:uid="{00000000-0005-0000-0000-00004A040000}"/>
    <cellStyle name="7_Production Report 25 Sept 06" xfId="1505" xr:uid="{00000000-0005-0000-0000-00004B040000}"/>
    <cellStyle name="7_Production Report 25-26 Jan 2008" xfId="1506" xr:uid="{00000000-0005-0000-0000-00004C040000}"/>
    <cellStyle name="7_Production Report 26 ~ 28 Jan 2007" xfId="1507" xr:uid="{00000000-0005-0000-0000-00004D040000}"/>
    <cellStyle name="7_Production Report 26 Agustus 2006" xfId="1508" xr:uid="{00000000-0005-0000-0000-00004E040000}"/>
    <cellStyle name="7_Production Report 26 April 2006" xfId="1509" xr:uid="{00000000-0005-0000-0000-00004F040000}"/>
    <cellStyle name="7_Production Report 26 April 2007" xfId="1510" xr:uid="{00000000-0005-0000-0000-000050040000}"/>
    <cellStyle name="7_Production Report 26 April 2008" xfId="1511" xr:uid="{00000000-0005-0000-0000-000051040000}"/>
    <cellStyle name="7_Production Report 26 August  2007" xfId="1512" xr:uid="{00000000-0005-0000-0000-000052040000}"/>
    <cellStyle name="7_Production Report 26 Dec 2006" xfId="1513" xr:uid="{00000000-0005-0000-0000-000053040000}"/>
    <cellStyle name="7_Production Report 26 Dec 2007" xfId="1514" xr:uid="{00000000-0005-0000-0000-000054040000}"/>
    <cellStyle name="7_Production Report 26 Feb 2007" xfId="1515" xr:uid="{00000000-0005-0000-0000-000055040000}"/>
    <cellStyle name="7_Production Report 26 Feb 2008" xfId="1516" xr:uid="{00000000-0005-0000-0000-000056040000}"/>
    <cellStyle name="7_Production Report 26 Jan 2007c" xfId="1517" xr:uid="{00000000-0005-0000-0000-000057040000}"/>
    <cellStyle name="7_Production Report 26 Januari 2006" xfId="1518" xr:uid="{00000000-0005-0000-0000-000058040000}"/>
    <cellStyle name="7_Production Report 26 Juli 2006" xfId="1519" xr:uid="{00000000-0005-0000-0000-000059040000}"/>
    <cellStyle name="7_Production Report 26 Juli 2007" xfId="1520" xr:uid="{00000000-0005-0000-0000-00005A040000}"/>
    <cellStyle name="7_Production Report 26 Juni 2006" xfId="1521" xr:uid="{00000000-0005-0000-0000-00005B040000}"/>
    <cellStyle name="7_Production Report 26 Juni 2007" xfId="1522" xr:uid="{00000000-0005-0000-0000-00005C040000}"/>
    <cellStyle name="7_Production Report 26 Mar 2007" xfId="1523" xr:uid="{00000000-0005-0000-0000-00005D040000}"/>
    <cellStyle name="7_Production Report 26 Mar 2008" xfId="1524" xr:uid="{00000000-0005-0000-0000-00005E040000}"/>
    <cellStyle name="7_Production Report 26 Mar 2008_41184" xfId="1525" xr:uid="{00000000-0005-0000-0000-00005F040000}"/>
    <cellStyle name="7_Production Report 26 Mar 2008N" xfId="1526" xr:uid="{00000000-0005-0000-0000-000060040000}"/>
    <cellStyle name="7_Production Report 26 Mei 2006" xfId="1527" xr:uid="{00000000-0005-0000-0000-000061040000}"/>
    <cellStyle name="7_Production Report 26 Mei 2007" xfId="1528" xr:uid="{00000000-0005-0000-0000-000062040000}"/>
    <cellStyle name="7_Production Report 26 Nov 2007" xfId="1529" xr:uid="{00000000-0005-0000-0000-000063040000}"/>
    <cellStyle name="7_Production Report 26 Okt  2007" xfId="1530" xr:uid="{00000000-0005-0000-0000-000064040000}"/>
    <cellStyle name="7_Production Report 26 Sept  2007" xfId="1531" xr:uid="{00000000-0005-0000-0000-000065040000}"/>
    <cellStyle name="7_Production Report 26 Sept 06.." xfId="1532" xr:uid="{00000000-0005-0000-0000-000066040000}"/>
    <cellStyle name="7_Production Report 27 ~ 28 Mei 2006" xfId="1533" xr:uid="{00000000-0005-0000-0000-000067040000}"/>
    <cellStyle name="7_Production Report 27 Agustus 2006" xfId="1534" xr:uid="{00000000-0005-0000-0000-000068040000}"/>
    <cellStyle name="7_Production Report 27 April 2006" xfId="1535" xr:uid="{00000000-0005-0000-0000-000069040000}"/>
    <cellStyle name="7_Production Report 27 April 2007" xfId="1536" xr:uid="{00000000-0005-0000-0000-00006A040000}"/>
    <cellStyle name="7_Production Report 27 August  2007" xfId="1537" xr:uid="{00000000-0005-0000-0000-00006B040000}"/>
    <cellStyle name="7_Production Report 27 Dec 2006" xfId="1538" xr:uid="{00000000-0005-0000-0000-00006C040000}"/>
    <cellStyle name="7_Production Report 27 Dec 2007" xfId="1539" xr:uid="{00000000-0005-0000-0000-00006D040000}"/>
    <cellStyle name="7_Production Report 27 Feb 2007" xfId="1540" xr:uid="{00000000-0005-0000-0000-00006E040000}"/>
    <cellStyle name="7_Production Report 27 Feb 2008" xfId="1541" xr:uid="{00000000-0005-0000-0000-00006F040000}"/>
    <cellStyle name="7_Production Report 27 Juli 2006" xfId="1542" xr:uid="{00000000-0005-0000-0000-000070040000}"/>
    <cellStyle name="7_Production Report 27 Juli 2007" xfId="1543" xr:uid="{00000000-0005-0000-0000-000071040000}"/>
    <cellStyle name="7_Production Report 27 Juni 2006" xfId="1544" xr:uid="{00000000-0005-0000-0000-000072040000}"/>
    <cellStyle name="7_Production Report 27 Juni 2007" xfId="1545" xr:uid="{00000000-0005-0000-0000-000073040000}"/>
    <cellStyle name="7_Production Report 27 Mar 2007" xfId="1546" xr:uid="{00000000-0005-0000-0000-000074040000}"/>
    <cellStyle name="7_Production Report 27 Mar 2008" xfId="1547" xr:uid="{00000000-0005-0000-0000-000075040000}"/>
    <cellStyle name="7_Production Report 27 Maret 2006" xfId="1548" xr:uid="{00000000-0005-0000-0000-000076040000}"/>
    <cellStyle name="7_Production Report 27 Nov 2006" xfId="1549" xr:uid="{00000000-0005-0000-0000-000077040000}"/>
    <cellStyle name="7_Production Report 27 Nov 2007" xfId="1550" xr:uid="{00000000-0005-0000-0000-000078040000}"/>
    <cellStyle name="7_Production Report 27 Okt  2007" xfId="1551" xr:uid="{00000000-0005-0000-0000-000079040000}"/>
    <cellStyle name="7_Production Report 27 Sept  2007" xfId="1552" xr:uid="{00000000-0005-0000-0000-00007A040000}"/>
    <cellStyle name="7_Production Report 27 Sept 06pak agus.." xfId="1553" xr:uid="{00000000-0005-0000-0000-00007B040000}"/>
    <cellStyle name="7_Production Report 28 ~ 29 April 2007" xfId="1554" xr:uid="{00000000-0005-0000-0000-00007C040000}"/>
    <cellStyle name="7_Production Report 28 Agustus 2006" xfId="1555" xr:uid="{00000000-0005-0000-0000-00007D040000}"/>
    <cellStyle name="7_Production Report 28 Apr 2008" xfId="1556" xr:uid="{00000000-0005-0000-0000-00007E040000}"/>
    <cellStyle name="7_Production Report 28 April 2006" xfId="1557" xr:uid="{00000000-0005-0000-0000-00007F040000}"/>
    <cellStyle name="7_Production Report 28 August  2007" xfId="1558" xr:uid="{00000000-0005-0000-0000-000080040000}"/>
    <cellStyle name="7_Production Report 28 Dec 2006" xfId="1559" xr:uid="{00000000-0005-0000-0000-000081040000}"/>
    <cellStyle name="7_Production Report 28 Dec 2007" xfId="1560" xr:uid="{00000000-0005-0000-0000-000082040000}"/>
    <cellStyle name="7_Production Report 28 Feb 2006" xfId="1561" xr:uid="{00000000-0005-0000-0000-000083040000}"/>
    <cellStyle name="7_Production Report 28 Feb 2007" xfId="1562" xr:uid="{00000000-0005-0000-0000-000084040000}"/>
    <cellStyle name="7_Production Report 28 Feb 2008" xfId="1563" xr:uid="{00000000-0005-0000-0000-000085040000}"/>
    <cellStyle name="7_Production Report 28 Jan 2008" xfId="1564" xr:uid="{00000000-0005-0000-0000-000086040000}"/>
    <cellStyle name="7_Production Report 28 Juli 2006" xfId="1565" xr:uid="{00000000-0005-0000-0000-000087040000}"/>
    <cellStyle name="7_Production Report 28 Juli 2007" xfId="1566" xr:uid="{00000000-0005-0000-0000-000088040000}"/>
    <cellStyle name="7_Production Report 28 Juni 2006" xfId="1567" xr:uid="{00000000-0005-0000-0000-000089040000}"/>
    <cellStyle name="7_Production Report 28 Juni 2007" xfId="1568" xr:uid="{00000000-0005-0000-0000-00008A040000}"/>
    <cellStyle name="7_Production Report 28 Mar 2007" xfId="1569" xr:uid="{00000000-0005-0000-0000-00008B040000}"/>
    <cellStyle name="7_Production Report 28 Mar 2008" xfId="1570" xr:uid="{00000000-0005-0000-0000-00008C040000}"/>
    <cellStyle name="7_Production Report 28 Maret 2006" xfId="1571" xr:uid="{00000000-0005-0000-0000-00008D040000}"/>
    <cellStyle name="7_Production Report 28 Mei 2007" xfId="1572" xr:uid="{00000000-0005-0000-0000-00008E040000}"/>
    <cellStyle name="7_Production Report 28 Nov 2006" xfId="1573" xr:uid="{00000000-0005-0000-0000-00008F040000}"/>
    <cellStyle name="7_Production Report 28 Nov 2007" xfId="1574" xr:uid="{00000000-0005-0000-0000-000090040000}"/>
    <cellStyle name="7_Production Report 28 Okt  2007" xfId="1575" xr:uid="{00000000-0005-0000-0000-000091040000}"/>
    <cellStyle name="7_Production Report 28 Sept  2007" xfId="1576" xr:uid="{00000000-0005-0000-0000-000092040000}"/>
    <cellStyle name="7_Production Report 28 Sept 06" xfId="1577" xr:uid="{00000000-0005-0000-0000-000093040000}"/>
    <cellStyle name="7_Production Report 28~29 Sept  2007" xfId="1578" xr:uid="{00000000-0005-0000-0000-000094040000}"/>
    <cellStyle name="7_Production Report 29 ~ 30 Dec 2006" xfId="1579" xr:uid="{00000000-0005-0000-0000-000095040000}"/>
    <cellStyle name="7_Production Report 29 ~ 30 Mar 2008" xfId="1580" xr:uid="{00000000-0005-0000-0000-000096040000}"/>
    <cellStyle name="7_Production Report 29 ~ 30 Mar 2008 rev" xfId="1581" xr:uid="{00000000-0005-0000-0000-000097040000}"/>
    <cellStyle name="7_Production Report 29 Agustus 2006" xfId="1582" xr:uid="{00000000-0005-0000-0000-000098040000}"/>
    <cellStyle name="7_Production Report 29 April 2006" xfId="1583" xr:uid="{00000000-0005-0000-0000-000099040000}"/>
    <cellStyle name="7_Production Report 29 April 2008" xfId="1584" xr:uid="{00000000-0005-0000-0000-00009A040000}"/>
    <cellStyle name="7_Production Report 29 August  2007" xfId="1585" xr:uid="{00000000-0005-0000-0000-00009B040000}"/>
    <cellStyle name="7_Production Report 29 Dec 2006" xfId="1586" xr:uid="{00000000-0005-0000-0000-00009C040000}"/>
    <cellStyle name="7_Production Report 29 Dec 2007" xfId="1587" xr:uid="{00000000-0005-0000-0000-00009D040000}"/>
    <cellStyle name="7_Production Report 29 Feb 2008" xfId="1588" xr:uid="{00000000-0005-0000-0000-00009E040000}"/>
    <cellStyle name="7_Production Report 29 Jan 2007" xfId="1589" xr:uid="{00000000-0005-0000-0000-00009F040000}"/>
    <cellStyle name="7_Production Report 29 Jan 2008" xfId="1590" xr:uid="{00000000-0005-0000-0000-0000A0040000}"/>
    <cellStyle name="7_Production Report 29 Juli 2007" xfId="1591" xr:uid="{00000000-0005-0000-0000-0000A1040000}"/>
    <cellStyle name="7_Production Report 29 Juni 2006" xfId="1592" xr:uid="{00000000-0005-0000-0000-0000A2040000}"/>
    <cellStyle name="7_Production Report 29 Juni 2007" xfId="1593" xr:uid="{00000000-0005-0000-0000-0000A3040000}"/>
    <cellStyle name="7_Production Report 29 Mar 2007" xfId="1594" xr:uid="{00000000-0005-0000-0000-0000A4040000}"/>
    <cellStyle name="7_Production Report 29 Mar 2008" xfId="1595" xr:uid="{00000000-0005-0000-0000-0000A5040000}"/>
    <cellStyle name="7_Production Report 29 Maret 2006" xfId="1596" xr:uid="{00000000-0005-0000-0000-0000A6040000}"/>
    <cellStyle name="7_Production Report 29 Mei 2006" xfId="1597" xr:uid="{00000000-0005-0000-0000-0000A7040000}"/>
    <cellStyle name="7_Production Report 29 Mei 2007" xfId="1598" xr:uid="{00000000-0005-0000-0000-0000A8040000}"/>
    <cellStyle name="7_Production Report 29 Nov 2006" xfId="1599" xr:uid="{00000000-0005-0000-0000-0000A9040000}"/>
    <cellStyle name="7_Production Report 29 Nov 2007" xfId="1600" xr:uid="{00000000-0005-0000-0000-0000AA040000}"/>
    <cellStyle name="7_Production Report 29 Okt  2007" xfId="1601" xr:uid="{00000000-0005-0000-0000-0000AB040000}"/>
    <cellStyle name="7_Production Report 29 Okt 2006" xfId="1602" xr:uid="{00000000-0005-0000-0000-0000AC040000}"/>
    <cellStyle name="7_Production Report 29 Sept 06" xfId="1603" xr:uid="{00000000-0005-0000-0000-0000AD040000}"/>
    <cellStyle name="7_Production Report 29-30  April 2006" xfId="1604" xr:uid="{00000000-0005-0000-0000-0000AE040000}"/>
    <cellStyle name="7_Production Report 3  Jan 2006" xfId="1605" xr:uid="{00000000-0005-0000-0000-0000AF040000}"/>
    <cellStyle name="7_Production Report 3  Mar 2007" xfId="1606" xr:uid="{00000000-0005-0000-0000-0000B0040000}"/>
    <cellStyle name="7_Production Report 3 ~4  Mar 2007" xfId="1607" xr:uid="{00000000-0005-0000-0000-0000B1040000}"/>
    <cellStyle name="7_Production Report 3 Agustus 2006" xfId="1608" xr:uid="{00000000-0005-0000-0000-0000B2040000}"/>
    <cellStyle name="7_Production Report 3 April 2007" xfId="1609" xr:uid="{00000000-0005-0000-0000-0000B3040000}"/>
    <cellStyle name="7_Production Report 3 Feb 2006" xfId="1610" xr:uid="{00000000-0005-0000-0000-0000B4040000}"/>
    <cellStyle name="7_Production Report 3 Maret 2006" xfId="1611" xr:uid="{00000000-0005-0000-0000-0000B5040000}"/>
    <cellStyle name="7_Production Report 3 Mei 2007" xfId="1612" xr:uid="{00000000-0005-0000-0000-0000B6040000}"/>
    <cellStyle name="7_Production Report 30 Agustus 2006." xfId="1613" xr:uid="{00000000-0005-0000-0000-0000B7040000}"/>
    <cellStyle name="7_Production Report 30 April 2007" xfId="1614" xr:uid="{00000000-0005-0000-0000-0000B8040000}"/>
    <cellStyle name="7_Production Report 30 August  2007" xfId="1615" xr:uid="{00000000-0005-0000-0000-0000B9040000}"/>
    <cellStyle name="7_Production Report 30 Jan 2007" xfId="1616" xr:uid="{00000000-0005-0000-0000-0000BA040000}"/>
    <cellStyle name="7_Production Report 30 Jan 2008" xfId="1617" xr:uid="{00000000-0005-0000-0000-0000BB040000}"/>
    <cellStyle name="7_Production Report 30 Januari 2006" xfId="1618" xr:uid="{00000000-0005-0000-0000-0000BC040000}"/>
    <cellStyle name="7_Production Report 30 Juli 2006_63342" xfId="1619" xr:uid="{00000000-0005-0000-0000-0000BD040000}"/>
    <cellStyle name="7_Production Report 30 Juli 2007" xfId="1620" xr:uid="{00000000-0005-0000-0000-0000BE040000}"/>
    <cellStyle name="7_Production Report 30 Juni 2006" xfId="1621" xr:uid="{00000000-0005-0000-0000-0000BF040000}"/>
    <cellStyle name="7_Production Report 30 Mar 2007" xfId="1622" xr:uid="{00000000-0005-0000-0000-0000C0040000}"/>
    <cellStyle name="7_Production Report 30 Maret 2006" xfId="1623" xr:uid="{00000000-0005-0000-0000-0000C1040000}"/>
    <cellStyle name="7_Production Report 30 Mei 2006" xfId="1624" xr:uid="{00000000-0005-0000-0000-0000C2040000}"/>
    <cellStyle name="7_Production Report 30 Mei 2007" xfId="1625" xr:uid="{00000000-0005-0000-0000-0000C3040000}"/>
    <cellStyle name="7_Production Report 30 Nov ~ 1 Dec 2006" xfId="1626" xr:uid="{00000000-0005-0000-0000-0000C4040000}"/>
    <cellStyle name="7_Production Report 30 Nov 2006" xfId="1627" xr:uid="{00000000-0005-0000-0000-0000C5040000}"/>
    <cellStyle name="7_Production Report 30 Nov 2007" xfId="1628" xr:uid="{00000000-0005-0000-0000-0000C6040000}"/>
    <cellStyle name="7_Production Report 30 Okt  2007" xfId="1629" xr:uid="{00000000-0005-0000-0000-0000C7040000}"/>
    <cellStyle name="7_Production Report 30 Okt 2006" xfId="1630" xr:uid="{00000000-0005-0000-0000-0000C8040000}"/>
    <cellStyle name="7_Production Report 30 Sept 06" xfId="1631" xr:uid="{00000000-0005-0000-0000-0000C9040000}"/>
    <cellStyle name="7_Production Report 31 Agustus 2006" xfId="1632" xr:uid="{00000000-0005-0000-0000-0000CA040000}"/>
    <cellStyle name="7_Production Report 31 August  2007" xfId="1633" xr:uid="{00000000-0005-0000-0000-0000CB040000}"/>
    <cellStyle name="7_Production Report 31 August ~ 1 Sept 2007" xfId="1634" xr:uid="{00000000-0005-0000-0000-0000CC040000}"/>
    <cellStyle name="7_Production Report 31 Jan 2007" xfId="1635" xr:uid="{00000000-0005-0000-0000-0000CD040000}"/>
    <cellStyle name="7_Production Report 31 Jan 2008" xfId="1636" xr:uid="{00000000-0005-0000-0000-0000CE040000}"/>
    <cellStyle name="7_Production Report 31 Juli 2006" xfId="1637" xr:uid="{00000000-0005-0000-0000-0000CF040000}"/>
    <cellStyle name="7_Production Report 31 Juli 2007" xfId="1638" xr:uid="{00000000-0005-0000-0000-0000D0040000}"/>
    <cellStyle name="7_Production Report 31 Mar ~ 1 Apr '07" xfId="1639" xr:uid="{00000000-0005-0000-0000-0000D1040000}"/>
    <cellStyle name="7_Production Report 31 Mar 2007" xfId="1640" xr:uid="{00000000-0005-0000-0000-0000D2040000}"/>
    <cellStyle name="7_Production Report 31 Mar 2008" xfId="1641" xr:uid="{00000000-0005-0000-0000-0000D3040000}"/>
    <cellStyle name="7_Production Report 31 Maret 2006" xfId="1642" xr:uid="{00000000-0005-0000-0000-0000D4040000}"/>
    <cellStyle name="7_Production Report 31 Mei 2006" xfId="1643" xr:uid="{00000000-0005-0000-0000-0000D5040000}"/>
    <cellStyle name="7_Production Report 31 Mei 2007" xfId="1644" xr:uid="{00000000-0005-0000-0000-0000D6040000}"/>
    <cellStyle name="7_Production Report 31 Okt  2007" xfId="1645" xr:uid="{00000000-0005-0000-0000-0000D7040000}"/>
    <cellStyle name="7_Production Report 31 Okt 2006" xfId="1646" xr:uid="{00000000-0005-0000-0000-0000D8040000}"/>
    <cellStyle name="7_Production Report 4  Jan 2006" xfId="1647" xr:uid="{00000000-0005-0000-0000-0000D9040000}"/>
    <cellStyle name="7_Production Report 4 Agustus 2006" xfId="1648" xr:uid="{00000000-0005-0000-0000-0000DA040000}"/>
    <cellStyle name="7_Production Report 4 April 2007" xfId="1649" xr:uid="{00000000-0005-0000-0000-0000DB040000}"/>
    <cellStyle name="7_Production Report 4 Feb 2006" xfId="1650" xr:uid="{00000000-0005-0000-0000-0000DC040000}"/>
    <cellStyle name="7_Production Report 4 Maret 2006" xfId="1651" xr:uid="{00000000-0005-0000-0000-0000DD040000}"/>
    <cellStyle name="7_Production Report 4 Mei 2007" xfId="1652" xr:uid="{00000000-0005-0000-0000-0000DE040000}"/>
    <cellStyle name="7_Production Report 4-5 Nov 2006" xfId="1653" xr:uid="{00000000-0005-0000-0000-0000DF040000}"/>
    <cellStyle name="7_Production Report 5  Jan 2006" xfId="1654" xr:uid="{00000000-0005-0000-0000-0000E0040000}"/>
    <cellStyle name="7_Production Report 5  Mar 2007" xfId="1655" xr:uid="{00000000-0005-0000-0000-0000E1040000}"/>
    <cellStyle name="7_Production Report 5 ~ 6 Mei 2007" xfId="1656" xr:uid="{00000000-0005-0000-0000-0000E2040000}"/>
    <cellStyle name="7_Production Report 5 Agustus 2006" xfId="1657" xr:uid="{00000000-0005-0000-0000-0000E3040000}"/>
    <cellStyle name="7_Production Report 5 April 2007" xfId="1658" xr:uid="{00000000-0005-0000-0000-0000E4040000}"/>
    <cellStyle name="7_Production Report 5 Feb 2007" xfId="1659" xr:uid="{00000000-0005-0000-0000-0000E5040000}"/>
    <cellStyle name="7_Production Report 5 Maret 2006" xfId="1660" xr:uid="{00000000-0005-0000-0000-0000E6040000}"/>
    <cellStyle name="7_Production Report 6  Mar 2007" xfId="1661" xr:uid="{00000000-0005-0000-0000-0000E7040000}"/>
    <cellStyle name="7_Production Report 6 ~ 7  Mei 2006" xfId="1662" xr:uid="{00000000-0005-0000-0000-0000E8040000}"/>
    <cellStyle name="7_Production Report 6 Agustus 2006" xfId="1663" xr:uid="{00000000-0005-0000-0000-0000E9040000}"/>
    <cellStyle name="7_Production Report 6 April 2007" xfId="1664" xr:uid="{00000000-0005-0000-0000-0000EA040000}"/>
    <cellStyle name="7_Production Report 6 Feb 2006" xfId="1665" xr:uid="{00000000-0005-0000-0000-0000EB040000}"/>
    <cellStyle name="7_Production Report 6 Feb 2007" xfId="1666" xr:uid="{00000000-0005-0000-0000-0000EC040000}"/>
    <cellStyle name="7_Production Report 6 Maret 2006" xfId="1667" xr:uid="{00000000-0005-0000-0000-0000ED040000}"/>
    <cellStyle name="7_Production Report 6 Nov 2006" xfId="1668" xr:uid="{00000000-0005-0000-0000-0000EE040000}"/>
    <cellStyle name="7_Production Report 7  Mar 2007" xfId="1669" xr:uid="{00000000-0005-0000-0000-0000EF040000}"/>
    <cellStyle name="7_Production Report 7 Agustus 2006 A" xfId="1670" xr:uid="{00000000-0005-0000-0000-0000F0040000}"/>
    <cellStyle name="7_Production Report 7 Feb 2006" xfId="1671" xr:uid="{00000000-0005-0000-0000-0000F1040000}"/>
    <cellStyle name="7_Production Report 7 Feb 2007" xfId="1672" xr:uid="{00000000-0005-0000-0000-0000F2040000}"/>
    <cellStyle name="7_Production Report 7 Maret 2006" xfId="1673" xr:uid="{00000000-0005-0000-0000-0000F3040000}"/>
    <cellStyle name="7_Production Report 7 Mei 2007" xfId="1674" xr:uid="{00000000-0005-0000-0000-0000F4040000}"/>
    <cellStyle name="7_Production Report 7 Nov 2006" xfId="1675" xr:uid="{00000000-0005-0000-0000-0000F5040000}"/>
    <cellStyle name="7_Production Report 8  Jan 2006" xfId="1676" xr:uid="{00000000-0005-0000-0000-0000F6040000}"/>
    <cellStyle name="7_Production Report 8  Mar 2007" xfId="1677" xr:uid="{00000000-0005-0000-0000-0000F7040000}"/>
    <cellStyle name="7_Production Report 8 Agustus 2006" xfId="1678" xr:uid="{00000000-0005-0000-0000-0000F8040000}"/>
    <cellStyle name="7_Production Report 8 Feb 2006" xfId="1679" xr:uid="{00000000-0005-0000-0000-0000F9040000}"/>
    <cellStyle name="7_Production Report 8 Feb 2007" xfId="1680" xr:uid="{00000000-0005-0000-0000-0000FA040000}"/>
    <cellStyle name="7_Production Report 8 Maret 2006" xfId="1681" xr:uid="{00000000-0005-0000-0000-0000FB040000}"/>
    <cellStyle name="7_Production Report 8 Mei 2007" xfId="1682" xr:uid="{00000000-0005-0000-0000-0000FC040000}"/>
    <cellStyle name="7_Production Report 8 Nov 2006" xfId="1683" xr:uid="{00000000-0005-0000-0000-0000FD040000}"/>
    <cellStyle name="7_Production Report 9  Jan 2007" xfId="1684" xr:uid="{00000000-0005-0000-0000-0000FE040000}"/>
    <cellStyle name="7_Production Report 9 Agustus 2006" xfId="1685" xr:uid="{00000000-0005-0000-0000-0000FF040000}"/>
    <cellStyle name="7_Production Report 9 April 2007" xfId="1686" xr:uid="{00000000-0005-0000-0000-000000050000}"/>
    <cellStyle name="7_Production Report 9 Feb 2006" xfId="1687" xr:uid="{00000000-0005-0000-0000-000001050000}"/>
    <cellStyle name="7_Production Report 9 Feb 2007" xfId="1688" xr:uid="{00000000-0005-0000-0000-000002050000}"/>
    <cellStyle name="7_Production Report 9 Mar 2007" xfId="1689" xr:uid="{00000000-0005-0000-0000-000003050000}"/>
    <cellStyle name="7_Production Report 9 Maret 2006" xfId="1690" xr:uid="{00000000-0005-0000-0000-000004050000}"/>
    <cellStyle name="7_Production Report 9 Mei 2007" xfId="1691" xr:uid="{00000000-0005-0000-0000-000005050000}"/>
    <cellStyle name="7_Production Report 9 Nov 2006" xfId="1692" xr:uid="{00000000-0005-0000-0000-000006050000}"/>
    <cellStyle name="7_Production Report 9-10 Mar 2007" xfId="1693" xr:uid="{00000000-0005-0000-0000-000007050000}"/>
    <cellStyle name="7_Produksi HomeProduct 04.11.2008" xfId="1694" xr:uid="{00000000-0005-0000-0000-000008050000}"/>
    <cellStyle name="7_Produksi HomeProduct 05.11.2008" xfId="1695" xr:uid="{00000000-0005-0000-0000-000009050000}"/>
    <cellStyle name="7_Produksi HomeProduct 06.11.2008" xfId="1696" xr:uid="{00000000-0005-0000-0000-00000A050000}"/>
    <cellStyle name="7_Produksi HomeProduct 07.11.2008" xfId="1697" xr:uid="{00000000-0005-0000-0000-00000B050000}"/>
    <cellStyle name="7_Produksi HomeProduct 10.11.2008" xfId="1698" xr:uid="{00000000-0005-0000-0000-00000C050000}"/>
    <cellStyle name="7_Produksi HomeProduct 11.11.2008" xfId="1699" xr:uid="{00000000-0005-0000-0000-00000D050000}"/>
    <cellStyle name="7_Produksi HomeProduct 12.11.2008" xfId="1700" xr:uid="{00000000-0005-0000-0000-00000E050000}"/>
    <cellStyle name="7_Produksi HomeProduct 13.11.2008" xfId="1701" xr:uid="{00000000-0005-0000-0000-00000F050000}"/>
    <cellStyle name="7_Produksi HomeProduct 14.11.2008" xfId="1702" xr:uid="{00000000-0005-0000-0000-000010050000}"/>
    <cellStyle name="7_Produksi HomeProduct 17.11.2008" xfId="1703" xr:uid="{00000000-0005-0000-0000-000011050000}"/>
    <cellStyle name="7_Produksi HomeProduct 21.11.2008" xfId="1704" xr:uid="{00000000-0005-0000-0000-000012050000}"/>
    <cellStyle name="7_Produksi HomeProduct 22.08.2008" xfId="1705" xr:uid="{00000000-0005-0000-0000-000013050000}"/>
    <cellStyle name="7_Produksi HomeProduct 25.10.2008" xfId="1706" xr:uid="{00000000-0005-0000-0000-000014050000}"/>
    <cellStyle name="7_Produksi HomeProduct 27.08.2008" xfId="1707" xr:uid="{00000000-0005-0000-0000-000015050000}"/>
    <cellStyle name="7_Produksi HomeProduct 27.10.2008" xfId="1708" xr:uid="{00000000-0005-0000-0000-000016050000}"/>
    <cellStyle name="7_Produksi HomeProduct 30.08.2008" xfId="1709" xr:uid="{00000000-0005-0000-0000-000017050000}"/>
    <cellStyle name="Accent" xfId="8739" xr:uid="{C87172E1-5AB7-41BE-97B1-159F5BA2AC71}"/>
    <cellStyle name="Accent 1" xfId="8740" xr:uid="{4C0A11B8-DF16-497D-B7C2-D352243A6498}"/>
    <cellStyle name="Accent 2" xfId="8741" xr:uid="{3B8C4FC5-4C84-4F4C-9FCE-7CF3C91B7A93}"/>
    <cellStyle name="Accent 3" xfId="8742" xr:uid="{56C162FF-12F6-4904-98C6-01077B9E6662}"/>
    <cellStyle name="Accent1 2" xfId="318" xr:uid="{00000000-0005-0000-0000-000018050000}"/>
    <cellStyle name="Accent1 2 2" xfId="319" xr:uid="{00000000-0005-0000-0000-000019050000}"/>
    <cellStyle name="Accent1 2 2 2" xfId="474" xr:uid="{00000000-0005-0000-0000-00001A050000}"/>
    <cellStyle name="Accent1 2 2 2 2" xfId="8810" xr:uid="{ACA01291-6A2B-4E20-9B1E-441CC07E7B7F}"/>
    <cellStyle name="Accent1 2 2 3" xfId="1711" xr:uid="{00000000-0005-0000-0000-00001B050000}"/>
    <cellStyle name="Accent1 2 2 4" xfId="8674" xr:uid="{DDD2034E-7CC7-4484-90CA-615F56E404D3}"/>
    <cellStyle name="Accent1 2 3" xfId="628" xr:uid="{00000000-0005-0000-0000-00001C050000}"/>
    <cellStyle name="Accent1 2 3 2" xfId="1712" xr:uid="{00000000-0005-0000-0000-00001D050000}"/>
    <cellStyle name="Accent1 2 4" xfId="1713" xr:uid="{00000000-0005-0000-0000-00001E050000}"/>
    <cellStyle name="Accent1 2 5" xfId="1710" xr:uid="{00000000-0005-0000-0000-00001F050000}"/>
    <cellStyle name="Accent1 2 6" xfId="8673" xr:uid="{338D97F8-9910-46A7-A9EE-96A60310AE81}"/>
    <cellStyle name="Accent1 3" xfId="515" xr:uid="{00000000-0005-0000-0000-000020050000}"/>
    <cellStyle name="Accent1 3 2" xfId="1715" xr:uid="{00000000-0005-0000-0000-000021050000}"/>
    <cellStyle name="Accent1 3 3" xfId="1716" xr:uid="{00000000-0005-0000-0000-000022050000}"/>
    <cellStyle name="Accent1 3 4" xfId="1717" xr:uid="{00000000-0005-0000-0000-000023050000}"/>
    <cellStyle name="Accent1 3 5" xfId="1714" xr:uid="{00000000-0005-0000-0000-000024050000}"/>
    <cellStyle name="Accent1 3 6" xfId="5406" xr:uid="{4ECE6CF1-5B5F-4372-8DCD-A102160D69A3}"/>
    <cellStyle name="Accent1 4" xfId="683" xr:uid="{00000000-0005-0000-0000-000025050000}"/>
    <cellStyle name="Accent1 4 2" xfId="1718" xr:uid="{00000000-0005-0000-0000-000026050000}"/>
    <cellStyle name="Accent2 2" xfId="320" xr:uid="{00000000-0005-0000-0000-000027050000}"/>
    <cellStyle name="Accent2 2 2" xfId="321" xr:uid="{00000000-0005-0000-0000-000028050000}"/>
    <cellStyle name="Accent2 2 2 2" xfId="1720" xr:uid="{00000000-0005-0000-0000-000029050000}"/>
    <cellStyle name="Accent2 2 2 3" xfId="8676" xr:uid="{A41A53A2-AF9E-4023-9DB3-342ABD0E9A62}"/>
    <cellStyle name="Accent2 2 3" xfId="629" xr:uid="{00000000-0005-0000-0000-00002A050000}"/>
    <cellStyle name="Accent2 2 3 2" xfId="1721" xr:uid="{00000000-0005-0000-0000-00002B050000}"/>
    <cellStyle name="Accent2 2 4" xfId="1722" xr:uid="{00000000-0005-0000-0000-00002C050000}"/>
    <cellStyle name="Accent2 2 5" xfId="1719" xr:uid="{00000000-0005-0000-0000-00002D050000}"/>
    <cellStyle name="Accent2 2 6" xfId="8675" xr:uid="{E183E685-CE6F-4921-92F5-BB325139C26F}"/>
    <cellStyle name="Accent2 3" xfId="516" xr:uid="{00000000-0005-0000-0000-00002E050000}"/>
    <cellStyle name="Accent2 3 2" xfId="1724" xr:uid="{00000000-0005-0000-0000-00002F050000}"/>
    <cellStyle name="Accent2 3 3" xfId="1725" xr:uid="{00000000-0005-0000-0000-000030050000}"/>
    <cellStyle name="Accent2 3 4" xfId="1726" xr:uid="{00000000-0005-0000-0000-000031050000}"/>
    <cellStyle name="Accent2 3 5" xfId="1723" xr:uid="{00000000-0005-0000-0000-000032050000}"/>
    <cellStyle name="Accent2 4" xfId="684" xr:uid="{00000000-0005-0000-0000-000033050000}"/>
    <cellStyle name="Accent2 4 2" xfId="1727" xr:uid="{00000000-0005-0000-0000-000034050000}"/>
    <cellStyle name="Accent3 2" xfId="322" xr:uid="{00000000-0005-0000-0000-000035050000}"/>
    <cellStyle name="Accent3 2 2" xfId="323" xr:uid="{00000000-0005-0000-0000-000036050000}"/>
    <cellStyle name="Accent3 2 2 2" xfId="1729" xr:uid="{00000000-0005-0000-0000-000037050000}"/>
    <cellStyle name="Accent3 2 2 3" xfId="8678" xr:uid="{748527C6-DAE4-44B2-A6D2-7235260D51C6}"/>
    <cellStyle name="Accent3 2 3" xfId="630" xr:uid="{00000000-0005-0000-0000-000038050000}"/>
    <cellStyle name="Accent3 2 3 2" xfId="1730" xr:uid="{00000000-0005-0000-0000-000039050000}"/>
    <cellStyle name="Accent3 2 4" xfId="1731" xr:uid="{00000000-0005-0000-0000-00003A050000}"/>
    <cellStyle name="Accent3 2 5" xfId="1728" xr:uid="{00000000-0005-0000-0000-00003B050000}"/>
    <cellStyle name="Accent3 2 6" xfId="8677" xr:uid="{FA5E0F5B-BF44-49B4-84A8-B1CEC32C18FA}"/>
    <cellStyle name="Accent3 3" xfId="517" xr:uid="{00000000-0005-0000-0000-00003C050000}"/>
    <cellStyle name="Accent3 3 2" xfId="1733" xr:uid="{00000000-0005-0000-0000-00003D050000}"/>
    <cellStyle name="Accent3 3 3" xfId="1734" xr:uid="{00000000-0005-0000-0000-00003E050000}"/>
    <cellStyle name="Accent3 3 4" xfId="1735" xr:uid="{00000000-0005-0000-0000-00003F050000}"/>
    <cellStyle name="Accent3 3 5" xfId="1732" xr:uid="{00000000-0005-0000-0000-000040050000}"/>
    <cellStyle name="Accent3 4" xfId="685" xr:uid="{00000000-0005-0000-0000-000041050000}"/>
    <cellStyle name="Accent3 4 2" xfId="1736" xr:uid="{00000000-0005-0000-0000-000042050000}"/>
    <cellStyle name="Accent4 2" xfId="324" xr:uid="{00000000-0005-0000-0000-000043050000}"/>
    <cellStyle name="Accent4 2 2" xfId="325" xr:uid="{00000000-0005-0000-0000-000044050000}"/>
    <cellStyle name="Accent4 2 2 2" xfId="475" xr:uid="{00000000-0005-0000-0000-000045050000}"/>
    <cellStyle name="Accent4 2 2 2 2" xfId="8811" xr:uid="{5603206D-2940-4B74-905D-DE4EC9C776E6}"/>
    <cellStyle name="Accent4 2 2 3" xfId="1738" xr:uid="{00000000-0005-0000-0000-000046050000}"/>
    <cellStyle name="Accent4 2 2 4" xfId="8680" xr:uid="{0A62EF73-5CBF-4D6C-8FE3-F0A60DDDDFAB}"/>
    <cellStyle name="Accent4 2 3" xfId="631" xr:uid="{00000000-0005-0000-0000-000047050000}"/>
    <cellStyle name="Accent4 2 3 2" xfId="1739" xr:uid="{00000000-0005-0000-0000-000048050000}"/>
    <cellStyle name="Accent4 2 4" xfId="1740" xr:uid="{00000000-0005-0000-0000-000049050000}"/>
    <cellStyle name="Accent4 2 5" xfId="1737" xr:uid="{00000000-0005-0000-0000-00004A050000}"/>
    <cellStyle name="Accent4 2 6" xfId="8679" xr:uid="{4468C562-B94F-468C-A242-3ECA115A9B01}"/>
    <cellStyle name="Accent4 3" xfId="518" xr:uid="{00000000-0005-0000-0000-00004B050000}"/>
    <cellStyle name="Accent4 3 2" xfId="1742" xr:uid="{00000000-0005-0000-0000-00004C050000}"/>
    <cellStyle name="Accent4 3 3" xfId="1743" xr:uid="{00000000-0005-0000-0000-00004D050000}"/>
    <cellStyle name="Accent4 3 4" xfId="1744" xr:uid="{00000000-0005-0000-0000-00004E050000}"/>
    <cellStyle name="Accent4 3 5" xfId="1741" xr:uid="{00000000-0005-0000-0000-00004F050000}"/>
    <cellStyle name="Accent4 3 6" xfId="5407" xr:uid="{C153ACF0-BC25-4DD5-9E0F-28FC8B488ECE}"/>
    <cellStyle name="Accent4 4" xfId="686" xr:uid="{00000000-0005-0000-0000-000050050000}"/>
    <cellStyle name="Accent4 4 2" xfId="1745" xr:uid="{00000000-0005-0000-0000-000051050000}"/>
    <cellStyle name="Accent5 2" xfId="326" xr:uid="{00000000-0005-0000-0000-000052050000}"/>
    <cellStyle name="Accent5 2 2" xfId="327" xr:uid="{00000000-0005-0000-0000-000053050000}"/>
    <cellStyle name="Accent5 2 2 2" xfId="1747" xr:uid="{00000000-0005-0000-0000-000054050000}"/>
    <cellStyle name="Accent5 2 2 3" xfId="8682" xr:uid="{5FE5CD49-1D62-4F00-9356-9A75648FB033}"/>
    <cellStyle name="Accent5 2 3" xfId="632" xr:uid="{00000000-0005-0000-0000-000055050000}"/>
    <cellStyle name="Accent5 2 3 2" xfId="1748" xr:uid="{00000000-0005-0000-0000-000056050000}"/>
    <cellStyle name="Accent5 2 4" xfId="1749" xr:uid="{00000000-0005-0000-0000-000057050000}"/>
    <cellStyle name="Accent5 2 5" xfId="1746" xr:uid="{00000000-0005-0000-0000-000058050000}"/>
    <cellStyle name="Accent5 2 6" xfId="8681" xr:uid="{366E953D-CF0F-42F6-8E7C-2CB5DE7DEEF0}"/>
    <cellStyle name="Accent5 3" xfId="519" xr:uid="{00000000-0005-0000-0000-000059050000}"/>
    <cellStyle name="Accent5 3 2" xfId="1751" xr:uid="{00000000-0005-0000-0000-00005A050000}"/>
    <cellStyle name="Accent5 3 3" xfId="1752" xr:uid="{00000000-0005-0000-0000-00005B050000}"/>
    <cellStyle name="Accent5 3 4" xfId="1753" xr:uid="{00000000-0005-0000-0000-00005C050000}"/>
    <cellStyle name="Accent5 3 5" xfId="1750" xr:uid="{00000000-0005-0000-0000-00005D050000}"/>
    <cellStyle name="Accent5 4" xfId="687" xr:uid="{00000000-0005-0000-0000-00005E050000}"/>
    <cellStyle name="Accent5 4 2" xfId="1754" xr:uid="{00000000-0005-0000-0000-00005F050000}"/>
    <cellStyle name="Accent6 2" xfId="328" xr:uid="{00000000-0005-0000-0000-000060050000}"/>
    <cellStyle name="Accent6 2 2" xfId="329" xr:uid="{00000000-0005-0000-0000-000061050000}"/>
    <cellStyle name="Accent6 2 2 2" xfId="1756" xr:uid="{00000000-0005-0000-0000-000062050000}"/>
    <cellStyle name="Accent6 2 2 3" xfId="8684" xr:uid="{3055E553-A226-4C73-97C0-0BB714949970}"/>
    <cellStyle name="Accent6 2 3" xfId="633" xr:uid="{00000000-0005-0000-0000-000063050000}"/>
    <cellStyle name="Accent6 2 3 2" xfId="1757" xr:uid="{00000000-0005-0000-0000-000064050000}"/>
    <cellStyle name="Accent6 2 4" xfId="1758" xr:uid="{00000000-0005-0000-0000-000065050000}"/>
    <cellStyle name="Accent6 2 5" xfId="1755" xr:uid="{00000000-0005-0000-0000-000066050000}"/>
    <cellStyle name="Accent6 2 6" xfId="8683" xr:uid="{6B0C4568-694C-45FA-8878-C9D00EB5B985}"/>
    <cellStyle name="Accent6 3" xfId="520" xr:uid="{00000000-0005-0000-0000-000067050000}"/>
    <cellStyle name="Accent6 3 2" xfId="1760" xr:uid="{00000000-0005-0000-0000-000068050000}"/>
    <cellStyle name="Accent6 3 3" xfId="1761" xr:uid="{00000000-0005-0000-0000-000069050000}"/>
    <cellStyle name="Accent6 3 4" xfId="1762" xr:uid="{00000000-0005-0000-0000-00006A050000}"/>
    <cellStyle name="Accent6 3 5" xfId="1759" xr:uid="{00000000-0005-0000-0000-00006B050000}"/>
    <cellStyle name="Accent6 4" xfId="688" xr:uid="{00000000-0005-0000-0000-00006C050000}"/>
    <cellStyle name="Accent6 4 2" xfId="1763" xr:uid="{00000000-0005-0000-0000-00006D050000}"/>
    <cellStyle name="AeE­ [0]_±aA¸" xfId="1764" xr:uid="{00000000-0005-0000-0000-00006E050000}"/>
    <cellStyle name="AeE­_±aA¸" xfId="1765" xr:uid="{00000000-0005-0000-0000-00006F050000}"/>
    <cellStyle name="alay" xfId="521" xr:uid="{00000000-0005-0000-0000-000070050000}"/>
    <cellStyle name="alay 2" xfId="589" xr:uid="{00000000-0005-0000-0000-000071050000}"/>
    <cellStyle name="alay 3" xfId="689" xr:uid="{00000000-0005-0000-0000-000072050000}"/>
    <cellStyle name="alay 4" xfId="8743" xr:uid="{5F89D814-E2A9-4D17-9977-FD1E4A0BAC45}"/>
    <cellStyle name="AÞ¸¶ [0]_±aA¸" xfId="1766" xr:uid="{00000000-0005-0000-0000-000073050000}"/>
    <cellStyle name="AÞ¸¶_±aA¸" xfId="1767" xr:uid="{00000000-0005-0000-0000-000074050000}"/>
    <cellStyle name="Bad 2" xfId="330" xr:uid="{00000000-0005-0000-0000-000075050000}"/>
    <cellStyle name="Bad 2 2" xfId="331" xr:uid="{00000000-0005-0000-0000-000076050000}"/>
    <cellStyle name="Bad 2 2 2" xfId="1769" xr:uid="{00000000-0005-0000-0000-000077050000}"/>
    <cellStyle name="Bad 2 2 3" xfId="8686" xr:uid="{0D17BEB9-B448-43C4-8C9F-3B670740677B}"/>
    <cellStyle name="Bad 2 3" xfId="634" xr:uid="{00000000-0005-0000-0000-000078050000}"/>
    <cellStyle name="Bad 2 3 2" xfId="1770" xr:uid="{00000000-0005-0000-0000-000079050000}"/>
    <cellStyle name="Bad 2 4" xfId="1771" xr:uid="{00000000-0005-0000-0000-00007A050000}"/>
    <cellStyle name="Bad 2 5" xfId="1768" xr:uid="{00000000-0005-0000-0000-00007B050000}"/>
    <cellStyle name="Bad 2 6" xfId="8685" xr:uid="{AF64D57B-7A3D-4DCE-BD71-8CF0BEEF04CB}"/>
    <cellStyle name="Bad 3" xfId="522" xr:uid="{00000000-0005-0000-0000-00007C050000}"/>
    <cellStyle name="Bad 3 2" xfId="1773" xr:uid="{00000000-0005-0000-0000-00007D050000}"/>
    <cellStyle name="Bad 3 3" xfId="1774" xr:uid="{00000000-0005-0000-0000-00007E050000}"/>
    <cellStyle name="Bad 3 4" xfId="1775" xr:uid="{00000000-0005-0000-0000-00007F050000}"/>
    <cellStyle name="Bad 3 5" xfId="1772" xr:uid="{00000000-0005-0000-0000-000080050000}"/>
    <cellStyle name="Bad 4" xfId="690" xr:uid="{00000000-0005-0000-0000-000081050000}"/>
    <cellStyle name="Bad 4 2" xfId="1776" xr:uid="{00000000-0005-0000-0000-000082050000}"/>
    <cellStyle name="C?AØ_¿?°?´?°e¿¹?o" xfId="1777" xr:uid="{00000000-0005-0000-0000-000083050000}"/>
    <cellStyle name="C￥AØ_¿￢°￡´ⓒ°e¿¹≫o" xfId="1778" xr:uid="{00000000-0005-0000-0000-000084050000}"/>
    <cellStyle name="Calculation 2" xfId="332" xr:uid="{00000000-0005-0000-0000-000085050000}"/>
    <cellStyle name="Calculation 2 10" xfId="7377" xr:uid="{4CFDB774-C070-4600-9565-E48C664D88A0}"/>
    <cellStyle name="Calculation 2 10 2" xfId="11533" xr:uid="{CD1420AC-0A1A-4980-89D4-EEDD744D28D7}"/>
    <cellStyle name="Calculation 2 10 3" xfId="14984" xr:uid="{10FCB384-29CF-4FE0-A3AA-B64C0FEC9D0A}"/>
    <cellStyle name="Calculation 2 10 4" xfId="4836" xr:uid="{AE8970B2-F804-4D41-B123-E128FED087DE}"/>
    <cellStyle name="Calculation 2 10 5" xfId="20720" xr:uid="{DCA33125-1CA6-4A22-9E06-07051696C0A9}"/>
    <cellStyle name="Calculation 2 10 6" xfId="23476" xr:uid="{BBFD64A4-7778-4746-857E-6CC1478D9E36}"/>
    <cellStyle name="Calculation 2 11" xfId="8687" xr:uid="{74C1D85B-E2AF-430B-AF6F-67A8A7BB5D1B}"/>
    <cellStyle name="Calculation 2 11 2" xfId="12851" xr:uid="{C5950249-9AA4-4EF2-A285-30FED0B53095}"/>
    <cellStyle name="Calculation 2 11 3" xfId="16249" xr:uid="{214858FC-7F4B-4548-A3F8-4179C64F9B9A}"/>
    <cellStyle name="Calculation 2 11 4" xfId="18687" xr:uid="{94D4997E-D104-4148-B3D5-158A24D6B73F}"/>
    <cellStyle name="Calculation 2 11 5" xfId="18654" xr:uid="{2115C50C-B106-48E2-8116-21236136B926}"/>
    <cellStyle name="Calculation 2 11 6" xfId="21847" xr:uid="{B1CFBD11-A00B-472A-A746-DA6FA1F3E535}"/>
    <cellStyle name="Calculation 2 11 7" xfId="24569" xr:uid="{9FC54C60-397F-4671-96B4-F86570926269}"/>
    <cellStyle name="Calculation 2 12" xfId="9216" xr:uid="{B8FF6AB1-CD13-4F68-B8EE-C672C8786383}"/>
    <cellStyle name="Calculation 2 12 2" xfId="13313" xr:uid="{83BF8BFA-71BD-440B-AD0E-24096FB65B41}"/>
    <cellStyle name="Calculation 2 12 3" xfId="16709" xr:uid="{D0E4F609-31DD-42B5-B6FE-C41C4F29D9A0}"/>
    <cellStyle name="Calculation 2 12 4" xfId="19140" xr:uid="{57FE58E3-6784-4A7D-A1FE-CFED7CE8AE5A}"/>
    <cellStyle name="Calculation 2 12 5" xfId="22112" xr:uid="{350A95CF-2F82-4729-BFBE-2F13D3C46DDD}"/>
    <cellStyle name="Calculation 2 12 6" xfId="24803" xr:uid="{21108B3F-ED2B-4153-874C-63AD781E519E}"/>
    <cellStyle name="Calculation 2 13" xfId="3251" xr:uid="{D55440E9-E345-4B28-B516-5CA23C1F2768}"/>
    <cellStyle name="Calculation 2 14" xfId="4536" xr:uid="{607F2672-BCAC-4492-8C8A-E506536733DF}"/>
    <cellStyle name="Calculation 2 15" xfId="13546" xr:uid="{F89A0E20-CA5F-49C8-BC8A-82D5E4BDEF0B}"/>
    <cellStyle name="Calculation 2 16" xfId="18233" xr:uid="{1E3E92B8-6BD3-4AC1-B506-2256FE462587}"/>
    <cellStyle name="Calculation 2 17" xfId="18009" xr:uid="{573C408A-7D1E-4012-ADBE-9B4F471CD7B0}"/>
    <cellStyle name="Calculation 2 18" xfId="4016" xr:uid="{FE9437FC-6AFA-448E-BA66-8F31BC710B6D}"/>
    <cellStyle name="Calculation 2 2" xfId="333" xr:uid="{00000000-0005-0000-0000-000086050000}"/>
    <cellStyle name="Calculation 2 2 10" xfId="9215" xr:uid="{ED7C223A-05CC-4F03-A091-2B60587D0A1E}"/>
    <cellStyle name="Calculation 2 2 10 2" xfId="13312" xr:uid="{F622A8D4-671D-4D76-90B9-B94B9837BD27}"/>
    <cellStyle name="Calculation 2 2 10 3" xfId="16708" xr:uid="{11A2DF53-149F-4684-AC5F-B3E94EF4C418}"/>
    <cellStyle name="Calculation 2 2 10 4" xfId="19139" xr:uid="{10D9939A-DC0B-4266-B882-1080E0CCAA45}"/>
    <cellStyle name="Calculation 2 2 10 5" xfId="22111" xr:uid="{65F60FFF-DB48-473A-8EC9-B34B4B23D35D}"/>
    <cellStyle name="Calculation 2 2 10 6" xfId="24802" xr:uid="{81624B40-D92E-4C55-B2E9-6B2BFD8ABC48}"/>
    <cellStyle name="Calculation 2 2 11" xfId="3252" xr:uid="{A3A7404D-BDA3-4437-A911-58A0700FD160}"/>
    <cellStyle name="Calculation 2 2 12" xfId="3296" xr:uid="{A5CFC9B2-4FB0-4935-A89D-D363E21582C6}"/>
    <cellStyle name="Calculation 2 2 13" xfId="13544" xr:uid="{E8E350D7-9A9A-477A-8EE4-ABAE0B3CD45C}"/>
    <cellStyle name="Calculation 2 2 14" xfId="17848" xr:uid="{84DEF0F4-D82E-4410-93FF-EE496D5AD4F0}"/>
    <cellStyle name="Calculation 2 2 15" xfId="18389" xr:uid="{E5B7F89B-C238-4631-9409-631B96769F1F}"/>
    <cellStyle name="Calculation 2 2 16" xfId="19372" xr:uid="{D9E0DAAE-1DBC-4409-8A75-DE65A9D402FE}"/>
    <cellStyle name="Calculation 2 2 2" xfId="476" xr:uid="{00000000-0005-0000-0000-000087050000}"/>
    <cellStyle name="Calculation 2 2 2 10" xfId="9306" xr:uid="{B1A96D24-8074-425C-BD82-197D25E92956}"/>
    <cellStyle name="Calculation 2 2 2 10 2" xfId="13403" xr:uid="{7AB22053-FE4E-41DB-BD87-EE3C891737E0}"/>
    <cellStyle name="Calculation 2 2 2 10 3" xfId="16798" xr:uid="{8DDED3A6-90FD-4CAB-BFC2-B4389005E5D4}"/>
    <cellStyle name="Calculation 2 2 2 10 4" xfId="19229" xr:uid="{CE6F8052-C61C-47DC-B759-5FB2927CB78F}"/>
    <cellStyle name="Calculation 2 2 2 10 5" xfId="19567" xr:uid="{61E4C33E-DE4D-4FA7-9585-90DEC99D7AF8}"/>
    <cellStyle name="Calculation 2 2 2 10 6" xfId="22198" xr:uid="{02E82F0E-D02F-429B-92CB-8B64A33EFF34}"/>
    <cellStyle name="Calculation 2 2 2 10 7" xfId="24858" xr:uid="{0AE02947-933D-4936-9258-B7C036898B4E}"/>
    <cellStyle name="Calculation 2 2 2 11" xfId="3374" xr:uid="{994A9188-96B1-48E8-9EE2-6081EF31285F}"/>
    <cellStyle name="Calculation 2 2 2 12" xfId="5133" xr:uid="{419CB2A5-F76C-479D-8CFC-D951B15CD9F0}"/>
    <cellStyle name="Calculation 2 2 2 13" xfId="3233" xr:uid="{D41A09D1-E212-4CE1-95F7-8FDDBDD83B8E}"/>
    <cellStyle name="Calculation 2 2 2 14" xfId="17823" xr:uid="{79A3D4E9-3AEA-413F-BA54-08F2DA007581}"/>
    <cellStyle name="Calculation 2 2 2 15" xfId="3780" xr:uid="{8F70A5FE-07F4-4225-89F4-6C4252C45905}"/>
    <cellStyle name="Calculation 2 2 2 16" xfId="17622" xr:uid="{0EBC2D9A-B63D-43FF-B717-E0B978AD17F7}"/>
    <cellStyle name="Calculation 2 2 2 2" xfId="5186" xr:uid="{5AF36F1B-EDB4-4B04-AA15-0F97C059BC49}"/>
    <cellStyle name="Calculation 2 2 2 2 10" xfId="9197" xr:uid="{70CD809C-D77C-43F8-B487-0346B192A090}"/>
    <cellStyle name="Calculation 2 2 2 2 10 2" xfId="13294" xr:uid="{91569C0C-632A-4854-9EAC-6A1C234A7B8C}"/>
    <cellStyle name="Calculation 2 2 2 2 10 3" xfId="16690" xr:uid="{E5E1D1CE-8F9B-4A03-B441-B3C99EBAA72A}"/>
    <cellStyle name="Calculation 2 2 2 2 10 4" xfId="19121" xr:uid="{78CE24C7-081A-4D82-9836-6EE2B3440F43}"/>
    <cellStyle name="Calculation 2 2 2 2 10 5" xfId="19524" xr:uid="{95A8C24A-51B7-4228-AC1F-1980480A5BC6}"/>
    <cellStyle name="Calculation 2 2 2 2 10 6" xfId="22093" xr:uid="{F3D0444E-1CFB-45C0-A2F2-A7AB3182B97E}"/>
    <cellStyle name="Calculation 2 2 2 2 10 7" xfId="24788" xr:uid="{379E7E76-F7AA-4A14-BFA2-28950B988EA8}"/>
    <cellStyle name="Calculation 2 2 2 2 11" xfId="3050" xr:uid="{C9CE58DE-D328-4441-A9FF-C80A45F54C50}"/>
    <cellStyle name="Calculation 2 2 2 2 12" xfId="4479" xr:uid="{9BDF726D-B1D5-48D1-8E51-C1BC246C994A}"/>
    <cellStyle name="Calculation 2 2 2 2 13" xfId="14700" xr:uid="{773D3B9B-FDD7-4A03-87A9-DEA91F68EDF1}"/>
    <cellStyle name="Calculation 2 2 2 2 14" xfId="3999" xr:uid="{E9893CA0-E047-41F9-A190-136D89D3A57A}"/>
    <cellStyle name="Calculation 2 2 2 2 15" xfId="17343" xr:uid="{47A6C47E-5864-4DD5-BC4F-BEFC604FF856}"/>
    <cellStyle name="Calculation 2 2 2 2 2" xfId="5685" xr:uid="{1AB8C4A9-5B48-4FD9-BEE1-C567DC38E385}"/>
    <cellStyle name="Calculation 2 2 2 2 2 2" xfId="6855" xr:uid="{73756EC9-FE7A-4C02-9646-7CC7D74C4333}"/>
    <cellStyle name="Calculation 2 2 2 2 2 2 2" xfId="11016" xr:uid="{6358C2EA-007D-4BC2-BC09-533036C1D0CA}"/>
    <cellStyle name="Calculation 2 2 2 2 2 2 3" xfId="14469" xr:uid="{33C554A9-6AA3-4EA3-A402-114486C2AE67}"/>
    <cellStyle name="Calculation 2 2 2 2 2 2 4" xfId="16987" xr:uid="{AA22802D-6188-4FC1-94F5-A4AFAA219877}"/>
    <cellStyle name="Calculation 2 2 2 2 2 2 5" xfId="20228" xr:uid="{30A4D26C-1A95-4534-89AC-013D7DB401A2}"/>
    <cellStyle name="Calculation 2 2 2 2 2 2 6" xfId="22987" xr:uid="{81AAD68F-BF84-4EA5-BCD6-092B059FB89B}"/>
    <cellStyle name="Calculation 2 2 2 2 2 3" xfId="7523" xr:uid="{2113EAFF-9F55-4015-B324-068E4287E9E4}"/>
    <cellStyle name="Calculation 2 2 2 2 2 3 2" xfId="11679" xr:uid="{B2A31CB2-A8CE-441D-8C05-28A574A58EA7}"/>
    <cellStyle name="Calculation 2 2 2 2 2 3 3" xfId="15130" xr:uid="{F0B563E6-3EB6-4FE7-B2A4-8A6DDFAF86EE}"/>
    <cellStyle name="Calculation 2 2 2 2 2 3 4" xfId="4856" xr:uid="{9530081E-D89A-4924-B58F-625344A558F4}"/>
    <cellStyle name="Calculation 2 2 2 2 2 3 5" xfId="20866" xr:uid="{6A31FDA6-FBFA-427F-B256-910D039DEE7B}"/>
    <cellStyle name="Calculation 2 2 2 2 2 3 6" xfId="23622" xr:uid="{9E8E4581-CDA1-47F1-BA27-96FB78F90F64}"/>
    <cellStyle name="Calculation 2 2 2 2 2 4" xfId="8155" xr:uid="{5807D783-265F-4F78-94A1-C222AE787AE0}"/>
    <cellStyle name="Calculation 2 2 2 2 2 4 2" xfId="12311" xr:uid="{EABA4996-356C-4066-8720-5BE091FC85CA}"/>
    <cellStyle name="Calculation 2 2 2 2 2 4 3" xfId="15760" xr:uid="{8CF8DEF0-AA1C-4393-BDF2-DC9E0F5985EF}"/>
    <cellStyle name="Calculation 2 2 2 2 2 4 4" xfId="4804" xr:uid="{5562CC03-7EB8-48AF-BFE8-E13CADEAAFF2}"/>
    <cellStyle name="Calculation 2 2 2 2 2 4 5" xfId="21492" xr:uid="{4AC62DB7-C3E7-4A7B-9EDC-710999BEC700}"/>
    <cellStyle name="Calculation 2 2 2 2 2 4 6" xfId="24248" xr:uid="{CB8C60BD-7706-47E0-BFFA-E276B8101027}"/>
    <cellStyle name="Calculation 2 2 2 2 2 5" xfId="9876" xr:uid="{6B0A858E-52A4-4F30-BF6F-FE7B19CB79B6}"/>
    <cellStyle name="Calculation 2 2 2 2 2 6" xfId="4598" xr:uid="{A17CC9A8-053E-4D8C-8420-0320BD36B1F9}"/>
    <cellStyle name="Calculation 2 2 2 2 2 7" xfId="12912" xr:uid="{2B53E36A-750C-41EC-91E3-57A6BC9C5E51}"/>
    <cellStyle name="Calculation 2 2 2 2 2 8" xfId="3277" xr:uid="{E39BCDE6-4B23-4B56-8AC4-3208D6633969}"/>
    <cellStyle name="Calculation 2 2 2 2 2 9" xfId="17145" xr:uid="{1087AB89-F8B0-4692-9E1D-9A489F5AB15D}"/>
    <cellStyle name="Calculation 2 2 2 2 3" xfId="5906" xr:uid="{C8D899B3-9AF4-44DE-84CE-34248A2D05B7}"/>
    <cellStyle name="Calculation 2 2 2 2 3 2" xfId="7075" xr:uid="{217ECEBD-F8DA-45D2-B7DC-BB31B839FCF0}"/>
    <cellStyle name="Calculation 2 2 2 2 3 2 2" xfId="11231" xr:uid="{A7260AE3-6BE0-4530-9846-1E1F001AA631}"/>
    <cellStyle name="Calculation 2 2 2 2 3 2 3" xfId="14685" xr:uid="{FAC38A61-9227-427C-B314-38CDA46BEACF}"/>
    <cellStyle name="Calculation 2 2 2 2 3 2 4" xfId="3746" xr:uid="{B97AB63B-67C0-4E79-9C4B-C304D93C0B4D}"/>
    <cellStyle name="Calculation 2 2 2 2 3 2 5" xfId="20426" xr:uid="{1AAC0083-2C1C-489A-99D5-E8C30120D719}"/>
    <cellStyle name="Calculation 2 2 2 2 3 2 6" xfId="23184" xr:uid="{C343C570-63A2-497A-80D6-2B7FDF5A7A65}"/>
    <cellStyle name="Calculation 2 2 2 2 3 3" xfId="7723" xr:uid="{70A4141D-ECBE-4D8E-9CF6-FB8EF0772284}"/>
    <cellStyle name="Calculation 2 2 2 2 3 3 2" xfId="11879" xr:uid="{BED27A51-525E-485B-B958-1DE5706259F4}"/>
    <cellStyle name="Calculation 2 2 2 2 3 3 3" xfId="15328" xr:uid="{4BEAE104-AEF8-4CE5-AF51-04CF34252FA5}"/>
    <cellStyle name="Calculation 2 2 2 2 3 3 4" xfId="4426" xr:uid="{444BF0CF-A5AF-45B4-B9AD-BCC7A37755E9}"/>
    <cellStyle name="Calculation 2 2 2 2 3 3 5" xfId="21063" xr:uid="{F41D7E63-8C15-4DF3-9E7F-E8947FE9785D}"/>
    <cellStyle name="Calculation 2 2 2 2 3 3 6" xfId="23819" xr:uid="{B92E9F40-08AF-4612-942B-62BB03993E22}"/>
    <cellStyle name="Calculation 2 2 2 2 3 4" xfId="8355" xr:uid="{78B55289-593C-411E-AFAD-3B25D16B568B}"/>
    <cellStyle name="Calculation 2 2 2 2 3 4 2" xfId="12511" xr:uid="{FDDEC5D4-BB7E-42E4-BA5E-07A313CA56AE}"/>
    <cellStyle name="Calculation 2 2 2 2 3 4 3" xfId="15958" xr:uid="{45FF888C-796B-41EA-A578-A50786A4F31F}"/>
    <cellStyle name="Calculation 2 2 2 2 3 4 4" xfId="4332" xr:uid="{75A56676-3EA8-41CA-A22E-EDC04604BC2E}"/>
    <cellStyle name="Calculation 2 2 2 2 3 4 5" xfId="21689" xr:uid="{D369C830-7310-4478-91CC-9FABA9ACFDD9}"/>
    <cellStyle name="Calculation 2 2 2 2 3 4 6" xfId="24445" xr:uid="{CAFF588F-B154-46F6-A9E2-ABFDF73CB5C5}"/>
    <cellStyle name="Calculation 2 2 2 2 3 5" xfId="10091" xr:uid="{34B5AD77-D69C-4F08-ACCF-431047572D8F}"/>
    <cellStyle name="Calculation 2 2 2 2 3 6" xfId="3448" xr:uid="{95BCFB95-0FC8-4815-B1AB-4FBB887DDAEF}"/>
    <cellStyle name="Calculation 2 2 2 2 3 7" xfId="16209" xr:uid="{429E8FC8-2A1E-438C-A080-2507B203044B}"/>
    <cellStyle name="Calculation 2 2 2 2 3 8" xfId="17446" xr:uid="{AB8BBE71-4521-4F55-B523-3099BBFD4CAF}"/>
    <cellStyle name="Calculation 2 2 2 2 3 9" xfId="17284" xr:uid="{2835CA52-4B89-4314-BEF1-2A326623650D}"/>
    <cellStyle name="Calculation 2 2 2 2 4" xfId="5583" xr:uid="{1B2AE69C-6FCC-4E90-A0E8-E2F4467E4F20}"/>
    <cellStyle name="Calculation 2 2 2 2 4 2" xfId="6753" xr:uid="{D1F16502-9AFE-4ADD-A3D5-15B7E21AAE69}"/>
    <cellStyle name="Calculation 2 2 2 2 4 2 2" xfId="10914" xr:uid="{AFA1B45C-F3B2-405C-8ABF-E10FCBEE94AA}"/>
    <cellStyle name="Calculation 2 2 2 2 4 2 3" xfId="14367" xr:uid="{0DEC180F-0255-4397-86AF-87239416CBF0}"/>
    <cellStyle name="Calculation 2 2 2 2 4 2 4" xfId="19366" xr:uid="{9E736E35-8AF5-439E-A6CE-404C4AB5FE98}"/>
    <cellStyle name="Calculation 2 2 2 2 4 2 5" xfId="20126" xr:uid="{E463E4E8-C888-4537-BAAF-CAF3C0DD9CA5}"/>
    <cellStyle name="Calculation 2 2 2 2 4 2 6" xfId="22885" xr:uid="{130A1385-933C-4FD6-927F-ED6B3503072F}"/>
    <cellStyle name="Calculation 2 2 2 2 4 3" xfId="7421" xr:uid="{8470F1C1-869B-4215-9D49-7CD3F2EEFB08}"/>
    <cellStyle name="Calculation 2 2 2 2 4 3 2" xfId="11577" xr:uid="{2C4E0AE1-500D-4FB1-B1A6-2BD295690614}"/>
    <cellStyle name="Calculation 2 2 2 2 4 3 3" xfId="15028" xr:uid="{3465348B-CE62-4363-B260-878C2C4D71B4}"/>
    <cellStyle name="Calculation 2 2 2 2 4 3 4" xfId="17964" xr:uid="{1B96DDF3-567E-4D0A-ACD8-757AC71671C8}"/>
    <cellStyle name="Calculation 2 2 2 2 4 3 5" xfId="20764" xr:uid="{CB3DD609-1F95-4B08-9766-E4D2644598A0}"/>
    <cellStyle name="Calculation 2 2 2 2 4 3 6" xfId="23520" xr:uid="{54829945-D1D9-4972-9C14-FD826136832A}"/>
    <cellStyle name="Calculation 2 2 2 2 4 4" xfId="8053" xr:uid="{ABDC98AB-5D18-4AC9-8269-52941B5751C2}"/>
    <cellStyle name="Calculation 2 2 2 2 4 4 2" xfId="12209" xr:uid="{1890B15B-0D7B-4869-A68F-502911C476A4}"/>
    <cellStyle name="Calculation 2 2 2 2 4 4 3" xfId="15658" xr:uid="{2D42C068-6733-404F-B5D1-2D7D61F5A39A}"/>
    <cellStyle name="Calculation 2 2 2 2 4 4 4" xfId="13128" xr:uid="{0A803385-7FF3-482E-89A2-132D05072A0F}"/>
    <cellStyle name="Calculation 2 2 2 2 4 4 5" xfId="21390" xr:uid="{6BA68697-9DC6-47BA-AFEC-F4F8E15944FE}"/>
    <cellStyle name="Calculation 2 2 2 2 4 4 6" xfId="24146" xr:uid="{4AEB54D2-EE54-4694-BB5A-301CC1E67854}"/>
    <cellStyle name="Calculation 2 2 2 2 4 5" xfId="9774" xr:uid="{61BA2A43-BD40-4FF3-9605-15DFAA062491}"/>
    <cellStyle name="Calculation 2 2 2 2 4 6" xfId="8627" xr:uid="{FB252347-1E19-4A44-BFBF-8B16BA615C98}"/>
    <cellStyle name="Calculation 2 2 2 2 4 7" xfId="18600" xr:uid="{322B88B5-FEB5-4C0C-A3A3-1AADF14E6DAB}"/>
    <cellStyle name="Calculation 2 2 2 2 4 8" xfId="18380" xr:uid="{9DDAC4E3-439F-4798-98D5-AF892A8FF996}"/>
    <cellStyle name="Calculation 2 2 2 2 4 9" xfId="18412" xr:uid="{EE6AF154-FB64-467D-BDF5-CEBA29FAA254}"/>
    <cellStyle name="Calculation 2 2 2 2 5" xfId="6418" xr:uid="{3C2DBA6C-6F47-482E-A48F-B539AA87D728}"/>
    <cellStyle name="Calculation 2 2 2 2 5 2" xfId="10590" xr:uid="{72394973-1AA0-4E7C-AD7D-6D6CD614378B}"/>
    <cellStyle name="Calculation 2 2 2 2 5 3" xfId="14038" xr:uid="{479406D3-6BC5-4BAF-B7F8-635C584B3CE2}"/>
    <cellStyle name="Calculation 2 2 2 2 5 4" xfId="17461" xr:uid="{EC45949B-5640-435D-AF7A-0996C0C441DB}"/>
    <cellStyle name="Calculation 2 2 2 2 5 5" xfId="19816" xr:uid="{58E7983B-72CD-44F8-A39B-86126A50C8FB}"/>
    <cellStyle name="Calculation 2 2 2 2 5 6" xfId="22579" xr:uid="{76582B21-992D-45AD-8B97-ADE2FCDB74C8}"/>
    <cellStyle name="Calculation 2 2 2 2 6" xfId="7117" xr:uid="{12DB9F8B-A165-41E8-85BB-D5FC7082EFFB}"/>
    <cellStyle name="Calculation 2 2 2 2 6 2" xfId="11273" xr:uid="{2594AFAD-61A9-466B-837D-AF2F5467A9E2}"/>
    <cellStyle name="Calculation 2 2 2 2 6 3" xfId="14725" xr:uid="{3A67AB41-9678-403F-A1A8-ACD9771A8266}"/>
    <cellStyle name="Calculation 2 2 2 2 6 4" xfId="19099" xr:uid="{319F9770-902B-4F93-9F96-602574E8728F}"/>
    <cellStyle name="Calculation 2 2 2 2 6 5" xfId="20462" xr:uid="{843DF095-A054-43B6-A2AB-7E055C63E0C7}"/>
    <cellStyle name="Calculation 2 2 2 2 6 6" xfId="23218" xr:uid="{D862FD7F-9EB0-460C-9B9F-7323A4A95941}"/>
    <cellStyle name="Calculation 2 2 2 2 7" xfId="7748" xr:uid="{DB91459B-EB3E-49FE-86BB-D64F95379261}"/>
    <cellStyle name="Calculation 2 2 2 2 7 2" xfId="11904" xr:uid="{77EBAEDF-E7F6-4A45-8AA3-4011CBEC315E}"/>
    <cellStyle name="Calculation 2 2 2 2 7 3" xfId="15353" xr:uid="{64F442D5-BE17-4C48-8C0A-C7EB1CA04F9C}"/>
    <cellStyle name="Calculation 2 2 2 2 7 4" xfId="13611" xr:uid="{F04A4F47-AFF5-4289-8426-6B88493F4F8B}"/>
    <cellStyle name="Calculation 2 2 2 2 7 5" xfId="21087" xr:uid="{520EEC10-943E-4ABD-8854-4CDD0B420E88}"/>
    <cellStyle name="Calculation 2 2 2 2 7 6" xfId="23843" xr:uid="{7A37731C-8032-49A1-BEF1-EC328FA89A3F}"/>
    <cellStyle name="Calculation 2 2 2 2 8" xfId="8812" xr:uid="{059EE4CF-97EA-4304-925F-0EB437A0016E}"/>
    <cellStyle name="Calculation 2 2 2 2 8 2" xfId="12954" xr:uid="{30419536-B881-4404-AE31-46291C458F4F}"/>
    <cellStyle name="Calculation 2 2 2 2 8 3" xfId="16348" xr:uid="{0179A384-FA79-4151-91FF-D7003422D404}"/>
    <cellStyle name="Calculation 2 2 2 2 8 4" xfId="18792" xr:uid="{B3E6521B-27B8-4EBD-9E8F-DB8D28DAE79F}"/>
    <cellStyle name="Calculation 2 2 2 2 8 5" xfId="5130" xr:uid="{0BFCA714-2E7E-4F9F-AAA4-93FBFCF9A676}"/>
    <cellStyle name="Calculation 2 2 2 2 8 6" xfId="21893" xr:uid="{ACA35F5D-C227-489C-AC6C-EE630324C2BB}"/>
    <cellStyle name="Calculation 2 2 2 2 8 7" xfId="24594" xr:uid="{FC6A578E-03B3-44F0-8508-56BDAE994244}"/>
    <cellStyle name="Calculation 2 2 2 2 9" xfId="9223" xr:uid="{B0767C81-EAB0-411A-BC40-0C2EA9FCD7A4}"/>
    <cellStyle name="Calculation 2 2 2 2 9 2" xfId="13320" xr:uid="{D4417057-7C31-4B2A-8041-38B9F032A82B}"/>
    <cellStyle name="Calculation 2 2 2 2 9 3" xfId="16716" xr:uid="{496EAF5B-0374-4DB7-8D86-8347147F9F71}"/>
    <cellStyle name="Calculation 2 2 2 2 9 4" xfId="19147" xr:uid="{1D4606FB-DB9E-4EB1-97F8-FF6EE8CC2B3A}"/>
    <cellStyle name="Calculation 2 2 2 2 9 5" xfId="22119" xr:uid="{F2E00D28-E184-4865-9543-9D8E457A6408}"/>
    <cellStyle name="Calculation 2 2 2 2 9 6" xfId="24809" xr:uid="{95424829-7679-4F26-99DF-9A98EC840F18}"/>
    <cellStyle name="Calculation 2 2 2 3" xfId="5287" xr:uid="{5B4F4961-1A83-4B7B-96D7-D8AC541EC586}"/>
    <cellStyle name="Calculation 2 2 2 3 10" xfId="17193" xr:uid="{83788FF1-5976-4B01-A03A-3D122D8C16B0}"/>
    <cellStyle name="Calculation 2 2 2 3 11" xfId="18118" xr:uid="{7DE6BEA0-D817-4E99-9E4D-78D862CA2CE4}"/>
    <cellStyle name="Calculation 2 2 2 3 2" xfId="6519" xr:uid="{C1C2FBD1-E631-4ACC-8DE8-B7ED535BD1F9}"/>
    <cellStyle name="Calculation 2 2 2 3 2 2" xfId="10691" xr:uid="{90AC464F-B86E-423B-9636-F3EA233892C8}"/>
    <cellStyle name="Calculation 2 2 2 3 2 3" xfId="14139" xr:uid="{5728EABC-DA4A-46C6-8261-8ACAD905081E}"/>
    <cellStyle name="Calculation 2 2 2 3 2 4" xfId="16135" xr:uid="{91A0E085-0808-48AC-825B-376D6F54E986}"/>
    <cellStyle name="Calculation 2 2 2 3 2 5" xfId="19917" xr:uid="{F56C42AA-34F9-49A0-8E2C-5E29FB2CA73A}"/>
    <cellStyle name="Calculation 2 2 2 3 2 6" xfId="22680" xr:uid="{5D3DB85F-97F4-459B-A503-59232CF9DF19}"/>
    <cellStyle name="Calculation 2 2 2 3 3" xfId="7218" xr:uid="{57362FC2-CB68-4D9E-9215-2E4DDE8B6B50}"/>
    <cellStyle name="Calculation 2 2 2 3 3 2" xfId="11374" xr:uid="{6E03DDCA-11C1-4582-B126-9E1015D2D749}"/>
    <cellStyle name="Calculation 2 2 2 3 3 3" xfId="14826" xr:uid="{5D85E18A-673C-42FC-B942-AB27DDF2BBE0}"/>
    <cellStyle name="Calculation 2 2 2 3 3 4" xfId="18207" xr:uid="{17F1AD0D-DBE9-4010-8E19-FA9C2C122D21}"/>
    <cellStyle name="Calculation 2 2 2 3 3 5" xfId="20563" xr:uid="{90C350D4-7794-4BE4-9CA5-D1C1250ABFBE}"/>
    <cellStyle name="Calculation 2 2 2 3 3 6" xfId="23319" xr:uid="{E19EE86C-94BF-4A38-8C59-F63DC1A724E9}"/>
    <cellStyle name="Calculation 2 2 2 3 4" xfId="7849" xr:uid="{FE2C8287-07CF-4C57-8CDD-3CC66EA9D953}"/>
    <cellStyle name="Calculation 2 2 2 3 4 2" xfId="12005" xr:uid="{58DEFB34-D232-4AA9-A75D-778B07DB9683}"/>
    <cellStyle name="Calculation 2 2 2 3 4 3" xfId="15454" xr:uid="{058CF8BE-253A-47B5-A781-1946AC8503FA}"/>
    <cellStyle name="Calculation 2 2 2 3 4 4" xfId="8582" xr:uid="{CC914F71-68C1-4CE0-93FC-5ED7A3DB961B}"/>
    <cellStyle name="Calculation 2 2 2 3 4 5" xfId="21188" xr:uid="{D4D16665-FAF7-4B84-8364-2852E1B95CF1}"/>
    <cellStyle name="Calculation 2 2 2 3 4 6" xfId="23944" xr:uid="{ABC26150-E26F-47F4-B47C-4539F8E13448}"/>
    <cellStyle name="Calculation 2 2 2 3 5" xfId="9065" xr:uid="{1607C71F-1F62-4768-8017-98F8BFA4E489}"/>
    <cellStyle name="Calculation 2 2 2 3 5 2" xfId="13167" xr:uid="{A24EB5DA-9C64-4EFF-96ED-DE00C7F514C2}"/>
    <cellStyle name="Calculation 2 2 2 3 5 3" xfId="16565" xr:uid="{5F6F4DA7-D43E-45A1-9C34-C3D604FF5295}"/>
    <cellStyle name="Calculation 2 2 2 3 5 4" xfId="19007" xr:uid="{0D3820E8-B529-4077-A8F3-5D4F5729E57C}"/>
    <cellStyle name="Calculation 2 2 2 3 5 5" xfId="19421" xr:uid="{06FE2E55-8D2A-411F-BE1A-5053F99B3E87}"/>
    <cellStyle name="Calculation 2 2 2 3 5 6" xfId="21994" xr:uid="{9D7B0AC3-794F-482D-BC58-A0E39AA8BA84}"/>
    <cellStyle name="Calculation 2 2 2 3 5 7" xfId="24691" xr:uid="{F8EDCF61-8186-4CA0-829C-91D2BE9BEB95}"/>
    <cellStyle name="Calculation 2 2 2 3 6" xfId="9339" xr:uid="{166B9D32-CD07-41B3-B92D-42CC2B2C43D3}"/>
    <cellStyle name="Calculation 2 2 2 3 6 2" xfId="13436" xr:uid="{EEDFE284-925D-442C-B967-A1D268194C82}"/>
    <cellStyle name="Calculation 2 2 2 3 6 3" xfId="16831" xr:uid="{11D45490-0CA3-4216-B9AF-1EF3A9AE9A39}"/>
    <cellStyle name="Calculation 2 2 2 3 6 4" xfId="19262" xr:uid="{E98365EE-1CA1-4592-B2CD-94EBADA64ED6}"/>
    <cellStyle name="Calculation 2 2 2 3 6 5" xfId="19600" xr:uid="{C88CBA18-E0C4-4AC1-818C-50EFB9A98A9A}"/>
    <cellStyle name="Calculation 2 2 2 3 6 6" xfId="22231" xr:uid="{D8905282-5D01-4AD3-B462-CC9E2D908161}"/>
    <cellStyle name="Calculation 2 2 2 3 6 7" xfId="24891" xr:uid="{45D1E5AC-9DC5-4B9A-B120-CFBDB13B30DF}"/>
    <cellStyle name="Calculation 2 2 2 3 7" xfId="9501" xr:uid="{811FC490-1400-4076-B9B7-7B46CAD0017D}"/>
    <cellStyle name="Calculation 2 2 2 3 8" xfId="4518" xr:uid="{1254E8C4-C9E4-4176-B6FC-CCA45421ECCC}"/>
    <cellStyle name="Calculation 2 2 2 3 9" xfId="12992" xr:uid="{A9EA3083-2D6D-4D03-A1A3-0D10DDC251F1}"/>
    <cellStyle name="Calculation 2 2 2 4" xfId="5852" xr:uid="{FE10D1AE-1F15-487C-857D-FE564570B58F}"/>
    <cellStyle name="Calculation 2 2 2 4 2" xfId="7021" xr:uid="{40E596F4-AABD-4BA1-B5FC-3A7E38A512C2}"/>
    <cellStyle name="Calculation 2 2 2 4 2 2" xfId="11177" xr:uid="{8E9B5A1C-562F-4EC7-B25E-6CFD067C0890}"/>
    <cellStyle name="Calculation 2 2 2 4 2 3" xfId="14631" xr:uid="{4668735E-71C8-4829-8753-C0657D1550E6}"/>
    <cellStyle name="Calculation 2 2 2 4 2 4" xfId="18821" xr:uid="{BC907B6A-24DA-4FB4-AD53-F4D9514C0626}"/>
    <cellStyle name="Calculation 2 2 2 4 2 5" xfId="20372" xr:uid="{6ADDAC4F-0832-403D-8ECE-B5D390797D63}"/>
    <cellStyle name="Calculation 2 2 2 4 2 6" xfId="23130" xr:uid="{3910A9F4-38DF-4C2A-9AC2-8E20EF33A912}"/>
    <cellStyle name="Calculation 2 2 2 4 3" xfId="7669" xr:uid="{6DE7753F-8A74-49C2-B0ED-C2F0F3EC952E}"/>
    <cellStyle name="Calculation 2 2 2 4 3 2" xfId="11825" xr:uid="{0D262B2C-D030-4A8A-9A22-3E98E9BF2B73}"/>
    <cellStyle name="Calculation 2 2 2 4 3 3" xfId="15274" xr:uid="{6B0FF190-FB61-47D4-8A53-EB46D9BAD147}"/>
    <cellStyle name="Calculation 2 2 2 4 3 4" xfId="16680" xr:uid="{94D03E96-5289-4C7D-A306-EC095764AAE5}"/>
    <cellStyle name="Calculation 2 2 2 4 3 5" xfId="21009" xr:uid="{BC7E557A-9FF5-46A3-B2C1-7ED30512039F}"/>
    <cellStyle name="Calculation 2 2 2 4 3 6" xfId="23765" xr:uid="{5B68E1D4-B2B0-4ED8-86DA-21B026191CA7}"/>
    <cellStyle name="Calculation 2 2 2 4 4" xfId="8301" xr:uid="{2E0038FD-B627-4DBF-B447-3309D811115C}"/>
    <cellStyle name="Calculation 2 2 2 4 4 2" xfId="12457" xr:uid="{06FAC44F-2D9A-40EB-A83B-23C87062AECA}"/>
    <cellStyle name="Calculation 2 2 2 4 4 3" xfId="15904" xr:uid="{EE044EF4-B607-48A6-AF68-519E1E23618A}"/>
    <cellStyle name="Calculation 2 2 2 4 4 4" xfId="4217" xr:uid="{05B04DC1-B419-460F-B759-35FADACD91CB}"/>
    <cellStyle name="Calculation 2 2 2 4 4 5" xfId="21635" xr:uid="{F02A4EDE-866C-4130-BF12-B33C860DB03A}"/>
    <cellStyle name="Calculation 2 2 2 4 4 6" xfId="24391" xr:uid="{2064F1F6-D92B-4726-B910-A7EA1319CEB2}"/>
    <cellStyle name="Calculation 2 2 2 4 5" xfId="10037" xr:uid="{B8D81F4A-2315-45E7-BD26-9FE320672421}"/>
    <cellStyle name="Calculation 2 2 2 4 6" xfId="3629" xr:uid="{59CFCEB5-14AB-44FF-B9B2-B75CB838F733}"/>
    <cellStyle name="Calculation 2 2 2 4 7" xfId="10202" xr:uid="{C019A9F0-ADE9-4FB0-9DE7-E73271F92C70}"/>
    <cellStyle name="Calculation 2 2 2 4 8" xfId="17569" xr:uid="{AA34C85B-C14D-42A6-9A2B-3CAB58B2E468}"/>
    <cellStyle name="Calculation 2 2 2 4 9" xfId="3880" xr:uid="{76D604CE-2C58-4954-954C-BA0645FE8B01}"/>
    <cellStyle name="Calculation 2 2 2 5" xfId="6019" xr:uid="{3C83916F-FDFA-4665-A7DF-F37AF7D086F7}"/>
    <cellStyle name="Calculation 2 2 2 5 2" xfId="10200" xr:uid="{37B713B4-D388-4AA6-B79B-087C0ED8DCA9}"/>
    <cellStyle name="Calculation 2 2 2 5 3" xfId="13649" xr:uid="{A9AC7B6F-783F-4571-8D46-5BF6488D280B}"/>
    <cellStyle name="Calculation 2 2 2 5 4" xfId="16122" xr:uid="{4A7F1DED-F087-420D-8D3D-05831328EA09}"/>
    <cellStyle name="Calculation 2 2 2 5 5" xfId="18314" xr:uid="{68BBB5CE-09E7-43EA-9A40-0A371E2C7456}"/>
    <cellStyle name="Calculation 2 2 2 5 6" xfId="17564" xr:uid="{91411515-6B8E-4B23-82E4-69494A6B7BB0}"/>
    <cellStyle name="Calculation 2 2 2 6" xfId="6356" xr:uid="{7AC8B2B2-D2E6-426E-A6A3-E588CF969B60}"/>
    <cellStyle name="Calculation 2 2 2 6 2" xfId="10529" xr:uid="{CEF9F4D4-7B54-466D-A2FD-0A33DD893FE2}"/>
    <cellStyle name="Calculation 2 2 2 6 3" xfId="13977" xr:uid="{8675E84B-51C3-4FFD-8162-14814CE68507}"/>
    <cellStyle name="Calculation 2 2 2 6 4" xfId="17166" xr:uid="{5D7880A0-EE3C-4A82-B67A-AE00D1748616}"/>
    <cellStyle name="Calculation 2 2 2 6 5" xfId="19787" xr:uid="{DC68944F-30C2-4777-9196-C37579A4B32F}"/>
    <cellStyle name="Calculation 2 2 2 6 6" xfId="22550" xr:uid="{19B63E13-0FA7-4694-8D86-AB32FC3B798F}"/>
    <cellStyle name="Calculation 2 2 2 7" xfId="7093" xr:uid="{AB4D9280-3063-4070-BB1C-E2BA3BB4BBEC}"/>
    <cellStyle name="Calculation 2 2 2 7 2" xfId="11249" xr:uid="{9432E46B-32EC-4E95-82BD-1EF1B415D916}"/>
    <cellStyle name="Calculation 2 2 2 7 3" xfId="14701" xr:uid="{48A42387-CA50-4191-99FE-F77D3981FF77}"/>
    <cellStyle name="Calculation 2 2 2 7 4" xfId="17375" xr:uid="{317FF18A-A5A3-4741-8DA9-CF68EE83FECB}"/>
    <cellStyle name="Calculation 2 2 2 7 5" xfId="20439" xr:uid="{EB17960E-7D53-4760-9209-16CE8CE8B22E}"/>
    <cellStyle name="Calculation 2 2 2 7 6" xfId="23195" xr:uid="{51B0CB7E-C3A2-4AB5-9F00-D28B0533A97E}"/>
    <cellStyle name="Calculation 2 2 2 8" xfId="8727" xr:uid="{ABFAC77A-FADC-4C6A-88F0-88C20B9CE6C0}"/>
    <cellStyle name="Calculation 2 2 2 8 2" xfId="12884" xr:uid="{997FA575-F887-4788-B8DD-8D674AC98F2F}"/>
    <cellStyle name="Calculation 2 2 2 8 3" xfId="16285" xr:uid="{3823C10A-5759-4026-A285-7DD38392413A}"/>
    <cellStyle name="Calculation 2 2 2 8 4" xfId="18720" xr:uid="{26E93E41-2413-4A9F-9E4A-EC4C8706D749}"/>
    <cellStyle name="Calculation 2 2 2 8 5" xfId="4175" xr:uid="{A7B35AD5-B808-4BD4-B4C4-6F1791C36379}"/>
    <cellStyle name="Calculation 2 2 2 8 6" xfId="21860" xr:uid="{FC22FDC0-89FB-4F69-8393-663C31AF2279}"/>
    <cellStyle name="Calculation 2 2 2 8 7" xfId="24580" xr:uid="{0BDEF0CB-5ABA-4F51-B090-2D754B57E81E}"/>
    <cellStyle name="Calculation 2 2 2 9" xfId="9208" xr:uid="{7A05BF73-39A9-49E7-A698-97B4AF5399AA}"/>
    <cellStyle name="Calculation 2 2 2 9 2" xfId="13305" xr:uid="{9B93D593-0F46-42FA-A3D7-FB5C48BE744C}"/>
    <cellStyle name="Calculation 2 2 2 9 3" xfId="16701" xr:uid="{E8DE3FF8-D788-4AE7-8B02-EC353BFEA41C}"/>
    <cellStyle name="Calculation 2 2 2 9 4" xfId="19132" xr:uid="{2E7F2603-8EC4-4E15-9EB9-D2252352C3AB}"/>
    <cellStyle name="Calculation 2 2 2 9 5" xfId="22104" xr:uid="{2180283E-9FA3-407A-9136-442CB6F57D8E}"/>
    <cellStyle name="Calculation 2 2 2 9 6" xfId="24797" xr:uid="{358C63E8-47AD-4C41-898D-1AD0964619D5}"/>
    <cellStyle name="Calculation 2 2 3" xfId="1780" xr:uid="{00000000-0005-0000-0000-000088050000}"/>
    <cellStyle name="Calculation 2 2 3 10" xfId="4390" xr:uid="{E6F340AF-50A4-4EE3-91B8-1E1590F83280}"/>
    <cellStyle name="Calculation 2 2 3 11" xfId="4099" xr:uid="{FC8FD94A-47DB-4785-92C4-D8F875BC339E}"/>
    <cellStyle name="Calculation 2 2 3 12" xfId="10801" xr:uid="{888EC10F-7198-451F-9AD6-9C3F11739AC3}"/>
    <cellStyle name="Calculation 2 2 3 13" xfId="17802" xr:uid="{B940C753-A4CA-4D0D-9750-8AD194949710}"/>
    <cellStyle name="Calculation 2 2 3 14" xfId="19713" xr:uid="{E9DFA593-3DB5-4E9E-A09C-B1F86C62E198}"/>
    <cellStyle name="Calculation 2 2 3 15" xfId="4837" xr:uid="{BFAC8989-1D57-4F72-ABD1-415F208AA8BB}"/>
    <cellStyle name="Calculation 2 2 3 2" xfId="5204" xr:uid="{35636DCC-756B-4581-A652-658F8AF45E7C}"/>
    <cellStyle name="Calculation 2 2 3 2 2" xfId="6436" xr:uid="{E0813151-2CA2-4DD1-92BE-513CC7A79150}"/>
    <cellStyle name="Calculation 2 2 3 2 2 2" xfId="10608" xr:uid="{026F6055-BE69-46FE-BD36-72A6C686BF1B}"/>
    <cellStyle name="Calculation 2 2 3 2 2 3" xfId="14056" xr:uid="{1584D895-718C-4B8E-BC84-18110D474842}"/>
    <cellStyle name="Calculation 2 2 3 2 2 4" xfId="18106" xr:uid="{BB1236D4-5175-4189-AF76-8C208C0BA6CD}"/>
    <cellStyle name="Calculation 2 2 3 2 2 5" xfId="19834" xr:uid="{415F4C31-9519-4EAF-8955-DAF554EA4AC8}"/>
    <cellStyle name="Calculation 2 2 3 2 2 6" xfId="22597" xr:uid="{09E1E88E-849F-439B-8769-A627D583E684}"/>
    <cellStyle name="Calculation 2 2 3 2 3" xfId="7135" xr:uid="{02556C71-F797-4597-8A35-DF2AE763C44C}"/>
    <cellStyle name="Calculation 2 2 3 2 3 2" xfId="11291" xr:uid="{00AFCB32-4B9F-4DAE-AC7E-A173872346F2}"/>
    <cellStyle name="Calculation 2 2 3 2 3 3" xfId="14743" xr:uid="{3D46E983-434B-43C1-9D25-46D0AB9C182E}"/>
    <cellStyle name="Calculation 2 2 3 2 3 4" xfId="18801" xr:uid="{FA4B52A2-3243-42C8-B5AE-80D9B2603EA1}"/>
    <cellStyle name="Calculation 2 2 3 2 3 5" xfId="20480" xr:uid="{E22AE2D2-5F84-4D0E-845D-66D9597A9E9C}"/>
    <cellStyle name="Calculation 2 2 3 2 3 6" xfId="23236" xr:uid="{06FE199B-DD0E-469F-BA95-46BF144D038E}"/>
    <cellStyle name="Calculation 2 2 3 2 4" xfId="7766" xr:uid="{9E9908A7-C802-4768-A21C-2E639B77F4D3}"/>
    <cellStyle name="Calculation 2 2 3 2 4 2" xfId="11922" xr:uid="{176518B9-9E63-4725-9F4C-9DF6E192DA26}"/>
    <cellStyle name="Calculation 2 2 3 2 4 3" xfId="15371" xr:uid="{0CFA0C6C-87BC-4A37-B4BE-041EA349439C}"/>
    <cellStyle name="Calculation 2 2 3 2 4 4" xfId="3752" xr:uid="{6DF3568C-070C-4CCD-9FE1-0FEE172B1D26}"/>
    <cellStyle name="Calculation 2 2 3 2 4 5" xfId="21105" xr:uid="{26045436-4203-4A3A-8263-EE01659980CB}"/>
    <cellStyle name="Calculation 2 2 3 2 4 6" xfId="23861" xr:uid="{56B7736A-5D58-4CA2-A19D-44974A4B62FE}"/>
    <cellStyle name="Calculation 2 2 3 2 5" xfId="3032" xr:uid="{AC60AC27-E37C-4D9E-A46A-75A9E12534FA}"/>
    <cellStyle name="Calculation 2 2 3 2 6" xfId="4485" xr:uid="{93A275A3-D4BE-4A40-A900-988457E8DC94}"/>
    <cellStyle name="Calculation 2 2 3 2 7" xfId="13187" xr:uid="{158D3DF8-00F1-425B-BDA0-AFF5B2ED3C99}"/>
    <cellStyle name="Calculation 2 2 3 2 8" xfId="18926" xr:uid="{661F9CF7-028A-45BF-805E-6341B930C4CB}"/>
    <cellStyle name="Calculation 2 2 3 2 9" xfId="3870" xr:uid="{52FCF0A0-1772-4A79-B103-C7FC2AD005A4}"/>
    <cellStyle name="Calculation 2 2 3 3" xfId="5308" xr:uid="{679E2EBD-44EB-4EB6-AAC4-F9F9DD60077D}"/>
    <cellStyle name="Calculation 2 2 3 3 2" xfId="6539" xr:uid="{C8AE49D3-9F75-4CDA-B2FF-6D40FD2CB98E}"/>
    <cellStyle name="Calculation 2 2 3 3 2 2" xfId="10711" xr:uid="{5112F0BB-17DF-4249-B3C3-C96A9E29F5AF}"/>
    <cellStyle name="Calculation 2 2 3 3 2 3" xfId="14159" xr:uid="{66C43BA9-6D56-441C-ADF6-34D7F5A82452}"/>
    <cellStyle name="Calculation 2 2 3 3 2 4" xfId="17027" xr:uid="{592FAFEC-1BE6-4C20-9EE3-9377A187D76D}"/>
    <cellStyle name="Calculation 2 2 3 3 2 5" xfId="19937" xr:uid="{3E25181B-2B2C-47A5-A3CA-CABF73110337}"/>
    <cellStyle name="Calculation 2 2 3 3 2 6" xfId="22700" xr:uid="{3AD3EE63-6BAC-44A6-B7A7-E830CA2FB03C}"/>
    <cellStyle name="Calculation 2 2 3 3 3" xfId="7238" xr:uid="{6309E927-6610-43EB-85FE-223954AD1870}"/>
    <cellStyle name="Calculation 2 2 3 3 3 2" xfId="11394" xr:uid="{79D2E3DE-B7DE-4575-B5C3-3525770B20FE}"/>
    <cellStyle name="Calculation 2 2 3 3 3 3" xfId="14846" xr:uid="{6792E3C8-AA48-4CC1-BB38-B24C0B830796}"/>
    <cellStyle name="Calculation 2 2 3 3 3 4" xfId="17853" xr:uid="{432D6CEB-10DB-4081-9CAB-7967B82B7CF9}"/>
    <cellStyle name="Calculation 2 2 3 3 3 5" xfId="20583" xr:uid="{A1B5789F-4224-44E5-AEC6-1D7B3296A105}"/>
    <cellStyle name="Calculation 2 2 3 3 3 6" xfId="23339" xr:uid="{C4BB9C04-F8F0-4DB3-AD04-558600F89461}"/>
    <cellStyle name="Calculation 2 2 3 3 4" xfId="7870" xr:uid="{2C677236-AFBF-4918-9B8C-3C9B487A0A41}"/>
    <cellStyle name="Calculation 2 2 3 3 4 2" xfId="12026" xr:uid="{D88062F4-1241-4CC0-AA6A-0B405A214569}"/>
    <cellStyle name="Calculation 2 2 3 3 4 3" xfId="15475" xr:uid="{2C1DD692-A08E-456A-A291-7749D5D809AE}"/>
    <cellStyle name="Calculation 2 2 3 3 4 4" xfId="11032" xr:uid="{83593DF0-1FAA-4DF1-A3D5-470D16BD0D92}"/>
    <cellStyle name="Calculation 2 2 3 3 4 5" xfId="21209" xr:uid="{A4982A1B-BBFE-4171-8BCC-E6DC074D5240}"/>
    <cellStyle name="Calculation 2 2 3 3 4 6" xfId="23965" xr:uid="{9DF8587C-70D4-4541-8CDE-C18027522A6F}"/>
    <cellStyle name="Calculation 2 2 3 3 5" xfId="9522" xr:uid="{2391B691-06E9-48AB-9B6C-43E2F7F37851}"/>
    <cellStyle name="Calculation 2 2 3 3 6" xfId="8574" xr:uid="{69EBAFB6-F5CD-4665-B91C-2DFDE300E2C1}"/>
    <cellStyle name="Calculation 2 2 3 3 7" xfId="3199" xr:uid="{19E19CBF-6730-49FB-B759-3BDCCEDA757F}"/>
    <cellStyle name="Calculation 2 2 3 3 8" xfId="18082" xr:uid="{828C027B-BB82-4BC9-875F-F92961A8597D}"/>
    <cellStyle name="Calculation 2 2 3 3 9" xfId="17039" xr:uid="{DBFF85FD-AE12-444E-AB0A-B395C5E3B226}"/>
    <cellStyle name="Calculation 2 2 3 4" xfId="5798" xr:uid="{552AD5B4-8B4E-43E5-B3D5-28B8B23E98E0}"/>
    <cellStyle name="Calculation 2 2 3 4 2" xfId="6967" xr:uid="{9E223535-A5D2-4A5C-9051-5EEFDDFD43E0}"/>
    <cellStyle name="Calculation 2 2 3 4 2 2" xfId="11123" xr:uid="{FE1860BD-B49A-4F81-AABD-26D40F2E7EE0}"/>
    <cellStyle name="Calculation 2 2 3 4 2 3" xfId="14577" xr:uid="{82F9A96A-609D-4878-AF3E-2B07404E6938}"/>
    <cellStyle name="Calculation 2 2 3 4 2 4" xfId="18650" xr:uid="{1EB8BB8D-76D7-4A6D-9B48-FDA894BE59D9}"/>
    <cellStyle name="Calculation 2 2 3 4 2 5" xfId="20318" xr:uid="{4FB2D652-CB1F-4596-B52D-D68E0AEFADAB}"/>
    <cellStyle name="Calculation 2 2 3 4 2 6" xfId="23076" xr:uid="{D0D1FEAF-C2B0-44A7-ABEC-329B8706243C}"/>
    <cellStyle name="Calculation 2 2 3 4 3" xfId="7615" xr:uid="{3C635659-0D9B-4503-AF8E-99B63C890CB9}"/>
    <cellStyle name="Calculation 2 2 3 4 3 2" xfId="11771" xr:uid="{30B7C9D8-71EF-4729-81C8-60E45F5C3B1C}"/>
    <cellStyle name="Calculation 2 2 3 4 3 3" xfId="15220" xr:uid="{DEAE0373-C409-4F1F-8941-DAE40E0C234F}"/>
    <cellStyle name="Calculation 2 2 3 4 3 4" xfId="3711" xr:uid="{EDE71DCD-2F25-4769-A87B-D740777090BB}"/>
    <cellStyle name="Calculation 2 2 3 4 3 5" xfId="20955" xr:uid="{B062FA01-F6FD-4040-9C69-E336F3B85CA6}"/>
    <cellStyle name="Calculation 2 2 3 4 3 6" xfId="23711" xr:uid="{A4CC7537-4CF2-40A0-B1B7-8E1E6591797E}"/>
    <cellStyle name="Calculation 2 2 3 4 4" xfId="8247" xr:uid="{589EFE15-AF05-4C4B-A8A5-C0ADDEC17CDE}"/>
    <cellStyle name="Calculation 2 2 3 4 4 2" xfId="12403" xr:uid="{F15250F1-7039-4AF7-A719-08F72AD55AAA}"/>
    <cellStyle name="Calculation 2 2 3 4 4 3" xfId="15850" xr:uid="{FA4F8D97-A9C3-4F72-967A-41B110D802FB}"/>
    <cellStyle name="Calculation 2 2 3 4 4 4" xfId="16321" xr:uid="{D3E4FCE4-E03A-40A3-9B93-7820E5CD55D4}"/>
    <cellStyle name="Calculation 2 2 3 4 4 5" xfId="21581" xr:uid="{A30FE6AF-6CBA-4C1F-A82A-9382E743A98F}"/>
    <cellStyle name="Calculation 2 2 3 4 4 6" xfId="24337" xr:uid="{837EF0B3-902F-42D1-AFB5-3045DECF535A}"/>
    <cellStyle name="Calculation 2 2 3 4 5" xfId="9983" xr:uid="{AA75433C-7FAB-44A7-A0B6-71E0BF048D81}"/>
    <cellStyle name="Calculation 2 2 3 4 6" xfId="5114" xr:uid="{D217DCAD-321D-4DA6-8687-47B3255D0730}"/>
    <cellStyle name="Calculation 2 2 3 4 7" xfId="3157" xr:uid="{3618DA37-B617-4D01-975B-5E97F0C0201F}"/>
    <cellStyle name="Calculation 2 2 3 4 8" xfId="12637" xr:uid="{88D2E2FC-29FF-41C3-BC37-126182887A0A}"/>
    <cellStyle name="Calculation 2 2 3 4 9" xfId="17790" xr:uid="{727A5A54-FED9-4781-A0D0-3DC17B896037}"/>
    <cellStyle name="Calculation 2 2 3 5" xfId="6210" xr:uid="{7FCCC470-E954-4749-8430-824E8CC582A6}"/>
    <cellStyle name="Calculation 2 2 3 5 2" xfId="10386" xr:uid="{E00161A4-DFE7-4296-B434-1331F2483050}"/>
    <cellStyle name="Calculation 2 2 3 5 3" xfId="13833" xr:uid="{77022881-647D-43EA-B2AB-0E9AF90E20E8}"/>
    <cellStyle name="Calculation 2 2 3 5 4" xfId="18112" xr:uid="{5A963FC0-96D8-4AE8-B6F9-326BC09BE107}"/>
    <cellStyle name="Calculation 2 2 3 5 5" xfId="18479" xr:uid="{6B79AA87-8649-4372-9984-91D7757659C9}"/>
    <cellStyle name="Calculation 2 2 3 5 6" xfId="22435" xr:uid="{CA9BF244-8C76-4D8B-944E-49590756EFD8}"/>
    <cellStyle name="Calculation 2 2 3 6" xfId="6180" xr:uid="{93167FFF-E6A2-48FF-8002-B2423ABBC795}"/>
    <cellStyle name="Calculation 2 2 3 6 2" xfId="10356" xr:uid="{B35E95F7-C13D-4FA3-BDFA-F747D3F887F0}"/>
    <cellStyle name="Calculation 2 2 3 6 3" xfId="13803" xr:uid="{69FBB4D0-CA92-4B9F-AF71-5D80CE261F92}"/>
    <cellStyle name="Calculation 2 2 3 6 4" xfId="17758" xr:uid="{F11541BC-2E13-4EE4-AB61-E2B633DC610D}"/>
    <cellStyle name="Calculation 2 2 3 6 5" xfId="18200" xr:uid="{858BE90E-2A14-425E-A488-88C1694258B6}"/>
    <cellStyle name="Calculation 2 2 3 6 6" xfId="22414" xr:uid="{FD7ECD5C-57C0-4F03-B04A-A44B6CC57AD3}"/>
    <cellStyle name="Calculation 2 2 3 7" xfId="6183" xr:uid="{626F3F18-EEBE-4C94-B12D-E880F4E0025E}"/>
    <cellStyle name="Calculation 2 2 3 7 2" xfId="10359" xr:uid="{BA3C8C3C-6034-4102-A991-FD896D8C3682}"/>
    <cellStyle name="Calculation 2 2 3 7 3" xfId="13806" xr:uid="{66BDC2E4-8390-4AEF-A7D9-958AEAD2BDAA}"/>
    <cellStyle name="Calculation 2 2 3 7 4" xfId="18087" xr:uid="{64E88C53-F196-499F-87DC-587028523BF8}"/>
    <cellStyle name="Calculation 2 2 3 7 5" xfId="17692" xr:uid="{DF0EEAAB-A86D-482A-8F88-124343E5A307}"/>
    <cellStyle name="Calculation 2 2 3 7 6" xfId="22417" xr:uid="{63F5CF31-0FF5-43C0-86D4-75CCBDDB6F81}"/>
    <cellStyle name="Calculation 2 2 3 8" xfId="9032" xr:uid="{BF34C866-9734-4AFB-A773-94DADDD43FD2}"/>
    <cellStyle name="Calculation 2 2 3 8 2" xfId="13138" xr:uid="{29CF113A-E538-48F6-9A0E-A68AABDCC6DC}"/>
    <cellStyle name="Calculation 2 2 3 8 3" xfId="16533" xr:uid="{F30AA65F-0385-4F50-B71C-33CFA99EB563}"/>
    <cellStyle name="Calculation 2 2 3 8 4" xfId="18974" xr:uid="{4D5C822E-C806-4D53-98E4-74BDD300E31B}"/>
    <cellStyle name="Calculation 2 2 3 8 5" xfId="3392" xr:uid="{7EC699BB-D46F-46EB-B1AA-304384CE6F19}"/>
    <cellStyle name="Calculation 2 2 3 8 6" xfId="21972" xr:uid="{36DBC8C2-DFFF-41D8-8448-C49603AB308B}"/>
    <cellStyle name="Calculation 2 2 3 8 7" xfId="24670" xr:uid="{AC53CD71-36FC-408D-8C57-92D9ECF48FE6}"/>
    <cellStyle name="Calculation 2 2 3 9" xfId="9318" xr:uid="{A2478960-914E-43E1-85F1-A89E7F79A22E}"/>
    <cellStyle name="Calculation 2 2 3 9 2" xfId="13415" xr:uid="{B0CC0517-2DB1-4C91-820A-A6DF8AF01077}"/>
    <cellStyle name="Calculation 2 2 3 9 3" xfId="16810" xr:uid="{1BAF5B34-593A-4CDD-9AB4-D65B4CFD2927}"/>
    <cellStyle name="Calculation 2 2 3 9 4" xfId="19241" xr:uid="{4B7B9BC0-78D6-4C77-8973-10F5D8FE3AC6}"/>
    <cellStyle name="Calculation 2 2 3 9 5" xfId="19579" xr:uid="{D92321E8-C45C-4D89-A7BE-8CAF758D2F74}"/>
    <cellStyle name="Calculation 2 2 3 9 6" xfId="22210" xr:uid="{8FB1FD7E-4FB8-4218-A983-901FD8F73939}"/>
    <cellStyle name="Calculation 2 2 3 9 7" xfId="24870" xr:uid="{B55C74F4-B50C-4694-9539-7E5D2BE334B8}"/>
    <cellStyle name="Calculation 2 2 4" xfId="5171" xr:uid="{F5453420-DCAB-451E-86EF-4EC7CE4F0013}"/>
    <cellStyle name="Calculation 2 2 4 2" xfId="6403" xr:uid="{0238041B-0FB8-436B-B1D2-ABA21B011278}"/>
    <cellStyle name="Calculation 2 2 4 2 2" xfId="10575" xr:uid="{B1B1502C-CBED-469B-A844-915DE026F46B}"/>
    <cellStyle name="Calculation 2 2 4 2 3" xfId="14023" xr:uid="{D84D781A-BEA8-4DC2-A3E5-22A504925BFC}"/>
    <cellStyle name="Calculation 2 2 4 2 4" xfId="17177" xr:uid="{65F215FD-9FD1-48AA-BD25-A4D42C784B3E}"/>
    <cellStyle name="Calculation 2 2 4 2 5" xfId="19801" xr:uid="{F32779D0-C3D0-4F4F-ACD8-7DCBACFD60F9}"/>
    <cellStyle name="Calculation 2 2 4 2 6" xfId="22564" xr:uid="{A365185A-0E36-4726-AEE6-0355BF5F8313}"/>
    <cellStyle name="Calculation 2 2 4 3" xfId="7103" xr:uid="{CDCAE660-5604-435E-989E-20BBF4004975}"/>
    <cellStyle name="Calculation 2 2 4 3 2" xfId="11259" xr:uid="{AB21D231-DC60-4D9B-BB68-D7EB093F8ADD}"/>
    <cellStyle name="Calculation 2 2 4 3 3" xfId="14711" xr:uid="{BE84A993-B62E-408F-BA61-07369D07196A}"/>
    <cellStyle name="Calculation 2 2 4 3 4" xfId="3660" xr:uid="{FDA10192-62EC-4701-B0C9-A653E77F5634}"/>
    <cellStyle name="Calculation 2 2 4 3 5" xfId="20448" xr:uid="{2A39EE0A-A44E-4904-A15A-88FDCC51E371}"/>
    <cellStyle name="Calculation 2 2 4 3 6" xfId="23204" xr:uid="{865B809E-F90E-41E5-A119-80801DC45853}"/>
    <cellStyle name="Calculation 2 2 4 4" xfId="6337" xr:uid="{FA985B00-D37B-498F-8F17-C680F3E439A3}"/>
    <cellStyle name="Calculation 2 2 4 4 2" xfId="10512" xr:uid="{40D9C18E-E869-49B7-B8B5-0E3F4CD909D7}"/>
    <cellStyle name="Calculation 2 2 4 4 3" xfId="13959" xr:uid="{632A335A-CB86-4F91-A2FF-B356B4246E99}"/>
    <cellStyle name="Calculation 2 2 4 4 4" xfId="17903" xr:uid="{8761F02D-A082-48CC-8DE8-8B438F73B026}"/>
    <cellStyle name="Calculation 2 2 4 4 5" xfId="19775" xr:uid="{D64BB6E1-99D4-40EE-A2A4-2FE0BF82F91E}"/>
    <cellStyle name="Calculation 2 2 4 4 6" xfId="22539" xr:uid="{DBE374C6-7095-4B30-910D-42C651F64C39}"/>
    <cellStyle name="Calculation 2 2 4 5" xfId="3065" xr:uid="{2E68BFB0-6E4D-4883-A970-614EF020FBA2}"/>
    <cellStyle name="Calculation 2 2 4 6" xfId="3572" xr:uid="{8423DB28-F0DB-4309-9ECC-40AC6D8EC1BC}"/>
    <cellStyle name="Calculation 2 2 4 7" xfId="12655" xr:uid="{148C4134-E221-4D0C-80F6-C63459E67531}"/>
    <cellStyle name="Calculation 2 2 4 8" xfId="3380" xr:uid="{7D0487B7-2715-4B7C-B85A-64B0AB6121CB}"/>
    <cellStyle name="Calculation 2 2 4 9" xfId="18181" xr:uid="{8793AD6C-4ADA-476F-AFAE-8CFEA7890934}"/>
    <cellStyle name="Calculation 2 2 5" xfId="5272" xr:uid="{A4CDD03C-24C9-4C96-BD5F-85968153FCFC}"/>
    <cellStyle name="Calculation 2 2 5 2" xfId="6504" xr:uid="{997A11F7-CD61-4307-B5CE-27CD055E9306}"/>
    <cellStyle name="Calculation 2 2 5 2 2" xfId="10676" xr:uid="{353B126E-FAB2-483F-B819-A297EE042E0B}"/>
    <cellStyle name="Calculation 2 2 5 2 3" xfId="14124" xr:uid="{535AFF78-B136-4A20-B2CF-93A7BF979BEB}"/>
    <cellStyle name="Calculation 2 2 5 2 4" xfId="18856" xr:uid="{07F0E8B2-EEC0-4DDA-AC4E-3B8EA293130C}"/>
    <cellStyle name="Calculation 2 2 5 2 5" xfId="19902" xr:uid="{199C4771-4239-4298-90EF-90AA7F1E9E97}"/>
    <cellStyle name="Calculation 2 2 5 2 6" xfId="22665" xr:uid="{815B8062-A7B4-4484-9989-1830A444D890}"/>
    <cellStyle name="Calculation 2 2 5 3" xfId="7203" xr:uid="{BA6B8EFC-C1F3-4DEB-A4D2-D2D1720E2B67}"/>
    <cellStyle name="Calculation 2 2 5 3 2" xfId="11359" xr:uid="{D99D696A-63C2-4123-BF3D-AEC27E0F6D32}"/>
    <cellStyle name="Calculation 2 2 5 3 3" xfId="14811" xr:uid="{2159A389-A6C0-4F7A-B7A4-E062B95D768E}"/>
    <cellStyle name="Calculation 2 2 5 3 4" xfId="17855" xr:uid="{AED1C2BD-700B-4D83-B2A5-0232CEB180A8}"/>
    <cellStyle name="Calculation 2 2 5 3 5" xfId="20548" xr:uid="{38674B87-9489-41AC-83E9-C1343DA36031}"/>
    <cellStyle name="Calculation 2 2 5 3 6" xfId="23304" xr:uid="{5CEC7643-A132-443A-8EBB-2DA70F793B35}"/>
    <cellStyle name="Calculation 2 2 5 4" xfId="7834" xr:uid="{5B3B03F8-CF0A-42F3-BB35-B7626E0C5B07}"/>
    <cellStyle name="Calculation 2 2 5 4 2" xfId="11990" xr:uid="{3F0C52F2-BC08-44EB-8B01-C67313293BA7}"/>
    <cellStyle name="Calculation 2 2 5 4 3" xfId="15439" xr:uid="{C53B4AE2-FDFC-4681-ABA4-AC268B01B288}"/>
    <cellStyle name="Calculation 2 2 5 4 4" xfId="14256" xr:uid="{941B55BE-ACC5-495A-BA73-F1765675650B}"/>
    <cellStyle name="Calculation 2 2 5 4 5" xfId="21173" xr:uid="{E19D2BA0-0E25-4A85-9522-4F8F04A3D99E}"/>
    <cellStyle name="Calculation 2 2 5 4 6" xfId="23929" xr:uid="{58CC64CF-BA94-43C2-B5EC-7D4F3EE1B6DD}"/>
    <cellStyle name="Calculation 2 2 5 5" xfId="9486" xr:uid="{AC45CCCD-A168-4E34-B5EF-640FAE6CA6EE}"/>
    <cellStyle name="Calculation 2 2 5 6" xfId="4517" xr:uid="{3B515271-4FF3-48ED-87A1-4CF0CBCFBDBA}"/>
    <cellStyle name="Calculation 2 2 5 7" xfId="10120" xr:uid="{D3C8CCC1-9DFB-411B-8305-60AE52358337}"/>
    <cellStyle name="Calculation 2 2 5 8" xfId="17457" xr:uid="{91CF386A-7F95-4D85-AC8A-98F98BD45C1E}"/>
    <cellStyle name="Calculation 2 2 5 9" xfId="17591" xr:uid="{3F0B3836-1B6B-45DB-A0DD-D4105CE3F984}"/>
    <cellStyle name="Calculation 2 2 6" xfId="5970" xr:uid="{F72F4D9A-AE30-4C2C-A351-2AFB52D37183}"/>
    <cellStyle name="Calculation 2 2 6 2" xfId="10153" xr:uid="{AB2F6D74-702C-4124-A2E0-FDCCDCA0F13F}"/>
    <cellStyle name="Calculation 2 2 6 3" xfId="13602" xr:uid="{CA63D3BD-1169-4D8C-984C-4795E4864FDC}"/>
    <cellStyle name="Calculation 2 2 6 4" xfId="16096" xr:uid="{3FC834C9-6F9A-49C4-858F-B1859D8A8254}"/>
    <cellStyle name="Calculation 2 2 6 5" xfId="17862" xr:uid="{186D2472-F55C-4897-BCE2-05C7CB91701D}"/>
    <cellStyle name="Calculation 2 2 6 6" xfId="18139" xr:uid="{F0DFC215-5470-478E-AEA7-AC6B7F7E10AF}"/>
    <cellStyle name="Calculation 2 2 7" xfId="6323" xr:uid="{2679F5F8-1B4A-4916-BEB7-82F3C3CCA2B1}"/>
    <cellStyle name="Calculation 2 2 7 2" xfId="10498" xr:uid="{EEA566CC-65C5-4FFB-9884-1F5DB47DC09D}"/>
    <cellStyle name="Calculation 2 2 7 3" xfId="13945" xr:uid="{A863549C-7D99-4BCD-8D76-374A2D6D8ADF}"/>
    <cellStyle name="Calculation 2 2 7 4" xfId="3856" xr:uid="{82E39B5C-F2C5-43EC-9052-FB4FFF5CABAA}"/>
    <cellStyle name="Calculation 2 2 7 5" xfId="19763" xr:uid="{FB364B41-5492-4CF7-90B4-60D478262381}"/>
    <cellStyle name="Calculation 2 2 7 6" xfId="22527" xr:uid="{F7B55F63-D357-4FCE-B276-6291D81ABB36}"/>
    <cellStyle name="Calculation 2 2 8" xfId="6148" xr:uid="{799BAED9-55A4-4524-BD0D-B366D32905BA}"/>
    <cellStyle name="Calculation 2 2 8 2" xfId="10324" xr:uid="{8F66095E-AC01-4331-AB92-3220213EDD58}"/>
    <cellStyle name="Calculation 2 2 8 3" xfId="13771" xr:uid="{0A21C934-4D09-4C94-82D3-AF3BC4268038}"/>
    <cellStyle name="Calculation 2 2 8 4" xfId="18007" xr:uid="{8FD595B7-0D2D-405E-930E-948FF902AF28}"/>
    <cellStyle name="Calculation 2 2 8 5" xfId="3181" xr:uid="{1FEE9708-C24E-447B-800E-864B36D19CBD}"/>
    <cellStyle name="Calculation 2 2 8 6" xfId="22392" xr:uid="{35E0F3E3-B1E2-4D23-A6BF-897218EC3182}"/>
    <cellStyle name="Calculation 2 2 9" xfId="8688" xr:uid="{FBABFD21-1A34-44C8-83BB-5F02111154D1}"/>
    <cellStyle name="Calculation 2 2 9 2" xfId="12852" xr:uid="{724FD8F6-0B5A-46A7-9D8C-7137F7990A66}"/>
    <cellStyle name="Calculation 2 2 9 3" xfId="16250" xr:uid="{9903370E-6739-4315-A6FE-E5597F37B3B2}"/>
    <cellStyle name="Calculation 2 2 9 4" xfId="18688" xr:uid="{455D80CC-382A-44C7-997E-A7FA044ABF6F}"/>
    <cellStyle name="Calculation 2 2 9 5" xfId="9441" xr:uid="{B3C7DD4A-FA2D-44CF-A9F6-A09886D8A925}"/>
    <cellStyle name="Calculation 2 2 9 6" xfId="21848" xr:uid="{5706208D-7905-432B-90E2-30314BB5D22C}"/>
    <cellStyle name="Calculation 2 2 9 7" xfId="24570" xr:uid="{D40212D4-CA4F-4164-B691-A1EFD73FB7A8}"/>
    <cellStyle name="Calculation 2 3" xfId="635" xr:uid="{00000000-0005-0000-0000-000089050000}"/>
    <cellStyle name="Calculation 2 3 10" xfId="9209" xr:uid="{8FB4C62C-9AD5-4CD8-84E9-9B98FA4670CE}"/>
    <cellStyle name="Calculation 2 3 10 2" xfId="13306" xr:uid="{FFF49C6F-94E5-48BC-B3BE-F1B81675FE6B}"/>
    <cellStyle name="Calculation 2 3 10 3" xfId="16702" xr:uid="{B9F58BD9-353C-43C9-8261-75C4C5E73892}"/>
    <cellStyle name="Calculation 2 3 10 4" xfId="19133" xr:uid="{52292A97-6DDE-4E99-B9E8-EA36C94F5BC1}"/>
    <cellStyle name="Calculation 2 3 10 5" xfId="22105" xr:uid="{A05DF9DD-AD64-4A7D-8283-D724C6019DCE}"/>
    <cellStyle name="Calculation 2 3 10 6" xfId="24798" xr:uid="{6AC52A1C-79C8-458D-8863-0AFBFAA391CF}"/>
    <cellStyle name="Calculation 2 3 11" xfId="9248" xr:uid="{DBFC1D44-EFFC-47E9-BB8B-750C63EFEC3A}"/>
    <cellStyle name="Calculation 2 3 11 2" xfId="13345" xr:uid="{047598D1-7A79-4410-BC8E-A9E617D401F9}"/>
    <cellStyle name="Calculation 2 3 11 3" xfId="16741" xr:uid="{31F2435F-343E-43BC-A6DE-27A8FBEDE238}"/>
    <cellStyle name="Calculation 2 3 11 4" xfId="19172" xr:uid="{3916B242-212D-49AE-99BC-37AC1422E68C}"/>
    <cellStyle name="Calculation 2 3 11 5" xfId="19539" xr:uid="{63BBACEB-D088-472B-BE15-7883D7EF7A0B}"/>
    <cellStyle name="Calculation 2 3 11 6" xfId="22142" xr:uid="{20B386D6-BBFE-4A44-A8A9-8A313EF5F0F2}"/>
    <cellStyle name="Calculation 2 3 11 7" xfId="24832" xr:uid="{41E4FC81-84FE-4727-A163-3CF0AD29BAC4}"/>
    <cellStyle name="Calculation 2 3 12" xfId="3506" xr:uid="{CA99C338-400D-4DC0-AC13-090929016207}"/>
    <cellStyle name="Calculation 2 3 13" xfId="8611" xr:uid="{21F3E1AF-541B-441B-BD15-65AF167ADE2D}"/>
    <cellStyle name="Calculation 2 3 14" xfId="3204" xr:uid="{CD48F3F5-6B44-4065-8A98-A4F2EAB5F9D2}"/>
    <cellStyle name="Calculation 2 3 15" xfId="3798" xr:uid="{5C52991F-4830-41E0-9F36-5CCE772A8A16}"/>
    <cellStyle name="Calculation 2 3 16" xfId="17649" xr:uid="{1E28A8DD-2C15-423A-8A6D-946F6FB04204}"/>
    <cellStyle name="Calculation 2 3 17" xfId="12982" xr:uid="{A6DBD899-A481-4D8D-B233-D497B5C779E0}"/>
    <cellStyle name="Calculation 2 3 2" xfId="1781" xr:uid="{00000000-0005-0000-0000-00008A050000}"/>
    <cellStyle name="Calculation 2 3 2 10" xfId="9198" xr:uid="{210555F1-296F-4E39-8322-60C47F38E846}"/>
    <cellStyle name="Calculation 2 3 2 10 2" xfId="13295" xr:uid="{3AFBB13E-55AE-4359-936D-70B6E71D5716}"/>
    <cellStyle name="Calculation 2 3 2 10 3" xfId="16691" xr:uid="{50B87B5B-E6AD-470F-9DAF-72B02BB3976F}"/>
    <cellStyle name="Calculation 2 3 2 10 4" xfId="19122" xr:uid="{0F1E5CA8-45C1-477A-86B0-227845ED12DF}"/>
    <cellStyle name="Calculation 2 3 2 10 5" xfId="19525" xr:uid="{631DF55D-B34B-44D7-A922-77C3A88AA34B}"/>
    <cellStyle name="Calculation 2 3 2 10 6" xfId="22094" xr:uid="{0582AD0F-42D5-40E4-8281-55EB71C1CDF0}"/>
    <cellStyle name="Calculation 2 3 2 10 7" xfId="24789" xr:uid="{0931716E-C0F9-420B-B195-18FF257C7529}"/>
    <cellStyle name="Calculation 2 3 2 11" xfId="4391" xr:uid="{B583F853-4E61-476B-9F8B-52A4B7508D57}"/>
    <cellStyle name="Calculation 2 3 2 12" xfId="4098" xr:uid="{56B00CE2-8C13-4033-BDF3-EA2C3A7BF4DC}"/>
    <cellStyle name="Calculation 2 3 2 13" xfId="9652" xr:uid="{603CE218-2553-4123-96DF-615309A5F6E6}"/>
    <cellStyle name="Calculation 2 3 2 14" xfId="17347" xr:uid="{827723B2-20A5-4170-ACDB-CF6E39AEBCB2}"/>
    <cellStyle name="Calculation 2 3 2 15" xfId="19710" xr:uid="{4A6B006B-D0D5-46BE-8D90-699434951C3A}"/>
    <cellStyle name="Calculation 2 3 2 16" xfId="17584" xr:uid="{F2FF1C3E-6CBA-4029-9A8A-A50F83AA08C2}"/>
    <cellStyle name="Calculation 2 3 2 2" xfId="5205" xr:uid="{9D1E92D1-CA64-4DB2-AE1A-A70204587FA1}"/>
    <cellStyle name="Calculation 2 3 2 2 10" xfId="3535" xr:uid="{54F6E17F-79A2-41AB-B6D5-0A3DE8C42616}"/>
    <cellStyle name="Calculation 2 3 2 2 2" xfId="5643" xr:uid="{AD04833F-B6C9-4EE0-BEDA-207F4930CEFA}"/>
    <cellStyle name="Calculation 2 3 2 2 2 2" xfId="6813" xr:uid="{C2EFC28A-C37A-4650-9986-9B8AC306B578}"/>
    <cellStyle name="Calculation 2 3 2 2 2 2 2" xfId="10974" xr:uid="{67DBC315-5ECA-400C-9B40-619945C9BAA5}"/>
    <cellStyle name="Calculation 2 3 2 2 2 2 3" xfId="14427" xr:uid="{5A61C5EB-F043-42C4-86DB-A1186CEE6A9B}"/>
    <cellStyle name="Calculation 2 3 2 2 2 2 4" xfId="4254" xr:uid="{D05239DA-21CC-4EF1-9F6F-91655EEFB540}"/>
    <cellStyle name="Calculation 2 3 2 2 2 2 5" xfId="20186" xr:uid="{1BCDBABC-DA73-40F9-9F5F-78D1F4A9B7CB}"/>
    <cellStyle name="Calculation 2 3 2 2 2 2 6" xfId="22945" xr:uid="{1F49841B-EEBD-4C52-BE3E-C87ADA1E8288}"/>
    <cellStyle name="Calculation 2 3 2 2 2 3" xfId="7481" xr:uid="{188E5E0C-6BFD-46C2-A220-9433F663BC46}"/>
    <cellStyle name="Calculation 2 3 2 2 2 3 2" xfId="11637" xr:uid="{399829CF-65B4-4C8C-88AB-C2C6DDE0E965}"/>
    <cellStyle name="Calculation 2 3 2 2 2 3 3" xfId="15088" xr:uid="{536AE266-1279-44A0-B64F-0896716744B2}"/>
    <cellStyle name="Calculation 2 3 2 2 2 3 4" xfId="17319" xr:uid="{FF81220A-3631-4BE3-8C52-FA7FF8804487}"/>
    <cellStyle name="Calculation 2 3 2 2 2 3 5" xfId="20824" xr:uid="{8C3D7601-14D2-42D7-A651-8F9E41102BF7}"/>
    <cellStyle name="Calculation 2 3 2 2 2 3 6" xfId="23580" xr:uid="{F7E6B547-FEDA-4B68-869C-8CFF7689FB69}"/>
    <cellStyle name="Calculation 2 3 2 2 2 4" xfId="8113" xr:uid="{223A0A92-7485-470C-9361-D50DA6B30556}"/>
    <cellStyle name="Calculation 2 3 2 2 2 4 2" xfId="12269" xr:uid="{61BB3039-802B-4ADC-BA87-DF1A1738DE7B}"/>
    <cellStyle name="Calculation 2 3 2 2 2 4 3" xfId="15718" xr:uid="{208B7788-24A4-49F5-8BB4-4A4010CEEE6C}"/>
    <cellStyle name="Calculation 2 3 2 2 2 4 4" xfId="12923" xr:uid="{6C8F0425-4C91-4482-AD7C-815F61F8FD08}"/>
    <cellStyle name="Calculation 2 3 2 2 2 4 5" xfId="21450" xr:uid="{0B2B6AE8-2EB9-4247-B5CF-004C2D4795A4}"/>
    <cellStyle name="Calculation 2 3 2 2 2 4 6" xfId="24206" xr:uid="{5000B712-B80F-4382-A082-63F7AB8524B8}"/>
    <cellStyle name="Calculation 2 3 2 2 2 5" xfId="9834" xr:uid="{F07714FB-46AA-4039-BA72-C01A2237DFC3}"/>
    <cellStyle name="Calculation 2 3 2 2 2 6" xfId="4555" xr:uid="{056405E9-5AEB-43FF-BBC2-199223340963}"/>
    <cellStyle name="Calculation 2 3 2 2 2 7" xfId="4062" xr:uid="{0BBDF57E-FE09-449B-BBC8-B8982042283A}"/>
    <cellStyle name="Calculation 2 3 2 2 2 8" xfId="4012" xr:uid="{5F0D59E3-A137-4197-8C16-8059C40A3F3D}"/>
    <cellStyle name="Calculation 2 3 2 2 2 9" xfId="21880" xr:uid="{2D94839A-937C-4FA4-937B-D8103548CD5E}"/>
    <cellStyle name="Calculation 2 3 2 2 3" xfId="6437" xr:uid="{EBF2ECD9-1B45-4ECF-8C59-6E0BB4D21112}"/>
    <cellStyle name="Calculation 2 3 2 2 3 2" xfId="10609" xr:uid="{A772D959-32F2-4871-8C34-7498EFD500C9}"/>
    <cellStyle name="Calculation 2 3 2 2 3 3" xfId="14057" xr:uid="{97B55CC7-D585-402E-A174-6E5BC8666014}"/>
    <cellStyle name="Calculation 2 3 2 2 3 4" xfId="17715" xr:uid="{177832ED-B5E3-45D1-865F-4FE3EA7B09CE}"/>
    <cellStyle name="Calculation 2 3 2 2 3 5" xfId="19835" xr:uid="{B208D7BF-B29C-4C4C-B3FB-D001A1FDE163}"/>
    <cellStyle name="Calculation 2 3 2 2 3 6" xfId="22598" xr:uid="{6E20CB01-5C65-4262-9953-BD827AB76F7B}"/>
    <cellStyle name="Calculation 2 3 2 2 4" xfId="7136" xr:uid="{D4C92891-0F53-4D39-816D-24AC07963150}"/>
    <cellStyle name="Calculation 2 3 2 2 4 2" xfId="11292" xr:uid="{CCBD944D-FFBF-4CCB-93E8-2E5F3B712AA5}"/>
    <cellStyle name="Calculation 2 3 2 2 4 3" xfId="14744" xr:uid="{74AC74E4-B74A-40F5-88AA-90A4B560783C}"/>
    <cellStyle name="Calculation 2 3 2 2 4 4" xfId="16999" xr:uid="{3898DF11-DB0D-4457-B0EA-44896B33AD4B}"/>
    <cellStyle name="Calculation 2 3 2 2 4 5" xfId="20481" xr:uid="{8485E43B-69A3-45ED-98D8-5E0BFCCC8413}"/>
    <cellStyle name="Calculation 2 3 2 2 4 6" xfId="23237" xr:uid="{3A3E71E4-56E0-4AA7-9706-14B7DF1A6E8F}"/>
    <cellStyle name="Calculation 2 3 2 2 5" xfId="7767" xr:uid="{7D5199B1-44F1-4920-9714-B9B188FC5045}"/>
    <cellStyle name="Calculation 2 3 2 2 5 2" xfId="11923" xr:uid="{2C9E7A09-5BE4-457E-8EB6-040F9D625A58}"/>
    <cellStyle name="Calculation 2 3 2 2 5 3" xfId="15372" xr:uid="{CB4A4537-10F0-4223-BF6A-9F35344B626B}"/>
    <cellStyle name="Calculation 2 3 2 2 5 4" xfId="13654" xr:uid="{4175348C-4BC7-489E-B032-C6EBED4CF2FE}"/>
    <cellStyle name="Calculation 2 3 2 2 5 5" xfId="21106" xr:uid="{B6A6CA11-5751-464E-A207-F09984B8EF3A}"/>
    <cellStyle name="Calculation 2 3 2 2 5 6" xfId="23862" xr:uid="{7A224F22-B3B9-4798-A68B-EE6FE5995C07}"/>
    <cellStyle name="Calculation 2 3 2 2 6" xfId="3031" xr:uid="{87AA21F2-0B60-4E51-9002-D40E27465FE1}"/>
    <cellStyle name="Calculation 2 3 2 2 7" xfId="2958" xr:uid="{5BACCA30-621C-489D-A4A2-CD96BCB5CE0B}"/>
    <cellStyle name="Calculation 2 3 2 2 8" xfId="18966" xr:uid="{EDD1D77F-16C1-42A9-9753-B0858EBE762D}"/>
    <cellStyle name="Calculation 2 3 2 2 9" xfId="19354" xr:uid="{195881A7-2280-4778-8964-BC1892DD6EEE}"/>
    <cellStyle name="Calculation 2 3 2 3" xfId="5309" xr:uid="{3EA96018-0DF6-4296-9699-3F6DB4CE48BB}"/>
    <cellStyle name="Calculation 2 3 2 3 10" xfId="17231" xr:uid="{A44A31F4-93A3-4C50-89B0-0BC3BB90B5F5}"/>
    <cellStyle name="Calculation 2 3 2 3 2" xfId="5864" xr:uid="{C8BCFAD7-05C6-4D94-9B17-12F784B4D890}"/>
    <cellStyle name="Calculation 2 3 2 3 2 2" xfId="7033" xr:uid="{FA578F0C-E505-44DF-A34E-FFEC92AE704C}"/>
    <cellStyle name="Calculation 2 3 2 3 2 2 2" xfId="11189" xr:uid="{04A258CC-5139-4D4B-ACBE-D44308D4DCFB}"/>
    <cellStyle name="Calculation 2 3 2 3 2 2 3" xfId="14643" xr:uid="{EFF504AD-F6BF-4C79-94CE-7EAD66D16C85}"/>
    <cellStyle name="Calculation 2 3 2 3 2 2 4" xfId="3652" xr:uid="{A583D0F4-0C39-4947-90FE-87AF891F7458}"/>
    <cellStyle name="Calculation 2 3 2 3 2 2 5" xfId="20384" xr:uid="{9845AF79-DB47-4F26-8537-A02A9BF7FC02}"/>
    <cellStyle name="Calculation 2 3 2 3 2 2 6" xfId="23142" xr:uid="{32D15919-2533-42FF-B8CB-024D03B954BD}"/>
    <cellStyle name="Calculation 2 3 2 3 2 3" xfId="7681" xr:uid="{192A42C6-2E0F-4649-86B2-A8236CB41C84}"/>
    <cellStyle name="Calculation 2 3 2 3 2 3 2" xfId="11837" xr:uid="{11CAB3A2-C92C-49D4-827C-7CC7EEB2BC4A}"/>
    <cellStyle name="Calculation 2 3 2 3 2 3 3" xfId="15286" xr:uid="{AEF4A15F-DABE-4267-8E13-4A40E205E7BC}"/>
    <cellStyle name="Calculation 2 3 2 3 2 3 4" xfId="4160" xr:uid="{B9B5C27B-C759-40B2-B89D-187D81199BE1}"/>
    <cellStyle name="Calculation 2 3 2 3 2 3 5" xfId="21021" xr:uid="{0581F3D4-D09B-43B1-A6C5-0F0764B64E03}"/>
    <cellStyle name="Calculation 2 3 2 3 2 3 6" xfId="23777" xr:uid="{7FB49517-03E5-4200-8DCB-30A9ACF063BF}"/>
    <cellStyle name="Calculation 2 3 2 3 2 4" xfId="8313" xr:uid="{4630901E-F066-4EDD-B9D2-6BE5C0B9B870}"/>
    <cellStyle name="Calculation 2 3 2 3 2 4 2" xfId="12469" xr:uid="{9D8AD12E-B3D0-49F4-B7F3-865F5999A4C8}"/>
    <cellStyle name="Calculation 2 3 2 3 2 4 3" xfId="15916" xr:uid="{745D1A4D-3913-4C31-A3FC-4A23D6F8B1EE}"/>
    <cellStyle name="Calculation 2 3 2 3 2 4 4" xfId="4306" xr:uid="{6194B68B-D683-4A31-9C88-B5B90846124D}"/>
    <cellStyle name="Calculation 2 3 2 3 2 4 5" xfId="21647" xr:uid="{7AC90E0B-84AC-4769-B4A9-EF3DD9A49C33}"/>
    <cellStyle name="Calculation 2 3 2 3 2 4 6" xfId="24403" xr:uid="{D9FFB28F-D4C0-41D1-8507-FDAC41624C1B}"/>
    <cellStyle name="Calculation 2 3 2 3 2 5" xfId="10049" xr:uid="{7C2FA547-42A3-467A-81A9-22F9B0DBD218}"/>
    <cellStyle name="Calculation 2 3 2 3 2 6" xfId="3445" xr:uid="{F79B99AD-9F22-4999-89E0-672B2BDD414B}"/>
    <cellStyle name="Calculation 2 3 2 3 2 7" xfId="3160" xr:uid="{74F1BB20-8FF3-4649-A3E2-9284F21F66CE}"/>
    <cellStyle name="Calculation 2 3 2 3 2 8" xfId="16337" xr:uid="{12298376-4FB4-489F-995A-CBCEE2DE3054}"/>
    <cellStyle name="Calculation 2 3 2 3 2 9" xfId="13038" xr:uid="{56B51DE6-52D0-4264-BB29-66F784099B05}"/>
    <cellStyle name="Calculation 2 3 2 3 3" xfId="6540" xr:uid="{7BAABFC5-B2B9-4739-8D86-CA056AC532DB}"/>
    <cellStyle name="Calculation 2 3 2 3 3 2" xfId="10712" xr:uid="{5580F5EA-6CC9-4577-9337-814B8FE4A0CA}"/>
    <cellStyle name="Calculation 2 3 2 3 3 3" xfId="14160" xr:uid="{74A0A43C-B670-4A41-9943-295EA62D26A0}"/>
    <cellStyle name="Calculation 2 3 2 3 3 4" xfId="17098" xr:uid="{357F48A0-C11A-440B-B439-A90C0F809C9B}"/>
    <cellStyle name="Calculation 2 3 2 3 3 5" xfId="19938" xr:uid="{54DED63B-F5D7-4DEF-80F6-087B921D24B6}"/>
    <cellStyle name="Calculation 2 3 2 3 3 6" xfId="22701" xr:uid="{573A3AEB-7F08-4968-9AF6-F5BA08D44D38}"/>
    <cellStyle name="Calculation 2 3 2 3 4" xfId="7239" xr:uid="{7867B2D1-1F5F-425E-A267-EDC10F003E41}"/>
    <cellStyle name="Calculation 2 3 2 3 4 2" xfId="11395" xr:uid="{DFB11CDB-53F4-4270-A53D-E2FC79F14C31}"/>
    <cellStyle name="Calculation 2 3 2 3 4 3" xfId="14847" xr:uid="{A13258BF-6F7E-48B3-AD90-C92EE07CAB9D}"/>
    <cellStyle name="Calculation 2 3 2 3 4 4" xfId="17424" xr:uid="{5045C396-137A-403F-95FD-036DDB6E1A87}"/>
    <cellStyle name="Calculation 2 3 2 3 4 5" xfId="20584" xr:uid="{B88A50D1-4BB7-4964-B53B-46D3525E45B9}"/>
    <cellStyle name="Calculation 2 3 2 3 4 6" xfId="23340" xr:uid="{F659034D-7E37-4449-B624-3642518B9142}"/>
    <cellStyle name="Calculation 2 3 2 3 5" xfId="7871" xr:uid="{6D67CEC5-A6B7-4A79-AA58-0EE62AE2391C}"/>
    <cellStyle name="Calculation 2 3 2 3 5 2" xfId="12027" xr:uid="{9477ED15-99A5-4851-A845-34D45C301D02}"/>
    <cellStyle name="Calculation 2 3 2 3 5 3" xfId="15476" xr:uid="{53001C95-9C59-423B-B6AC-25E556D453A8}"/>
    <cellStyle name="Calculation 2 3 2 3 5 4" xfId="16252" xr:uid="{DFB66C7E-4B79-49F7-B488-76BD88D2DAE3}"/>
    <cellStyle name="Calculation 2 3 2 3 5 5" xfId="21210" xr:uid="{EC2F7E7F-D724-4F13-8C25-2E2D5CCC8816}"/>
    <cellStyle name="Calculation 2 3 2 3 5 6" xfId="23966" xr:uid="{07816907-D4D6-4F77-97A5-27BBA2D59898}"/>
    <cellStyle name="Calculation 2 3 2 3 6" xfId="9523" xr:uid="{0A426599-F724-449C-8D4E-859861A7370D}"/>
    <cellStyle name="Calculation 2 3 2 3 7" xfId="9612" xr:uid="{456EFDAB-7BFA-4143-90CE-B712E0D57018}"/>
    <cellStyle name="Calculation 2 3 2 3 8" xfId="10534" xr:uid="{E9B43233-0E05-4E20-BD10-5987C7B1CF93}"/>
    <cellStyle name="Calculation 2 3 2 3 9" xfId="3402" xr:uid="{4323A5D7-D84D-4194-A5CE-E8C1416718C7}"/>
    <cellStyle name="Calculation 2 3 2 4" xfId="5541" xr:uid="{171402F5-99CC-4D61-9784-05AF24F0863A}"/>
    <cellStyle name="Calculation 2 3 2 4 2" xfId="6711" xr:uid="{D209BE4A-1BCE-43E4-89B1-8ECD68B376FE}"/>
    <cellStyle name="Calculation 2 3 2 4 2 2" xfId="10872" xr:uid="{E024B625-64DB-4689-9ACE-AAFA6F073CB6}"/>
    <cellStyle name="Calculation 2 3 2 4 2 3" xfId="14325" xr:uid="{648D3691-87FF-464B-B77F-6E229E009AD9}"/>
    <cellStyle name="Calculation 2 3 2 4 2 4" xfId="3122" xr:uid="{0DAE8071-4B3C-4953-8898-0102490BBA1E}"/>
    <cellStyle name="Calculation 2 3 2 4 2 5" xfId="20084" xr:uid="{6C89A2F9-3E5A-4E25-BFDC-F9056F0A9F43}"/>
    <cellStyle name="Calculation 2 3 2 4 2 6" xfId="22843" xr:uid="{4E16A51E-8112-4AAB-8E08-E60D1913DAC2}"/>
    <cellStyle name="Calculation 2 3 2 4 3" xfId="7379" xr:uid="{C8A7A551-CACA-40A9-9F42-EACE59D69F7B}"/>
    <cellStyle name="Calculation 2 3 2 4 3 2" xfId="11535" xr:uid="{81992841-DC9A-455B-BE6A-DBD76B9EE8CE}"/>
    <cellStyle name="Calculation 2 3 2 4 3 3" xfId="14986" xr:uid="{59F4C7B5-A9AC-4BC5-9DE0-DC3B149BC34E}"/>
    <cellStyle name="Calculation 2 3 2 4 3 4" xfId="18026" xr:uid="{A6AC0BD2-3092-4DB6-811E-DBCDA752F95D}"/>
    <cellStyle name="Calculation 2 3 2 4 3 5" xfId="20722" xr:uid="{B6A30075-02C4-4F2E-8079-5CDE88984D83}"/>
    <cellStyle name="Calculation 2 3 2 4 3 6" xfId="23478" xr:uid="{4B8B9BC0-B742-4955-9B2B-C9ADC9A47611}"/>
    <cellStyle name="Calculation 2 3 2 4 4" xfId="8011" xr:uid="{92E3C25C-4F16-496F-A7D3-803BEE2AB62D}"/>
    <cellStyle name="Calculation 2 3 2 4 4 2" xfId="12167" xr:uid="{7FDB2154-EBD2-44C8-952B-95235F3C1AFA}"/>
    <cellStyle name="Calculation 2 3 2 4 4 3" xfId="15616" xr:uid="{4D42E308-AB8F-4FFA-AFFB-D7199689595F}"/>
    <cellStyle name="Calculation 2 3 2 4 4 4" xfId="16405" xr:uid="{87DE87C2-787B-45ED-87CE-C8AD9965DB0A}"/>
    <cellStyle name="Calculation 2 3 2 4 4 5" xfId="21348" xr:uid="{46A34CDC-2649-4CDD-A107-0E1829F5030C}"/>
    <cellStyle name="Calculation 2 3 2 4 4 6" xfId="24104" xr:uid="{6FE92AEB-F9BB-4B92-A187-E705E31A0B16}"/>
    <cellStyle name="Calculation 2 3 2 4 5" xfId="9732" xr:uid="{73D5BEC1-D225-42A8-A446-DB97395F2983}"/>
    <cellStyle name="Calculation 2 3 2 4 6" xfId="4549" xr:uid="{843D7160-DBA2-41BF-9AF5-F3B9FCA88C27}"/>
    <cellStyle name="Calculation 2 3 2 4 7" xfId="18638" xr:uid="{3902C579-53E0-45D9-9F63-7A5237BD7F24}"/>
    <cellStyle name="Calculation 2 3 2 4 8" xfId="16994" xr:uid="{69FA5118-6963-42B3-ABCB-7ACCA1C9CBA2}"/>
    <cellStyle name="Calculation 2 3 2 4 9" xfId="21840" xr:uid="{A1A333DD-1F1D-4322-B94E-6747600F1A3F}"/>
    <cellStyle name="Calculation 2 3 2 5" xfId="6211" xr:uid="{83962B50-CEC2-40AC-9FD6-A3CB9A859468}"/>
    <cellStyle name="Calculation 2 3 2 5 2" xfId="10387" xr:uid="{DE270BA1-3C48-47BD-8BB2-6FACB6A4CFF6}"/>
    <cellStyle name="Calculation 2 3 2 5 3" xfId="13834" xr:uid="{DECEB65A-1C90-4260-B490-A9A8A82C9F2C}"/>
    <cellStyle name="Calculation 2 3 2 5 4" xfId="17721" xr:uid="{3C1324A1-3C53-4F2F-90A1-C7A99EA77598}"/>
    <cellStyle name="Calculation 2 3 2 5 5" xfId="17416" xr:uid="{29451DE0-DEDC-41EC-8BBD-CAC064D4561B}"/>
    <cellStyle name="Calculation 2 3 2 5 6" xfId="22436" xr:uid="{7D62AD89-92FF-428F-9749-6CA0FF53DF9D}"/>
    <cellStyle name="Calculation 2 3 2 6" xfId="6179" xr:uid="{2E7FA1C8-D8D8-47F1-9FE3-A790E2085889}"/>
    <cellStyle name="Calculation 2 3 2 6 2" xfId="10355" xr:uid="{24A86ACC-7E9B-452C-AFEC-59EC24CBE018}"/>
    <cellStyle name="Calculation 2 3 2 6 3" xfId="13802" xr:uid="{F1FC31BC-52CC-496D-B328-5BA73195FF2D}"/>
    <cellStyle name="Calculation 2 3 2 6 4" xfId="18147" xr:uid="{DEFBEEA3-061A-4F8E-B020-6746ECC36B22}"/>
    <cellStyle name="Calculation 2 3 2 6 5" xfId="17819" xr:uid="{BFDE9DA0-7603-4076-91AA-E47C3CF881AE}"/>
    <cellStyle name="Calculation 2 3 2 6 6" xfId="22413" xr:uid="{CD0EBFDA-9233-4C1B-8D8A-C8D64D700E54}"/>
    <cellStyle name="Calculation 2 3 2 7" xfId="6184" xr:uid="{7292922B-B899-46A8-A7BD-1A6CA42C632F}"/>
    <cellStyle name="Calculation 2 3 2 7 2" xfId="10360" xr:uid="{058745D4-FFAE-4470-97BA-C787CBC3B19F}"/>
    <cellStyle name="Calculation 2 3 2 7 3" xfId="13807" xr:uid="{4EB341BA-9379-4E72-BAD5-2F40A27AD459}"/>
    <cellStyle name="Calculation 2 3 2 7 4" xfId="17696" xr:uid="{03696AD6-3475-4B1E-A27F-BB48F67E138D}"/>
    <cellStyle name="Calculation 2 3 2 7 5" xfId="3498" xr:uid="{8E41DB15-F5DF-45B7-A60E-85A34575F78C}"/>
    <cellStyle name="Calculation 2 3 2 7 6" xfId="22418" xr:uid="{341BE02A-FB01-4AC8-A23E-72750A8D4B57}"/>
    <cellStyle name="Calculation 2 3 2 8" xfId="8813" xr:uid="{E5CDEC86-C91A-4C8D-93FE-76FE6ADB9108}"/>
    <cellStyle name="Calculation 2 3 2 8 2" xfId="12955" xr:uid="{9FBF8853-2C08-453D-A33E-96D8C9A7196C}"/>
    <cellStyle name="Calculation 2 3 2 8 3" xfId="16349" xr:uid="{E0FA580E-E600-40A3-A52F-88009963CD04}"/>
    <cellStyle name="Calculation 2 3 2 8 4" xfId="18793" xr:uid="{26C2A8B8-E427-4ADB-B45E-6F17D9FB6664}"/>
    <cellStyle name="Calculation 2 3 2 8 5" xfId="16658" xr:uid="{3326A20A-93BD-4123-A1EA-A69F7018E243}"/>
    <cellStyle name="Calculation 2 3 2 8 6" xfId="21894" xr:uid="{B28356F2-5591-43CA-9235-4156749D99BD}"/>
    <cellStyle name="Calculation 2 3 2 8 7" xfId="24595" xr:uid="{528EB810-A649-4CD0-AB38-DB9604EBB5EB}"/>
    <cellStyle name="Calculation 2 3 2 9" xfId="9224" xr:uid="{A7BC514E-6875-4FCF-9761-BEB1054120D1}"/>
    <cellStyle name="Calculation 2 3 2 9 2" xfId="13321" xr:uid="{31E0587F-E790-4D50-AEF1-669F074754E2}"/>
    <cellStyle name="Calculation 2 3 2 9 3" xfId="16717" xr:uid="{5069AC4E-85BD-4B6C-9F4C-08DE2AF947CE}"/>
    <cellStyle name="Calculation 2 3 2 9 4" xfId="19148" xr:uid="{C0932ED6-E22A-428D-A7F6-DCF6C45AD5B1}"/>
    <cellStyle name="Calculation 2 3 2 9 5" xfId="22120" xr:uid="{B71C87D6-F51F-4B91-9D9B-085615605D3D}"/>
    <cellStyle name="Calculation 2 3 2 9 6" xfId="24810" xr:uid="{24E3DC09-4267-4A44-8529-513DBDA6FCA7}"/>
    <cellStyle name="Calculation 2 3 3" xfId="5193" xr:uid="{764B1E41-D8D5-4CAC-9298-123ABA8B45ED}"/>
    <cellStyle name="Calculation 2 3 3 10" xfId="4468" xr:uid="{7E6E1C79-2C90-4E21-AA52-AAA2B4429022}"/>
    <cellStyle name="Calculation 2 3 3 11" xfId="4980" xr:uid="{DCF64BB8-13C4-4E23-B3C5-EB74219F7731}"/>
    <cellStyle name="Calculation 2 3 3 12" xfId="4958" xr:uid="{AFE777C6-201F-424F-B421-FEA400F1588A}"/>
    <cellStyle name="Calculation 2 3 3 2" xfId="5595" xr:uid="{0033EB44-4FE2-45D8-9873-0EEEE6F6CCEB}"/>
    <cellStyle name="Calculation 2 3 3 2 2" xfId="6765" xr:uid="{1C467D00-4343-4987-A30E-90949CA79A3A}"/>
    <cellStyle name="Calculation 2 3 3 2 2 2" xfId="10926" xr:uid="{9209C754-9E64-4DF7-8518-7E17E897184A}"/>
    <cellStyle name="Calculation 2 3 3 2 2 3" xfId="14379" xr:uid="{E792383F-FBB6-4511-8255-7472A9E9A014}"/>
    <cellStyle name="Calculation 2 3 3 2 2 4" xfId="17119" xr:uid="{9707B4FC-805C-4A07-962E-29A69659AC09}"/>
    <cellStyle name="Calculation 2 3 3 2 2 5" xfId="20138" xr:uid="{86669E34-C263-48E2-A0D5-51A7BCB561E5}"/>
    <cellStyle name="Calculation 2 3 3 2 2 6" xfId="22897" xr:uid="{079C7A08-EF9C-4E89-B448-26C2608058F4}"/>
    <cellStyle name="Calculation 2 3 3 2 3" xfId="7433" xr:uid="{A5054D77-4542-4AD0-9FC0-AB5E60088B4B}"/>
    <cellStyle name="Calculation 2 3 3 2 3 2" xfId="11589" xr:uid="{ECE2829E-09DB-442E-BEB6-7B55C4EEC8C1}"/>
    <cellStyle name="Calculation 2 3 3 2 3 3" xfId="15040" xr:uid="{F76C11A0-8BAD-47F5-B091-9C010AA35E34}"/>
    <cellStyle name="Calculation 2 3 3 2 3 4" xfId="17084" xr:uid="{26117F20-DF53-4283-81B9-0CED80153618}"/>
    <cellStyle name="Calculation 2 3 3 2 3 5" xfId="20776" xr:uid="{A4AB4630-59D0-4B53-AEBF-828F8E35C899}"/>
    <cellStyle name="Calculation 2 3 3 2 3 6" xfId="23532" xr:uid="{54EAB452-4462-45E5-B506-DC768FB7C5C9}"/>
    <cellStyle name="Calculation 2 3 3 2 4" xfId="8065" xr:uid="{F7653801-1F08-4CD8-AE00-AD6AC6BF69FB}"/>
    <cellStyle name="Calculation 2 3 3 2 4 2" xfId="12221" xr:uid="{E99AA9F3-FDBD-44A5-AF5B-A2296C4BE2A1}"/>
    <cellStyle name="Calculation 2 3 3 2 4 3" xfId="15670" xr:uid="{03E57040-2C76-45D1-B3E9-AE8BFDB4D6FB}"/>
    <cellStyle name="Calculation 2 3 3 2 4 4" xfId="3143" xr:uid="{2261447B-AEE4-4B2B-8D16-474481FFE8D2}"/>
    <cellStyle name="Calculation 2 3 3 2 4 5" xfId="21402" xr:uid="{7F203288-4943-45AB-B807-6F565B94F902}"/>
    <cellStyle name="Calculation 2 3 3 2 4 6" xfId="24158" xr:uid="{45746350-F558-4946-9A4B-3BD881FFB16D}"/>
    <cellStyle name="Calculation 2 3 3 2 5" xfId="9786" xr:uid="{712A056A-D63D-487B-9A65-675EE7FF34F5}"/>
    <cellStyle name="Calculation 2 3 3 2 6" xfId="5057" xr:uid="{CCBF8A10-E991-48C3-AE8B-A0ECDC605299}"/>
    <cellStyle name="Calculation 2 3 3 2 7" xfId="18589" xr:uid="{F96CBAC9-CE9F-4B2B-B416-A2447CC33AC7}"/>
    <cellStyle name="Calculation 2 3 3 2 8" xfId="12662" xr:uid="{46969498-A782-4E48-A19F-C3324B5ECD99}"/>
    <cellStyle name="Calculation 2 3 3 2 9" xfId="21835" xr:uid="{FE77D8FC-CEE3-4475-B981-4E30D8B6B7E0}"/>
    <cellStyle name="Calculation 2 3 3 3" xfId="6425" xr:uid="{3FAD6694-6E27-4C0A-93C1-E2DECBFADC39}"/>
    <cellStyle name="Calculation 2 3 3 3 2" xfId="10597" xr:uid="{A96830E7-8646-430C-930C-32C0582BDA02}"/>
    <cellStyle name="Calculation 2 3 3 3 3" xfId="14045" xr:uid="{CF6C14B4-D338-4E47-B64A-C277B169B082}"/>
    <cellStyle name="Calculation 2 3 3 3 4" xfId="17857" xr:uid="{AA09D878-C7F2-42FF-8326-D9B5C0D136F4}"/>
    <cellStyle name="Calculation 2 3 3 3 5" xfId="19823" xr:uid="{CD3724DB-66BC-4074-8DA9-963136CE7D71}"/>
    <cellStyle name="Calculation 2 3 3 3 6" xfId="22586" xr:uid="{AA5BE04E-8469-413D-8A61-F3D237ECA215}"/>
    <cellStyle name="Calculation 2 3 3 4" xfId="7124" xr:uid="{37FFEE2D-F22C-40E5-AC8A-7C6838CB4D59}"/>
    <cellStyle name="Calculation 2 3 3 4 2" xfId="11280" xr:uid="{8AEEA1FE-7173-4E83-823D-A020A0561779}"/>
    <cellStyle name="Calculation 2 3 3 4 3" xfId="14732" xr:uid="{29B18203-228C-44C9-890E-95CF0C76264C}"/>
    <cellStyle name="Calculation 2 3 3 4 4" xfId="16981" xr:uid="{AE73736C-02EA-43E4-A5AB-9E4E6F33CC13}"/>
    <cellStyle name="Calculation 2 3 3 4 5" xfId="20469" xr:uid="{72DB3461-50FE-41CF-A677-B5AC7B4BC1E0}"/>
    <cellStyle name="Calculation 2 3 3 4 6" xfId="23225" xr:uid="{91CC9DA4-ADFA-45FB-8C1B-3382796DB83C}"/>
    <cellStyle name="Calculation 2 3 3 5" xfId="7755" xr:uid="{787AC93E-C9BC-49CF-9490-E9C37D6EE35B}"/>
    <cellStyle name="Calculation 2 3 3 5 2" xfId="11911" xr:uid="{11F86F43-B211-454A-A5AE-650981117722}"/>
    <cellStyle name="Calculation 2 3 3 5 3" xfId="15360" xr:uid="{1AECE2DF-B9CD-44FC-B94A-23E20EEE29B4}"/>
    <cellStyle name="Calculation 2 3 3 5 4" xfId="3289" xr:uid="{99F0C94F-EA50-4F2F-B54F-30F37CB08A71}"/>
    <cellStyle name="Calculation 2 3 3 5 5" xfId="21094" xr:uid="{0CCF5D39-B656-4CAE-A94E-AA38560324CB}"/>
    <cellStyle name="Calculation 2 3 3 5 6" xfId="23850" xr:uid="{44E08774-7E88-4AC6-918F-87BE7A6743E8}"/>
    <cellStyle name="Calculation 2 3 3 6" xfId="9066" xr:uid="{3A7BFCA9-A577-4C08-A3F7-32D41CAC9FA8}"/>
    <cellStyle name="Calculation 2 3 3 6 2" xfId="13168" xr:uid="{28A48A7F-68F1-4169-A020-3C7C9BFE78D7}"/>
    <cellStyle name="Calculation 2 3 3 6 3" xfId="16566" xr:uid="{0338ABAC-1B54-4166-A4C2-FA71EDD202B1}"/>
    <cellStyle name="Calculation 2 3 3 6 4" xfId="19008" xr:uid="{588B1486-4008-47F5-AD94-FEA2EBC36BB3}"/>
    <cellStyle name="Calculation 2 3 3 6 5" xfId="19422" xr:uid="{8EA35C13-0342-4511-87F8-0858C98CFCFB}"/>
    <cellStyle name="Calculation 2 3 3 6 6" xfId="21995" xr:uid="{8A19D0BC-9A5F-4A1A-8B50-F4FD8525CB77}"/>
    <cellStyle name="Calculation 2 3 3 6 7" xfId="24692" xr:uid="{3DDDFA4E-FB74-42D5-8318-9824CA29C75E}"/>
    <cellStyle name="Calculation 2 3 3 7" xfId="9340" xr:uid="{0E4B139E-FE5D-4177-AA70-A88AE32C4E88}"/>
    <cellStyle name="Calculation 2 3 3 7 2" xfId="13437" xr:uid="{1581B1EE-067E-47BC-B94B-F017728BAE20}"/>
    <cellStyle name="Calculation 2 3 3 7 3" xfId="16832" xr:uid="{20F18C56-935B-4FFD-8BA4-99629B5CEE2B}"/>
    <cellStyle name="Calculation 2 3 3 7 4" xfId="19263" xr:uid="{4CB2DDCF-3BEB-4C36-A44B-405226B5E1F1}"/>
    <cellStyle name="Calculation 2 3 3 7 5" xfId="19601" xr:uid="{47AF586B-0847-4376-9971-61E12A868B6D}"/>
    <cellStyle name="Calculation 2 3 3 7 6" xfId="22232" xr:uid="{723CC277-8E3F-4A74-8061-DC887D99484A}"/>
    <cellStyle name="Calculation 2 3 3 7 7" xfId="24892" xr:uid="{F1119B37-719F-4C7F-B2D1-7875D16BCB5E}"/>
    <cellStyle name="Calculation 2 3 3 8" xfId="3043" xr:uid="{BAD4AC93-C85A-4ADE-9C63-B952C65D8344}"/>
    <cellStyle name="Calculation 2 3 3 9" xfId="3290" xr:uid="{73AC5149-C5AB-4CEC-B59B-9734B363D6F6}"/>
    <cellStyle name="Calculation 2 3 4" xfId="5297" xr:uid="{DE0F7530-E6B9-4300-9663-42C30E63EFF2}"/>
    <cellStyle name="Calculation 2 3 4 10" xfId="17664" xr:uid="{8F0757C7-D964-4104-900B-2F9514C578F5}"/>
    <cellStyle name="Calculation 2 3 4 2" xfId="5810" xr:uid="{1E6BCCF7-B491-4EA3-A761-DD6A92C12CD2}"/>
    <cellStyle name="Calculation 2 3 4 2 2" xfId="6979" xr:uid="{D6F0959D-845E-495A-A022-02FE784EC565}"/>
    <cellStyle name="Calculation 2 3 4 2 2 2" xfId="11135" xr:uid="{F2A27CF6-95CF-4D1D-9B20-4C1161E81551}"/>
    <cellStyle name="Calculation 2 3 4 2 2 3" xfId="14589" xr:uid="{8429C4EA-2255-4A14-9D8F-F218C0F0CE5C}"/>
    <cellStyle name="Calculation 2 3 4 2 2 4" xfId="17159" xr:uid="{01646A28-63BA-4CED-85CF-6E875A241B5A}"/>
    <cellStyle name="Calculation 2 3 4 2 2 5" xfId="20330" xr:uid="{500946A8-FC95-4879-91A5-92EB805F111A}"/>
    <cellStyle name="Calculation 2 3 4 2 2 6" xfId="23088" xr:uid="{9BEF4D33-D152-47FD-B329-91091180D6DE}"/>
    <cellStyle name="Calculation 2 3 4 2 3" xfId="7627" xr:uid="{0481FBFC-85F7-41EF-ACDD-636A7924B899}"/>
    <cellStyle name="Calculation 2 3 4 2 3 2" xfId="11783" xr:uid="{2F8E275F-D552-4E58-BC2A-71987E3725F0}"/>
    <cellStyle name="Calculation 2 3 4 2 3 3" xfId="15232" xr:uid="{7E04E2A7-56B2-4F49-9E2A-73FE9FBA7100}"/>
    <cellStyle name="Calculation 2 3 4 2 3 4" xfId="13671" xr:uid="{02BB06AF-A672-4649-B1FF-FE53495EFFED}"/>
    <cellStyle name="Calculation 2 3 4 2 3 5" xfId="20967" xr:uid="{81358D2D-8CA0-4B66-8082-65604CDDD133}"/>
    <cellStyle name="Calculation 2 3 4 2 3 6" xfId="23723" xr:uid="{F6AC21CB-DA60-4048-9436-89F5AA93D27F}"/>
    <cellStyle name="Calculation 2 3 4 2 4" xfId="8259" xr:uid="{43DE9687-ABE1-431B-8DE6-4685C8CB4ED8}"/>
    <cellStyle name="Calculation 2 3 4 2 4 2" xfId="12415" xr:uid="{B0E8AC5A-B4CD-4133-BD2E-58F0FFE16026}"/>
    <cellStyle name="Calculation 2 3 4 2 4 3" xfId="15862" xr:uid="{34F39C4D-1F10-44BA-938F-5F0D416814A9}"/>
    <cellStyle name="Calculation 2 3 4 2 4 4" xfId="4109" xr:uid="{02BAB39E-F5CE-495C-8936-58112AB285BB}"/>
    <cellStyle name="Calculation 2 3 4 2 4 5" xfId="21593" xr:uid="{FE6EB2D5-46EB-4A78-8E35-77C5A610A51D}"/>
    <cellStyle name="Calculation 2 3 4 2 4 6" xfId="24349" xr:uid="{A8433DC5-38D3-4133-8B96-BDF333686BFB}"/>
    <cellStyle name="Calculation 2 3 4 2 5" xfId="9995" xr:uid="{3D36A939-5528-43E7-BE16-4920AF779D40}"/>
    <cellStyle name="Calculation 2 3 4 2 6" xfId="5098" xr:uid="{2282492B-E9E5-409F-822A-33F6E38455EF}"/>
    <cellStyle name="Calculation 2 3 4 2 7" xfId="10227" xr:uid="{3B5147DB-BB37-4ED2-87A9-EEFFCB2B833F}"/>
    <cellStyle name="Calculation 2 3 4 2 8" xfId="18279" xr:uid="{CE096B55-28AD-48F5-8276-C462AD805E5E}"/>
    <cellStyle name="Calculation 2 3 4 2 9" xfId="3377" xr:uid="{22F25D4A-F03A-4CC1-8206-35D122A0692C}"/>
    <cellStyle name="Calculation 2 3 4 3" xfId="6528" xr:uid="{13D6BF1F-4262-4F35-80BB-D9154B474A46}"/>
    <cellStyle name="Calculation 2 3 4 3 2" xfId="10700" xr:uid="{26357AF5-47E1-4EBA-8BC3-60EFA25D55C3}"/>
    <cellStyle name="Calculation 2 3 4 3 3" xfId="14148" xr:uid="{23FAA57E-C7A1-40A9-8259-C1DEF8BC0240}"/>
    <cellStyle name="Calculation 2 3 4 3 4" xfId="4219" xr:uid="{0B6C3897-CB28-48E9-860F-84823150B8D5}"/>
    <cellStyle name="Calculation 2 3 4 3 5" xfId="19926" xr:uid="{E1350B40-C753-4347-923C-CE07730FE2D9}"/>
    <cellStyle name="Calculation 2 3 4 3 6" xfId="22689" xr:uid="{47D3F491-8D91-4C7B-9180-3DD6738773F2}"/>
    <cellStyle name="Calculation 2 3 4 4" xfId="7227" xr:uid="{A45D5AE7-6D87-44D8-9FF8-6ABCE85AB2B8}"/>
    <cellStyle name="Calculation 2 3 4 4 2" xfId="11383" xr:uid="{7F18D802-41C3-4422-A8CF-D8E28CBE2285}"/>
    <cellStyle name="Calculation 2 3 4 4 3" xfId="14835" xr:uid="{CEE64D65-E5BF-4C26-8EB0-890161BD01EA}"/>
    <cellStyle name="Calculation 2 3 4 4 4" xfId="17701" xr:uid="{7882B8DB-BAAF-451C-B239-6126CFD0421B}"/>
    <cellStyle name="Calculation 2 3 4 4 5" xfId="20572" xr:uid="{3C6A3149-3B34-4486-8ABF-9184EB86A330}"/>
    <cellStyle name="Calculation 2 3 4 4 6" xfId="23328" xr:uid="{9BAFFDDD-5956-4DD6-A61C-C6A04E1762C2}"/>
    <cellStyle name="Calculation 2 3 4 5" xfId="7859" xr:uid="{2117CEB7-EC38-4075-943F-5E6FDE1F50BC}"/>
    <cellStyle name="Calculation 2 3 4 5 2" xfId="12015" xr:uid="{16D42192-EBEC-4020-8AD4-C920FE5D0830}"/>
    <cellStyle name="Calculation 2 3 4 5 3" xfId="15464" xr:uid="{D06D09A0-B8DD-4B83-BFB2-6EAF957BA842}"/>
    <cellStyle name="Calculation 2 3 4 5 4" xfId="13293" xr:uid="{AD77E872-5493-4156-BB95-722CD9FC2CF9}"/>
    <cellStyle name="Calculation 2 3 4 5 5" xfId="21198" xr:uid="{A56D2871-0432-4544-8855-CBC0D38291A2}"/>
    <cellStyle name="Calculation 2 3 4 5 6" xfId="23954" xr:uid="{123DC9F5-B758-4E92-9E54-9087E487A90C}"/>
    <cellStyle name="Calculation 2 3 4 6" xfId="9511" xr:uid="{276BCF54-F715-4818-908E-9DA7286A5460}"/>
    <cellStyle name="Calculation 2 3 4 7" xfId="9616" xr:uid="{7F4C45A0-B60C-49B1-B5E4-BE2804FBD82D}"/>
    <cellStyle name="Calculation 2 3 4 8" xfId="10538" xr:uid="{D820E99B-DC27-441A-98CB-A2B02C897457}"/>
    <cellStyle name="Calculation 2 3 4 9" xfId="18186" xr:uid="{28DDF4C6-67B7-4DD8-A180-8F20D2B9684B}"/>
    <cellStyle name="Calculation 2 3 5" xfId="5490" xr:uid="{74FDC850-ABF0-4304-B050-62EAD57A5037}"/>
    <cellStyle name="Calculation 2 3 5 2" xfId="6664" xr:uid="{001E73F5-6E02-422A-9BFF-E517A4F990C1}"/>
    <cellStyle name="Calculation 2 3 5 2 2" xfId="10825" xr:uid="{0EFEE4DF-6F21-4C2E-A4F9-836565CA6BD6}"/>
    <cellStyle name="Calculation 2 3 5 2 3" xfId="14278" xr:uid="{D9B75ED5-7155-49A9-8F33-7D75767D9FB6}"/>
    <cellStyle name="Calculation 2 3 5 2 4" xfId="3234" xr:uid="{23448B49-93A9-466A-819F-63AD6D3DD895}"/>
    <cellStyle name="Calculation 2 3 5 2 5" xfId="20038" xr:uid="{D999C25E-4E23-43BF-BA8C-D4BF3341031D}"/>
    <cellStyle name="Calculation 2 3 5 2 6" xfId="22797" xr:uid="{97F2D05F-B886-4050-8B6F-2862E7AA8844}"/>
    <cellStyle name="Calculation 2 3 5 3" xfId="7332" xr:uid="{87942B51-D723-44D8-ABCC-B5F1C760BEC7}"/>
    <cellStyle name="Calculation 2 3 5 3 2" xfId="11488" xr:uid="{4B4BC2F6-CB1C-42D0-A65E-7DDF2539C5E2}"/>
    <cellStyle name="Calculation 2 3 5 3 3" xfId="14939" xr:uid="{D5CEC03E-30D2-4EE7-B08D-56FF4A9CE581}"/>
    <cellStyle name="Calculation 2 3 5 3 4" xfId="17775" xr:uid="{60A9E6F6-C7EC-4AA3-BF61-F96E85F5B7D0}"/>
    <cellStyle name="Calculation 2 3 5 3 5" xfId="20675" xr:uid="{1051C018-6316-49D4-8FF1-8B8B5446FA6F}"/>
    <cellStyle name="Calculation 2 3 5 3 6" xfId="23431" xr:uid="{C78F2D51-F56A-4A90-9495-E6AF34DDD6CE}"/>
    <cellStyle name="Calculation 2 3 5 4" xfId="7965" xr:uid="{75E12160-2EBC-4DDA-BC91-1C245796FBBB}"/>
    <cellStyle name="Calculation 2 3 5 4 2" xfId="12121" xr:uid="{79E17922-73FD-4372-9D26-E2E3CB45FBC8}"/>
    <cellStyle name="Calculation 2 3 5 4 3" xfId="15570" xr:uid="{A78D2C5D-6ED6-45BB-8E7A-CE63F1BA7548}"/>
    <cellStyle name="Calculation 2 3 5 4 4" xfId="13858" xr:uid="{2E78733F-D8CB-425C-8760-21FE110B3CFB}"/>
    <cellStyle name="Calculation 2 3 5 4 5" xfId="21302" xr:uid="{119E3AA5-1C12-43DD-AB1E-985BF502F65F}"/>
    <cellStyle name="Calculation 2 3 5 4 6" xfId="24058" xr:uid="{B7C0A958-8696-4BCD-A42F-50F9C12F0BAC}"/>
    <cellStyle name="Calculation 2 3 5 5" xfId="9682" xr:uid="{60E9E13B-046C-4A53-A705-93CC0371F672}"/>
    <cellStyle name="Calculation 2 3 5 6" xfId="4732" xr:uid="{4C11ECBB-C93D-465F-A7CB-52C5D748EF35}"/>
    <cellStyle name="Calculation 2 3 5 7" xfId="18557" xr:uid="{40E9E229-12B9-41AB-9432-2EB8BA985772}"/>
    <cellStyle name="Calculation 2 3 5 8" xfId="17156" xr:uid="{FF1C5022-7EE4-430F-B46C-D6F2A3159D69}"/>
    <cellStyle name="Calculation 2 3 5 9" xfId="17031" xr:uid="{65CEF302-5C16-4B58-B1B1-E90D180DCB82}"/>
    <cellStyle name="Calculation 2 3 6" xfId="6070" xr:uid="{25867EF7-2030-4DF6-8D20-0476D4DD2BD4}"/>
    <cellStyle name="Calculation 2 3 6 2" xfId="10249" xr:uid="{5C62FBDC-65E4-4738-84D1-342CE51B8DE8}"/>
    <cellStyle name="Calculation 2 3 6 3" xfId="13697" xr:uid="{94440C86-3D51-4F81-B58A-BDB8E8BEFEF1}"/>
    <cellStyle name="Calculation 2 3 6 4" xfId="19390" xr:uid="{05637DC9-9391-4DA1-A449-5105D85D085C}"/>
    <cellStyle name="Calculation 2 3 6 5" xfId="3644" xr:uid="{F591E06E-ED70-49E5-B418-C0CC8894C139}"/>
    <cellStyle name="Calculation 2 3 6 6" xfId="22335" xr:uid="{FB9DEA21-CAA7-40ED-8CC4-1A3A39CA642D}"/>
    <cellStyle name="Calculation 2 3 7" xfId="6335" xr:uid="{7A0E3536-943E-403F-8FE0-253087C7B954}"/>
    <cellStyle name="Calculation 2 3 7 2" xfId="10510" xr:uid="{04ED11D8-6525-46D8-84E5-54BBB8225B22}"/>
    <cellStyle name="Calculation 2 3 7 3" xfId="13957" xr:uid="{514A3DDD-6897-49AE-80AB-57B36BB85310}"/>
    <cellStyle name="Calculation 2 3 7 4" xfId="3131" xr:uid="{768F6604-D8CF-4CAA-B03F-006AF4EDBE31}"/>
    <cellStyle name="Calculation 2 3 7 5" xfId="19773" xr:uid="{F460C9CD-7398-4C2D-8A96-AC290B2F6376}"/>
    <cellStyle name="Calculation 2 3 7 6" xfId="22537" xr:uid="{65B2D403-DAC4-4980-856E-0639108518F7}"/>
    <cellStyle name="Calculation 2 3 8" xfId="5953" xr:uid="{81DFDD0F-F307-49B5-A1E5-DFD41CA60A8B}"/>
    <cellStyle name="Calculation 2 3 8 2" xfId="10136" xr:uid="{A7BE0BBF-5F4D-4A4B-990F-B4B098880907}"/>
    <cellStyle name="Calculation 2 3 8 3" xfId="13585" xr:uid="{8B4B2C2E-2E31-4F2B-A3D1-4E46AE64EE72}"/>
    <cellStyle name="Calculation 2 3 8 4" xfId="16108" xr:uid="{66F04AF1-64A0-4BC8-A13F-2B6A90E03C44}"/>
    <cellStyle name="Calculation 2 3 8 5" xfId="17844" xr:uid="{75653AB0-2A23-40BC-9481-8F047CE71E3B}"/>
    <cellStyle name="Calculation 2 3 8 6" xfId="17511" xr:uid="{B5E8E39A-FC49-4F30-B789-02B196FAA83C}"/>
    <cellStyle name="Calculation 2 3 9" xfId="8726" xr:uid="{4C14DDC8-2676-4E37-87D0-A49BD96F1DCB}"/>
    <cellStyle name="Calculation 2 3 9 2" xfId="12883" xr:uid="{C233567F-9A35-4FC3-AFD6-B333E0429D04}"/>
    <cellStyle name="Calculation 2 3 9 3" xfId="16284" xr:uid="{203A2542-CC56-4767-A341-A6D7DAF4758F}"/>
    <cellStyle name="Calculation 2 3 9 4" xfId="18719" xr:uid="{3FA54FFE-0CE1-4081-B532-6B8594C29D13}"/>
    <cellStyle name="Calculation 2 3 9 5" xfId="12825" xr:uid="{D61FDC30-828B-41BD-9AC9-D9463608C168}"/>
    <cellStyle name="Calculation 2 3 9 6" xfId="21859" xr:uid="{619882B8-54D3-4835-9B75-77021ACC8C77}"/>
    <cellStyle name="Calculation 2 3 9 7" xfId="24579" xr:uid="{77DF3D92-4756-4118-9772-FC956FC832E5}"/>
    <cellStyle name="Calculation 2 4" xfId="1782" xr:uid="{00000000-0005-0000-0000-00008B050000}"/>
    <cellStyle name="Calculation 2 4 10" xfId="4392" xr:uid="{1B097294-CE73-40B1-8A20-454A4C45CD31}"/>
    <cellStyle name="Calculation 2 4 11" xfId="4097" xr:uid="{085FE70B-0D56-482E-801B-28E85072ABEA}"/>
    <cellStyle name="Calculation 2 4 12" xfId="5017" xr:uid="{9A7B8589-C9CF-4845-A81A-A71F1D63C91B}"/>
    <cellStyle name="Calculation 2 4 13" xfId="19708" xr:uid="{7C9656A6-1B3A-4524-933D-829B321DC827}"/>
    <cellStyle name="Calculation 2 4 14" xfId="19783" xr:uid="{4F25EA3B-12E6-4FCE-A0CE-941DEEAFA4FC}"/>
    <cellStyle name="Calculation 2 4 2" xfId="5206" xr:uid="{360335AA-8570-4E6E-BFC3-29C9C37A7A76}"/>
    <cellStyle name="Calculation 2 4 2 10" xfId="18081" xr:uid="{403C4D5B-07D9-4603-9D96-7B32E82FD230}"/>
    <cellStyle name="Calculation 2 4 2 2" xfId="6438" xr:uid="{48A4983B-984D-48D6-B802-8091EC6A2029}"/>
    <cellStyle name="Calculation 2 4 2 2 2" xfId="10610" xr:uid="{B6C9A8A3-2536-4364-BE3C-EFCF0F454B3E}"/>
    <cellStyle name="Calculation 2 4 2 2 3" xfId="14058" xr:uid="{7D2C5DC2-0D49-4A76-8C31-529D0963B0C3}"/>
    <cellStyle name="Calculation 2 4 2 2 4" xfId="17264" xr:uid="{03896C7D-2043-44B0-8D51-D6CC19A7EB6A}"/>
    <cellStyle name="Calculation 2 4 2 2 5" xfId="19836" xr:uid="{73B8EE3F-F466-4F0D-973E-C2AF44E9F7DC}"/>
    <cellStyle name="Calculation 2 4 2 2 6" xfId="22599" xr:uid="{EDD12FFE-F8A4-47FF-B741-AE9D9C661E06}"/>
    <cellStyle name="Calculation 2 4 2 3" xfId="7137" xr:uid="{C3ADC06B-814A-4EB0-95A4-15BEB7386668}"/>
    <cellStyle name="Calculation 2 4 2 3 2" xfId="11293" xr:uid="{50FD26DE-5350-4D79-A48B-AE0307A83DA4}"/>
    <cellStyle name="Calculation 2 4 2 3 3" xfId="14745" xr:uid="{24782396-96E0-4727-8299-D5FD58D31EB3}"/>
    <cellStyle name="Calculation 2 4 2 3 4" xfId="9454" xr:uid="{030E6B03-B622-4F2A-AABF-1ABD94435976}"/>
    <cellStyle name="Calculation 2 4 2 3 5" xfId="20482" xr:uid="{FD144977-71EF-473D-BCC0-440BD114404D}"/>
    <cellStyle name="Calculation 2 4 2 3 6" xfId="23238" xr:uid="{E3AA52A3-1F61-4080-AC7E-90B16C2ED3F8}"/>
    <cellStyle name="Calculation 2 4 2 4" xfId="7768" xr:uid="{F927677A-2095-40F8-BC03-631C47251232}"/>
    <cellStyle name="Calculation 2 4 2 4 2" xfId="11924" xr:uid="{D6B81C2E-C5AF-4723-800C-B66593E82610}"/>
    <cellStyle name="Calculation 2 4 2 4 3" xfId="15373" xr:uid="{290E1096-5747-4654-AC0E-33368DEC33CC}"/>
    <cellStyle name="Calculation 2 4 2 4 4" xfId="3777" xr:uid="{305EEE77-B65F-47F3-B00A-A6A804135B94}"/>
    <cellStyle name="Calculation 2 4 2 4 5" xfId="21107" xr:uid="{2A17F51E-01F3-48D3-8AFF-AC08078C4804}"/>
    <cellStyle name="Calculation 2 4 2 4 6" xfId="23863" xr:uid="{C2F8D0D0-0CD0-441B-8F51-19B1F1B0AF29}"/>
    <cellStyle name="Calculation 2 4 2 5" xfId="9067" xr:uid="{3646B195-CC74-4C70-9AA8-7C6D7BCC3E06}"/>
    <cellStyle name="Calculation 2 4 2 5 2" xfId="13169" xr:uid="{C1C374AE-1D2C-4470-A217-A08C3E17E393}"/>
    <cellStyle name="Calculation 2 4 2 5 3" xfId="16567" xr:uid="{D77010B8-41BB-4549-9151-6880CA6BBC71}"/>
    <cellStyle name="Calculation 2 4 2 5 4" xfId="19009" xr:uid="{DC421631-5445-47A2-A5E4-5E6FC85BB846}"/>
    <cellStyle name="Calculation 2 4 2 5 5" xfId="19423" xr:uid="{8E096797-55F4-4C0E-9CF6-520FCE21E623}"/>
    <cellStyle name="Calculation 2 4 2 5 6" xfId="21996" xr:uid="{F60743F1-45C1-42FB-B6DE-C1ED5E0BB673}"/>
    <cellStyle name="Calculation 2 4 2 5 7" xfId="24693" xr:uid="{8962D341-B4F7-4E66-B292-1F1CED4A2C9C}"/>
    <cellStyle name="Calculation 2 4 2 6" xfId="9341" xr:uid="{34D83440-66C4-431B-9AB4-604944615E39}"/>
    <cellStyle name="Calculation 2 4 2 6 2" xfId="13438" xr:uid="{9A4D86B6-9240-41E0-A0AE-59FC6F0A9847}"/>
    <cellStyle name="Calculation 2 4 2 6 3" xfId="16833" xr:uid="{727CA57B-CB8D-472E-B858-4CD24C335EE5}"/>
    <cellStyle name="Calculation 2 4 2 6 4" xfId="19264" xr:uid="{445C6C38-34A5-4939-802A-FA2F1CD218E9}"/>
    <cellStyle name="Calculation 2 4 2 6 5" xfId="19602" xr:uid="{1CCD5985-AE91-4AD0-8C12-4E25D3C54709}"/>
    <cellStyle name="Calculation 2 4 2 6 6" xfId="22233" xr:uid="{B6B4DAFF-F0B4-44CD-83F3-9D091ECCE6B2}"/>
    <cellStyle name="Calculation 2 4 2 6 7" xfId="24893" xr:uid="{4CC8954C-5A3D-4D47-BDEB-A670E1D89495}"/>
    <cellStyle name="Calculation 2 4 2 7" xfId="3030" xr:uid="{D2CC2335-8EFD-4259-869B-1B9B54EAD479}"/>
    <cellStyle name="Calculation 2 4 2 8" xfId="3435" xr:uid="{FA846D0E-5945-4DB7-BC49-F36D3B55AA1A}"/>
    <cellStyle name="Calculation 2 4 2 9" xfId="19357" xr:uid="{8A398D7B-BEF2-4E52-89F1-A7BDE8B3083D}"/>
    <cellStyle name="Calculation 2 4 3" xfId="5310" xr:uid="{630238D1-C3E9-4632-99E9-06D3DA4BFA31}"/>
    <cellStyle name="Calculation 2 4 3 2" xfId="6541" xr:uid="{B644DB70-587E-4E99-9E2B-ABF8BDEC7F71}"/>
    <cellStyle name="Calculation 2 4 3 2 2" xfId="10713" xr:uid="{0F9ADEFF-A419-497A-A8F0-0EE8C9DE8786}"/>
    <cellStyle name="Calculation 2 4 3 2 3" xfId="14161" xr:uid="{CF84331C-097F-440A-BAD4-72E5CCC01D52}"/>
    <cellStyle name="Calculation 2 4 3 2 4" xfId="17062" xr:uid="{1A714C45-E40D-4E74-8363-CEC3EE52CE71}"/>
    <cellStyle name="Calculation 2 4 3 2 5" xfId="19939" xr:uid="{DD715F27-0D98-42AB-A344-66B99826B8D3}"/>
    <cellStyle name="Calculation 2 4 3 2 6" xfId="22702" xr:uid="{62787F0E-7276-4D23-98F8-95332E15975E}"/>
    <cellStyle name="Calculation 2 4 3 3" xfId="7240" xr:uid="{55505CAE-99E2-4A66-9DCE-759FF1FCA6FA}"/>
    <cellStyle name="Calculation 2 4 3 3 2" xfId="11396" xr:uid="{989FC146-14C4-4C83-8EC1-892BCD388768}"/>
    <cellStyle name="Calculation 2 4 3 3 3" xfId="14848" xr:uid="{E9372114-AC36-43CD-A5CA-4D68405BB2CC}"/>
    <cellStyle name="Calculation 2 4 3 3 4" xfId="3768" xr:uid="{7B62C324-92B0-464B-9812-A7F520430619}"/>
    <cellStyle name="Calculation 2 4 3 3 5" xfId="20585" xr:uid="{023302B9-CAD2-4A2C-B09F-1FCED10B02B2}"/>
    <cellStyle name="Calculation 2 4 3 3 6" xfId="23341" xr:uid="{3E197F08-D69D-459B-8126-8429CC32BEAD}"/>
    <cellStyle name="Calculation 2 4 3 4" xfId="7872" xr:uid="{3563D13B-2BA4-41F5-A8AA-843D30CB81D4}"/>
    <cellStyle name="Calculation 2 4 3 4 2" xfId="12028" xr:uid="{D1146899-CD34-465D-AA43-741EE5EF3354}"/>
    <cellStyle name="Calculation 2 4 3 4 3" xfId="15477" xr:uid="{D6CFE2C4-938F-4504-8D22-927EAE7D5051}"/>
    <cellStyle name="Calculation 2 4 3 4 4" xfId="12642" xr:uid="{CFB2BF77-9858-4FB4-B250-BF884AADBD70}"/>
    <cellStyle name="Calculation 2 4 3 4 5" xfId="21211" xr:uid="{463C8BAC-2F29-4A33-9A9E-3CE7958C0B8F}"/>
    <cellStyle name="Calculation 2 4 3 4 6" xfId="23967" xr:uid="{6632AA2B-288B-43F4-8AE3-2638036F6B38}"/>
    <cellStyle name="Calculation 2 4 3 5" xfId="9524" xr:uid="{B4C14F92-45B0-4ACB-B4BC-D60697CAE178}"/>
    <cellStyle name="Calculation 2 4 3 6" xfId="3639" xr:uid="{2762641A-F035-44C0-8F5C-FFCD912464EE}"/>
    <cellStyle name="Calculation 2 4 3 7" xfId="11082" xr:uid="{2F2C6DE2-956A-460B-9CBE-245DA0390FDF}"/>
    <cellStyle name="Calculation 2 4 3 8" xfId="17299" xr:uid="{49A4053E-ACBD-4B95-961A-213E0C731AFB}"/>
    <cellStyle name="Calculation 2 4 3 9" xfId="5160" xr:uid="{5AF902F4-ECC0-4ED6-9291-AF8A6AF925F6}"/>
    <cellStyle name="Calculation 2 4 4" xfId="5696" xr:uid="{C329E6C9-B1EF-480A-8571-3FC07BBC3E97}"/>
    <cellStyle name="Calculation 2 4 4 2" xfId="6866" xr:uid="{C8500F29-9AB6-414C-9718-23F6929DA536}"/>
    <cellStyle name="Calculation 2 4 4 2 2" xfId="11027" xr:uid="{88C515B3-D9BC-4773-8416-E1783B993EEA}"/>
    <cellStyle name="Calculation 2 4 4 2 3" xfId="14480" xr:uid="{1628CCD5-2E9F-4F5E-98D5-0819DBB70D44}"/>
    <cellStyle name="Calculation 2 4 4 2 4" xfId="13189" xr:uid="{C9F00C2A-5056-4406-808D-F96151C4D234}"/>
    <cellStyle name="Calculation 2 4 4 2 5" xfId="20239" xr:uid="{8BA73B4F-7514-4765-97C5-771D3273DB2D}"/>
    <cellStyle name="Calculation 2 4 4 2 6" xfId="22998" xr:uid="{CC16EA7D-F7CC-4A4C-BB2D-0F96724B8E9D}"/>
    <cellStyle name="Calculation 2 4 4 3" xfId="7534" xr:uid="{82B7B977-67F6-49EA-8C50-C5F7DBF218A2}"/>
    <cellStyle name="Calculation 2 4 4 3 2" xfId="11690" xr:uid="{82B20F9D-9C97-434B-9E89-BD16A4E0C41E}"/>
    <cellStyle name="Calculation 2 4 4 3 3" xfId="15141" xr:uid="{BC725054-D0F6-49A7-9A57-35BAFF64519A}"/>
    <cellStyle name="Calculation 2 4 4 3 4" xfId="3742" xr:uid="{EE5662F9-8092-44F7-81A5-9C6F0C8F1A99}"/>
    <cellStyle name="Calculation 2 4 4 3 5" xfId="20877" xr:uid="{6339E5F2-1BDE-45F1-BA45-B800ED15E1C5}"/>
    <cellStyle name="Calculation 2 4 4 3 6" xfId="23633" xr:uid="{2937FA1A-3461-4A45-A048-DFB5F36E236B}"/>
    <cellStyle name="Calculation 2 4 4 4" xfId="8166" xr:uid="{F68697AB-3D72-4BA9-A92E-635AE76902AA}"/>
    <cellStyle name="Calculation 2 4 4 4 2" xfId="12322" xr:uid="{BA07CC10-0FBD-4FB9-9206-3A0C76038C56}"/>
    <cellStyle name="Calculation 2 4 4 4 3" xfId="15771" xr:uid="{AD80A68C-F3AF-4CC5-A7B3-DED759557EFB}"/>
    <cellStyle name="Calculation 2 4 4 4 4" xfId="16430" xr:uid="{7B5E1072-799A-4EA5-8E8F-EA6D7A48633D}"/>
    <cellStyle name="Calculation 2 4 4 4 5" xfId="21503" xr:uid="{2654D79A-00AC-4D46-9176-F47080DFBD34}"/>
    <cellStyle name="Calculation 2 4 4 4 6" xfId="24259" xr:uid="{11FCD1CD-C096-45A3-A0F1-1B07813D8FF4}"/>
    <cellStyle name="Calculation 2 4 4 5" xfId="9887" xr:uid="{84D9EA57-8B45-4C4F-AD2E-4A214075EA4B}"/>
    <cellStyle name="Calculation 2 4 4 6" xfId="3623" xr:uid="{BB46131D-1DAE-4340-A335-E8F4E2FF0124}"/>
    <cellStyle name="Calculation 2 4 4 7" xfId="13131" xr:uid="{FF6239B1-C9F0-42DF-A0B3-2FEE1CC1E33B}"/>
    <cellStyle name="Calculation 2 4 4 8" xfId="16238" xr:uid="{0F20C989-BC36-4356-9032-59D71D31088E}"/>
    <cellStyle name="Calculation 2 4 4 9" xfId="17435" xr:uid="{B2F464EB-1DC2-424A-8617-68DA963101F8}"/>
    <cellStyle name="Calculation 2 4 5" xfId="6212" xr:uid="{52FCED6E-3E8A-44CC-81BA-B0502545FA02}"/>
    <cellStyle name="Calculation 2 4 5 2" xfId="10388" xr:uid="{3830AA87-FA92-4529-9E3B-BFA86806AF17}"/>
    <cellStyle name="Calculation 2 4 5 3" xfId="13835" xr:uid="{C9C144AC-E7E2-4010-8D11-52D51DFECCBE}"/>
    <cellStyle name="Calculation 2 4 5 4" xfId="17269" xr:uid="{11EF6E75-EB56-400F-8503-4B6BFF20917B}"/>
    <cellStyle name="Calculation 2 4 5 5" xfId="17842" xr:uid="{BE84FE5C-5DF1-4DDE-89FB-D9E4C974298C}"/>
    <cellStyle name="Calculation 2 4 5 6" xfId="22437" xr:uid="{2F24BDDA-9CF7-434C-830C-D740D833EA1B}"/>
    <cellStyle name="Calculation 2 4 6" xfId="6178" xr:uid="{6C50B352-2048-46A2-84E9-B76D4D0B4482}"/>
    <cellStyle name="Calculation 2 4 6 2" xfId="10354" xr:uid="{C910EF04-0AE8-4E03-95B8-D4CFE911B77E}"/>
    <cellStyle name="Calculation 2 4 6 3" xfId="13801" xr:uid="{C5783050-3274-4926-8EC1-326245E1FE94}"/>
    <cellStyle name="Calculation 2 4 6 4" xfId="16992" xr:uid="{C54A385C-8B6E-477A-AA76-7609058355E2}"/>
    <cellStyle name="Calculation 2 4 6 5" xfId="17373" xr:uid="{EA9433D3-08A3-4A8D-BC2B-E83EEFB12B24}"/>
    <cellStyle name="Calculation 2 4 6 6" xfId="22412" xr:uid="{ACC8FFBF-470E-4CE1-B233-61EECCB4C797}"/>
    <cellStyle name="Calculation 2 4 7" xfId="6185" xr:uid="{3B945C4E-28E1-4D60-8641-35A07314EFDC}"/>
    <cellStyle name="Calculation 2 4 7 2" xfId="10361" xr:uid="{2B80D723-FB0F-487C-8CFB-F9AD16D16D8E}"/>
    <cellStyle name="Calculation 2 4 7 3" xfId="13808" xr:uid="{AAE6FD15-46F1-4B14-8386-696AEEB3DCB4}"/>
    <cellStyle name="Calculation 2 4 7 4" xfId="17245" xr:uid="{4A233F24-AE2D-41E7-A312-725E1D4B686C}"/>
    <cellStyle name="Calculation 2 4 7 5" xfId="16338" xr:uid="{E2B02E44-9B53-49A6-8867-F0D0A2E66929}"/>
    <cellStyle name="Calculation 2 4 7 6" xfId="22419" xr:uid="{689662B9-46C1-46E8-9159-F79792B076F8}"/>
    <cellStyle name="Calculation 2 4 8" xfId="8814" xr:uid="{AAAB9516-E787-4A9D-B901-6DD88EC3F9F8}"/>
    <cellStyle name="Calculation 2 4 8 2" xfId="12956" xr:uid="{9494ACB6-B7DA-4345-B7C4-1AEDA42B765A}"/>
    <cellStyle name="Calculation 2 4 8 3" xfId="16350" xr:uid="{427C084B-3575-4F94-A30A-E90742212732}"/>
    <cellStyle name="Calculation 2 4 8 4" xfId="18794" xr:uid="{05ABE50A-557A-4A59-9741-BEC07E68A4A6}"/>
    <cellStyle name="Calculation 2 4 8 5" xfId="3467" xr:uid="{01D7623C-8767-448F-BFF2-C50E6C84FEB8}"/>
    <cellStyle name="Calculation 2 4 8 6" xfId="21895" xr:uid="{624884D1-0110-47B5-8071-406726C86CA5}"/>
    <cellStyle name="Calculation 2 4 8 7" xfId="24596" xr:uid="{EE3C5023-B87B-4ECA-B4FF-021883B36298}"/>
    <cellStyle name="Calculation 2 4 9" xfId="9225" xr:uid="{7A981D3B-D738-44A2-8E8F-551BA4147075}"/>
    <cellStyle name="Calculation 2 4 9 2" xfId="13322" xr:uid="{6B283D09-FE8D-4801-B70A-A0295AE794DF}"/>
    <cellStyle name="Calculation 2 4 9 3" xfId="16718" xr:uid="{0CF216E2-4701-49C3-B3A3-0976E3736EBC}"/>
    <cellStyle name="Calculation 2 4 9 4" xfId="19149" xr:uid="{3FAE85CC-B913-41B1-8786-327265F46C76}"/>
    <cellStyle name="Calculation 2 4 9 5" xfId="22121" xr:uid="{8D3DD664-CB93-4514-B3DC-81AB7BF73773}"/>
    <cellStyle name="Calculation 2 4 9 6" xfId="24811" xr:uid="{07E00397-F459-41AE-98E5-E44E24E14AFF}"/>
    <cellStyle name="Calculation 2 5" xfId="1779" xr:uid="{00000000-0005-0000-0000-00008C050000}"/>
    <cellStyle name="Calculation 2 5 10" xfId="4389" xr:uid="{F959CCA5-EA73-4246-964E-F36DBC011A74}"/>
    <cellStyle name="Calculation 2 5 11" xfId="4100" xr:uid="{867A4D6E-A83B-4BEA-BA94-DE8FBE0ED014}"/>
    <cellStyle name="Calculation 2 5 12" xfId="12981" xr:uid="{D86533BB-9064-4D8B-95E6-BA75FC6AE7D9}"/>
    <cellStyle name="Calculation 2 5 13" xfId="19715" xr:uid="{2D8EBC57-82CA-4973-A4FA-E94A5C49C6C8}"/>
    <cellStyle name="Calculation 2 5 14" xfId="20022" xr:uid="{18756AFA-5FCE-4832-AEBB-A27B975C578E}"/>
    <cellStyle name="Calculation 2 5 2" xfId="5203" xr:uid="{DBEE6AC7-7FF0-4E37-BEC7-8CF0C82741CC}"/>
    <cellStyle name="Calculation 2 5 2 10" xfId="17565" xr:uid="{4B5AFE4E-D3C6-48A3-B5E7-229E8624C5FF}"/>
    <cellStyle name="Calculation 2 5 2 2" xfId="6435" xr:uid="{568333E5-158F-4F92-A99F-16817B1516AE}"/>
    <cellStyle name="Calculation 2 5 2 2 2" xfId="10607" xr:uid="{4A23E24F-E797-47D8-AEA0-A574336CF667}"/>
    <cellStyle name="Calculation 2 5 2 2 3" xfId="14055" xr:uid="{9CB0E4F8-6255-4015-A378-7FCEE3FEBC21}"/>
    <cellStyle name="Calculation 2 5 2 2 4" xfId="3729" xr:uid="{8C9A8DC7-7107-435D-84C9-645582C58437}"/>
    <cellStyle name="Calculation 2 5 2 2 5" xfId="19833" xr:uid="{D1DFE272-8002-464C-888D-35B989A0BFA7}"/>
    <cellStyle name="Calculation 2 5 2 2 6" xfId="22596" xr:uid="{194BE9EF-363D-4C2F-BFDC-39ECC8A23ED5}"/>
    <cellStyle name="Calculation 2 5 2 3" xfId="7134" xr:uid="{922F86BF-DBE8-4D8F-BE77-2C8B770D7ABF}"/>
    <cellStyle name="Calculation 2 5 2 3 2" xfId="11290" xr:uid="{84E08F50-C2B4-4180-B56A-EEF3EF14EA4F}"/>
    <cellStyle name="Calculation 2 5 2 3 3" xfId="14742" xr:uid="{7B804F21-F463-4247-9E78-6016D236A677}"/>
    <cellStyle name="Calculation 2 5 2 3 4" xfId="8615" xr:uid="{466A69FC-CFD9-4C50-9F41-8B5D8E6C6BE5}"/>
    <cellStyle name="Calculation 2 5 2 3 5" xfId="20479" xr:uid="{1C7F49DD-9AC4-4D97-AE31-59AB9C4B860E}"/>
    <cellStyle name="Calculation 2 5 2 3 6" xfId="23235" xr:uid="{F188082C-2AD4-48D0-8D9F-D365B9279258}"/>
    <cellStyle name="Calculation 2 5 2 4" xfId="7765" xr:uid="{B0E4C669-E15D-4702-807E-28B7731B404A}"/>
    <cellStyle name="Calculation 2 5 2 4 2" xfId="11921" xr:uid="{D7B0F504-14D1-4888-91D9-AEA8A7DF11C9}"/>
    <cellStyle name="Calculation 2 5 2 4 3" xfId="15370" xr:uid="{0D022DE2-3166-42D8-AE12-806C9700AD93}"/>
    <cellStyle name="Calculation 2 5 2 4 4" xfId="8514" xr:uid="{9E30BB33-786F-409B-9CF7-A0F4AF62F70C}"/>
    <cellStyle name="Calculation 2 5 2 4 5" xfId="21104" xr:uid="{CF9F22A6-4846-4408-9D57-250BC9D9BC6D}"/>
    <cellStyle name="Calculation 2 5 2 4 6" xfId="23860" xr:uid="{E6684732-038C-40BD-B22C-38A403F126E8}"/>
    <cellStyle name="Calculation 2 5 2 5" xfId="9068" xr:uid="{B531254D-0FC4-47F3-8E4C-784EE4FBB1E5}"/>
    <cellStyle name="Calculation 2 5 2 5 2" xfId="13170" xr:uid="{F150EBC1-8444-4239-BE7D-59013D27E8D0}"/>
    <cellStyle name="Calculation 2 5 2 5 3" xfId="16568" xr:uid="{DD2896A0-34C4-4647-AE0B-3158B99FD331}"/>
    <cellStyle name="Calculation 2 5 2 5 4" xfId="19010" xr:uid="{8A503E8B-FFB0-4BAD-B45F-ADDC444F246B}"/>
    <cellStyle name="Calculation 2 5 2 5 5" xfId="19424" xr:uid="{A61B4DF4-9C8E-497E-9132-9F66272113AB}"/>
    <cellStyle name="Calculation 2 5 2 5 6" xfId="21997" xr:uid="{43778D88-9921-4646-AE2B-27916A8DE9C7}"/>
    <cellStyle name="Calculation 2 5 2 5 7" xfId="24694" xr:uid="{D894BC7D-7017-4DDD-B3E2-AC42354B2ED0}"/>
    <cellStyle name="Calculation 2 5 2 6" xfId="9342" xr:uid="{0840784B-C8B6-4D8F-98AB-614AEEB710D8}"/>
    <cellStyle name="Calculation 2 5 2 6 2" xfId="13439" xr:uid="{740791B0-94A5-447D-9EF5-70CBD7AFACA8}"/>
    <cellStyle name="Calculation 2 5 2 6 3" xfId="16834" xr:uid="{5DD80BC3-BFD0-4C30-AAED-A7EF0521B492}"/>
    <cellStyle name="Calculation 2 5 2 6 4" xfId="19265" xr:uid="{555320CA-D452-46B3-B256-2E0AFE756941}"/>
    <cellStyle name="Calculation 2 5 2 6 5" xfId="19603" xr:uid="{B341DE7E-4703-46BA-954D-106F41CD0E74}"/>
    <cellStyle name="Calculation 2 5 2 6 6" xfId="22234" xr:uid="{32A627EF-5CDF-47B1-8A50-E80A50315430}"/>
    <cellStyle name="Calculation 2 5 2 6 7" xfId="24894" xr:uid="{F3AAE293-BF40-473C-A89B-D721DD14E278}"/>
    <cellStyle name="Calculation 2 5 2 7" xfId="3033" xr:uid="{B25D2C7A-F562-4C5E-85F4-91F859AF37DC}"/>
    <cellStyle name="Calculation 2 5 2 8" xfId="3583" xr:uid="{6F7BA801-5008-4733-BED3-5E61D81CCEED}"/>
    <cellStyle name="Calculation 2 5 2 9" xfId="18927" xr:uid="{C1B723EA-DA6E-4E25-BD5D-0B7730D6CCA1}"/>
    <cellStyle name="Calculation 2 5 3" xfId="5307" xr:uid="{6B3B1D46-449D-4511-877A-B6F2518B21EF}"/>
    <cellStyle name="Calculation 2 5 3 2" xfId="6538" xr:uid="{41EA2588-C666-441B-952F-9014D514A998}"/>
    <cellStyle name="Calculation 2 5 3 2 2" xfId="10710" xr:uid="{9A36ACE8-15C9-4DCC-80C5-FB66FA68BCFF}"/>
    <cellStyle name="Calculation 2 5 3 2 3" xfId="14158" xr:uid="{6E24BB29-5D25-4789-B3C6-79843B177BA9}"/>
    <cellStyle name="Calculation 2 5 3 2 4" xfId="17173" xr:uid="{A841C20C-C66F-4DB4-8B62-2A97900753CB}"/>
    <cellStyle name="Calculation 2 5 3 2 5" xfId="19936" xr:uid="{01FD0EAD-5FBA-46FC-B011-15EA4D0D9A50}"/>
    <cellStyle name="Calculation 2 5 3 2 6" xfId="22699" xr:uid="{B4F79538-3533-4D35-AE28-403A74D787D3}"/>
    <cellStyle name="Calculation 2 5 3 3" xfId="7237" xr:uid="{9C0326AA-D66D-40E1-A86B-8DE5DF9CD452}"/>
    <cellStyle name="Calculation 2 5 3 3 2" xfId="11393" xr:uid="{460B8423-2183-4CF9-9C7D-F60B237C3E43}"/>
    <cellStyle name="Calculation 2 5 3 3 3" xfId="14845" xr:uid="{99E1E2C0-8572-4A30-B1A6-CA361270677C}"/>
    <cellStyle name="Calculation 2 5 3 3 4" xfId="18238" xr:uid="{A2D4EF22-805F-40B9-A2F2-7B2D4F3F1DB8}"/>
    <cellStyle name="Calculation 2 5 3 3 5" xfId="20582" xr:uid="{858648D9-C08C-472D-B332-55358B09E70D}"/>
    <cellStyle name="Calculation 2 5 3 3 6" xfId="23338" xr:uid="{74844AEF-6888-4019-86C8-B85349E5F10C}"/>
    <cellStyle name="Calculation 2 5 3 4" xfId="7869" xr:uid="{1F5C8707-4D8C-49BF-B262-BD776404EBA9}"/>
    <cellStyle name="Calculation 2 5 3 4 2" xfId="12025" xr:uid="{9D703DB1-D1B3-4EA9-BB7D-84118C150C88}"/>
    <cellStyle name="Calculation 2 5 3 4 3" xfId="15474" xr:uid="{F0EC50E2-C9AC-49FA-8717-11A96CD92890}"/>
    <cellStyle name="Calculation 2 5 3 4 4" xfId="10486" xr:uid="{2C419DA0-14DC-4A1B-BA1C-3C8AF26A4824}"/>
    <cellStyle name="Calculation 2 5 3 4 5" xfId="21208" xr:uid="{734A259A-CC3D-4998-A8F3-E7549F0CC226}"/>
    <cellStyle name="Calculation 2 5 3 4 6" xfId="23964" xr:uid="{5DBCE9B7-B791-4659-AB44-82D0A2BA9493}"/>
    <cellStyle name="Calculation 2 5 3 5" xfId="9521" xr:uid="{E6602975-3503-4F61-82C2-EBC2629E987D}"/>
    <cellStyle name="Calculation 2 5 3 6" xfId="4531" xr:uid="{1075DDD2-67A1-4A23-BFE1-EE7ABEE73579}"/>
    <cellStyle name="Calculation 2 5 3 7" xfId="10533" xr:uid="{9DBF69A2-1C9E-4612-86C0-ECC9C6BEFC82}"/>
    <cellStyle name="Calculation 2 5 3 8" xfId="17687" xr:uid="{965C37C4-1730-4280-A850-9CA6F70FB86E}"/>
    <cellStyle name="Calculation 2 5 3 9" xfId="16088" xr:uid="{27071F7A-C0F8-4EBA-9F96-24E563F6B7E1}"/>
    <cellStyle name="Calculation 2 5 4" xfId="5736" xr:uid="{F89FE730-8DF6-4625-B71F-454FB3DDD8C6}"/>
    <cellStyle name="Calculation 2 5 4 2" xfId="6906" xr:uid="{36B37E2E-9FA6-4669-BCC0-E31DC2B537C1}"/>
    <cellStyle name="Calculation 2 5 4 2 2" xfId="11062" xr:uid="{A1FED331-A2B4-457A-AF78-82C76462689F}"/>
    <cellStyle name="Calculation 2 5 4 2 3" xfId="14516" xr:uid="{8FAB6DE6-BBAC-4D96-98BD-C10B7E31D65D}"/>
    <cellStyle name="Calculation 2 5 4 2 4" xfId="13011" xr:uid="{69466293-E353-415E-8F34-A26A26C3FF59}"/>
    <cellStyle name="Calculation 2 5 4 2 5" xfId="20259" xr:uid="{50AFE808-4B66-4DA8-9636-69F17D46A7A1}"/>
    <cellStyle name="Calculation 2 5 4 2 6" xfId="23018" xr:uid="{1A5676B5-364E-4E61-B776-22FC64316224}"/>
    <cellStyle name="Calculation 2 5 4 3" xfId="7557" xr:uid="{46D84BB0-9E12-42C4-B032-74ECA190F88A}"/>
    <cellStyle name="Calculation 2 5 4 3 2" xfId="11713" xr:uid="{BED52B9D-22E1-49E1-A5A5-549E9D4FA4ED}"/>
    <cellStyle name="Calculation 2 5 4 3 3" xfId="15162" xr:uid="{82CF0BAE-1964-462A-A3D9-E2FFF4DD3A99}"/>
    <cellStyle name="Calculation 2 5 4 3 4" xfId="3555" xr:uid="{EF1E0D90-7393-4CB5-B2F0-91B22E99F5C9}"/>
    <cellStyle name="Calculation 2 5 4 3 5" xfId="20897" xr:uid="{4E57AB77-6AF2-4B3D-858C-9D4A2EAC05FB}"/>
    <cellStyle name="Calculation 2 5 4 3 6" xfId="23653" xr:uid="{094F5AE3-11C8-4A7B-99F5-D5891D97617B}"/>
    <cellStyle name="Calculation 2 5 4 4" xfId="8189" xr:uid="{999E92B4-1D50-471E-8D00-3E856CD1C3D3}"/>
    <cellStyle name="Calculation 2 5 4 4 2" xfId="12345" xr:uid="{022D3950-B8B3-4D9F-A965-407380216822}"/>
    <cellStyle name="Calculation 2 5 4 4 3" xfId="15792" xr:uid="{16E41144-5C72-44CC-AF97-ECE736719A86}"/>
    <cellStyle name="Calculation 2 5 4 4 4" xfId="4083" xr:uid="{B99D93B9-ABAB-4E59-ADBB-B29C34E561C6}"/>
    <cellStyle name="Calculation 2 5 4 4 5" xfId="21523" xr:uid="{A6B79578-5767-42C4-A028-C2EA442F2897}"/>
    <cellStyle name="Calculation 2 5 4 4 6" xfId="24279" xr:uid="{1BCB2662-5632-4548-9F14-1D659C271D46}"/>
    <cellStyle name="Calculation 2 5 4 5" xfId="9921" xr:uid="{C163DAC6-C57F-4647-8A53-2478BFB72B8A}"/>
    <cellStyle name="Calculation 2 5 4 6" xfId="4641" xr:uid="{F43F480D-59F4-49D1-967E-691508328A0A}"/>
    <cellStyle name="Calculation 2 5 4 7" xfId="13545" xr:uid="{DA524C96-008A-4E84-BC9E-CF91AF406A27}"/>
    <cellStyle name="Calculation 2 5 4 8" xfId="17912" xr:uid="{AA9CE212-8C6A-43E5-AE5A-1C6BD9850722}"/>
    <cellStyle name="Calculation 2 5 4 9" xfId="17791" xr:uid="{F95C3B7E-7892-4D36-80F2-C38406182E52}"/>
    <cellStyle name="Calculation 2 5 5" xfId="6209" xr:uid="{B27A9674-1F82-4E8D-ABD1-88941FE70AD2}"/>
    <cellStyle name="Calculation 2 5 5 2" xfId="10385" xr:uid="{C92103FF-95BC-4C09-9CB1-FAFB49BB7322}"/>
    <cellStyle name="Calculation 2 5 5 3" xfId="13832" xr:uid="{B2240D83-6B97-4451-86C5-4C94174D6E76}"/>
    <cellStyle name="Calculation 2 5 5 4" xfId="3726" xr:uid="{42C1C607-5ADF-46AF-8142-81AC2500D49B}"/>
    <cellStyle name="Calculation 2 5 5 5" xfId="18408" xr:uid="{F3912DF5-802E-4B9C-A343-4977612426DE}"/>
    <cellStyle name="Calculation 2 5 5 6" xfId="22434" xr:uid="{9A6DF007-907E-4F66-8C9B-D6DF6DBA3D98}"/>
    <cellStyle name="Calculation 2 5 6" xfId="6181" xr:uid="{A15162E0-6225-4F34-AE23-D82369468FA0}"/>
    <cellStyle name="Calculation 2 5 6 2" xfId="10357" xr:uid="{94FF32AF-F1A6-4AE0-A70A-FF353A327A7B}"/>
    <cellStyle name="Calculation 2 5 6 3" xfId="13804" xr:uid="{562AF3CA-0259-41FF-A65C-D125AF513C4C}"/>
    <cellStyle name="Calculation 2 5 6 4" xfId="17306" xr:uid="{AC70515F-BD02-47B5-912F-E1DBC07580E0}"/>
    <cellStyle name="Calculation 2 5 6 5" xfId="18458" xr:uid="{8E69758B-CC1E-48E4-A631-C3884E57689A}"/>
    <cellStyle name="Calculation 2 5 6 6" xfId="22415" xr:uid="{5ABFA437-DB87-4FBF-8FDE-1C720E6B8A07}"/>
    <cellStyle name="Calculation 2 5 7" xfId="6182" xr:uid="{0B1A8654-FE27-41A8-839F-9CB22C4DA156}"/>
    <cellStyle name="Calculation 2 5 7 2" xfId="10358" xr:uid="{C93A70F3-9673-412C-B498-D1CD63EDAE1C}"/>
    <cellStyle name="Calculation 2 5 7 3" xfId="13805" xr:uid="{8FA69C7F-6D82-479C-AC79-31A98A4594B8}"/>
    <cellStyle name="Calculation 2 5 7 4" xfId="3738" xr:uid="{42C8CE86-DECB-4753-A3BE-A3CBB141D5EF}"/>
    <cellStyle name="Calculation 2 5 7 5" xfId="17241" xr:uid="{C615ED7B-E1B2-41FE-A2C0-826CA8364BD2}"/>
    <cellStyle name="Calculation 2 5 7 6" xfId="22416" xr:uid="{86243CDC-63F8-423A-AB35-22350D37A92B}"/>
    <cellStyle name="Calculation 2 5 8" xfId="8815" xr:uid="{75DD9DB8-6286-4F75-9F2F-FB727E62B708}"/>
    <cellStyle name="Calculation 2 5 8 2" xfId="12957" xr:uid="{B1D5C984-4123-4EEA-999B-BAF45F974705}"/>
    <cellStyle name="Calculation 2 5 8 3" xfId="16351" xr:uid="{49258442-D451-41FB-9DC9-79ABD9CE5E4E}"/>
    <cellStyle name="Calculation 2 5 8 4" xfId="18795" xr:uid="{5C8195E5-DD02-4DBF-8E6E-6C46866B6F7C}"/>
    <cellStyle name="Calculation 2 5 8 5" xfId="3507" xr:uid="{4BED5B07-43FF-4F18-8240-7F3BCA298748}"/>
    <cellStyle name="Calculation 2 5 8 6" xfId="21896" xr:uid="{D59D0D2E-AD1F-445C-BA4E-E707E91DA9CC}"/>
    <cellStyle name="Calculation 2 5 8 7" xfId="24597" xr:uid="{D4215A50-4FD7-4FCC-BEA5-F44EEC666B5D}"/>
    <cellStyle name="Calculation 2 5 9" xfId="9226" xr:uid="{F60818F4-EB53-49DC-8E0A-34AF90DB29A5}"/>
    <cellStyle name="Calculation 2 5 9 2" xfId="13323" xr:uid="{77634769-32D2-4681-8D6A-C66FBAFDBAFE}"/>
    <cellStyle name="Calculation 2 5 9 3" xfId="16719" xr:uid="{FA9F2CF2-8416-4AA1-A582-B801437BE2E3}"/>
    <cellStyle name="Calculation 2 5 9 4" xfId="19150" xr:uid="{DE30A804-CC1C-452D-98FB-A0E1EE3374C5}"/>
    <cellStyle name="Calculation 2 5 9 5" xfId="22122" xr:uid="{501CE09C-1480-4769-9336-EF58C37FE1D0}"/>
    <cellStyle name="Calculation 2 5 9 6" xfId="24812" xr:uid="{25B1C29C-CF2C-4F28-ABF8-9BC580B32B69}"/>
    <cellStyle name="Calculation 2 6" xfId="5170" xr:uid="{8D4096B8-4DD8-4463-895D-CB3D033453B4}"/>
    <cellStyle name="Calculation 2 6 10" xfId="13664" xr:uid="{792C048C-9FD7-47A7-8F73-5765B88F5392}"/>
    <cellStyle name="Calculation 2 6 11" xfId="4987" xr:uid="{4F124769-18CB-4E86-AA26-83C6C175299A}"/>
    <cellStyle name="Calculation 2 6 12" xfId="17144" xr:uid="{263703D6-02B5-44F6-B113-D79F89D72B3B}"/>
    <cellStyle name="Calculation 2 6 2" xfId="5758" xr:uid="{1B60BBA3-ACE9-4D40-A6C0-A24B232785AE}"/>
    <cellStyle name="Calculation 2 6 2 2" xfId="6927" xr:uid="{D9C78B78-9F59-4F8E-BC94-0666CE705BD1}"/>
    <cellStyle name="Calculation 2 6 2 2 2" xfId="11083" xr:uid="{FC7D80A3-A52A-41C9-A3C5-412E0E2D65C6}"/>
    <cellStyle name="Calculation 2 6 2 2 3" xfId="14537" xr:uid="{B924029A-CEDA-437E-B733-B11443F07A35}"/>
    <cellStyle name="Calculation 2 6 2 2 4" xfId="17196" xr:uid="{D02CE44D-6230-4934-9FE6-F8BA346760B0}"/>
    <cellStyle name="Calculation 2 6 2 2 5" xfId="20279" xr:uid="{3F37ECC8-0F4C-4C47-9111-50415A74A87A}"/>
    <cellStyle name="Calculation 2 6 2 2 6" xfId="23038" xr:uid="{79D81420-A0C3-4032-8AD9-CE02AD39657A}"/>
    <cellStyle name="Calculation 2 6 2 3" xfId="7577" xr:uid="{CB3B22D3-E204-4E33-9B5C-C72AA8AD31E6}"/>
    <cellStyle name="Calculation 2 6 2 3 2" xfId="11733" xr:uid="{B22F8E8F-B550-49F8-BBC0-A13785F5B83D}"/>
    <cellStyle name="Calculation 2 6 2 3 3" xfId="15182" xr:uid="{F10CDA79-B6DB-4991-A5E4-A27185FE6A25}"/>
    <cellStyle name="Calculation 2 6 2 3 4" xfId="9458" xr:uid="{E8336658-3F03-48F8-8E4B-6F8D54E521D2}"/>
    <cellStyle name="Calculation 2 6 2 3 5" xfId="20917" xr:uid="{39C4DF9A-B93A-4299-955D-7D1A2726B241}"/>
    <cellStyle name="Calculation 2 6 2 3 6" xfId="23673" xr:uid="{4C32548F-ABAA-439B-9527-878B2D476FE6}"/>
    <cellStyle name="Calculation 2 6 2 4" xfId="8209" xr:uid="{90B2EE8B-94DB-42B0-A119-40C142C57454}"/>
    <cellStyle name="Calculation 2 6 2 4 2" xfId="12365" xr:uid="{6E0C463E-A66A-4DF1-9FD0-9C7318F8C1D2}"/>
    <cellStyle name="Calculation 2 6 2 4 3" xfId="15812" xr:uid="{CE1FBB60-CB91-4FE7-9AA9-83B217A444C1}"/>
    <cellStyle name="Calculation 2 6 2 4 4" xfId="12791" xr:uid="{08830465-574C-4F49-9584-5A12D3A163BB}"/>
    <cellStyle name="Calculation 2 6 2 4 5" xfId="21543" xr:uid="{70EBCF4B-324C-4406-A987-2960E270E4D6}"/>
    <cellStyle name="Calculation 2 6 2 4 6" xfId="24299" xr:uid="{89232EBD-CADC-4EAE-80B3-38411B3952F7}"/>
    <cellStyle name="Calculation 2 6 2 5" xfId="9943" xr:uid="{781B3CCE-08CB-4DEE-B00F-D7D285222A0E}"/>
    <cellStyle name="Calculation 2 6 2 6" xfId="4662" xr:uid="{08CF550C-C949-4255-BD11-03704ADD4A55}"/>
    <cellStyle name="Calculation 2 6 2 7" xfId="8530" xr:uid="{7736DB8B-2DF1-432E-B9B8-17AEB84EED4E}"/>
    <cellStyle name="Calculation 2 6 2 8" xfId="16483" xr:uid="{842A4B05-EAB9-4F42-9B90-316866E2D066}"/>
    <cellStyle name="Calculation 2 6 2 9" xfId="17502" xr:uid="{F2DB0453-BB49-4B48-A79D-A6CA5C612B38}"/>
    <cellStyle name="Calculation 2 6 3" xfId="6402" xr:uid="{8586A180-F0AF-4C75-B472-0EE74AC31014}"/>
    <cellStyle name="Calculation 2 6 3 2" xfId="10574" xr:uid="{07528F51-B244-4B61-914D-4EE455F43F8F}"/>
    <cellStyle name="Calculation 2 6 3 3" xfId="14022" xr:uid="{8644207C-16C3-4CBD-8894-78D1C061DC4D}"/>
    <cellStyle name="Calculation 2 6 3 4" xfId="17041" xr:uid="{FDC3F291-DD55-4AB8-B8AE-14845B0E4B7C}"/>
    <cellStyle name="Calculation 2 6 3 5" xfId="19800" xr:uid="{52B7F93B-6887-42A7-8FD0-7B4ECC919447}"/>
    <cellStyle name="Calculation 2 6 3 6" xfId="22563" xr:uid="{D175E8B8-7F58-4B63-A35A-B89BA63F9E06}"/>
    <cellStyle name="Calculation 2 6 4" xfId="7102" xr:uid="{60088AB4-890E-49A7-9CA4-11CB5529DB9E}"/>
    <cellStyle name="Calculation 2 6 4 2" xfId="11258" xr:uid="{CB72C3EE-02D0-4B2E-A721-37FB7372ED4A}"/>
    <cellStyle name="Calculation 2 6 4 3" xfId="14710" xr:uid="{6FC48485-C0B1-4200-AAC8-99DF0D6286E6}"/>
    <cellStyle name="Calculation 2 6 4 4" xfId="17519" xr:uid="{2785DB98-E0E5-4F5F-BBA7-5916AF09C60B}"/>
    <cellStyle name="Calculation 2 6 4 5" xfId="20447" xr:uid="{34720F8D-A15C-4467-8286-FB6C0DD36BBF}"/>
    <cellStyle name="Calculation 2 6 4 6" xfId="23203" xr:uid="{16CE6CD7-5885-4DA2-A6B1-AF2A676EDC6E}"/>
    <cellStyle name="Calculation 2 6 5" xfId="6352" xr:uid="{6FD6C654-AB46-4108-AB6A-CEADE0EF6325}"/>
    <cellStyle name="Calculation 2 6 5 2" xfId="10525" xr:uid="{C9BC9780-48F2-4C48-9495-6D800A081928}"/>
    <cellStyle name="Calculation 2 6 5 3" xfId="13973" xr:uid="{71FD2A1B-48EA-48C8-BBE8-D268E2155D84}"/>
    <cellStyle name="Calculation 2 6 5 4" xfId="5065" xr:uid="{9CA6DBE1-10AE-4030-931B-51201EAD1D7D}"/>
    <cellStyle name="Calculation 2 6 5 5" xfId="19784" xr:uid="{5243B819-E59C-457F-B9B3-78F504AFB1D5}"/>
    <cellStyle name="Calculation 2 6 5 6" xfId="22547" xr:uid="{A64A9277-9FF3-457C-81D1-D35952AD914B}"/>
    <cellStyle name="Calculation 2 6 6" xfId="9031" xr:uid="{42377BA6-E27B-42C5-B1E4-86D1524524F7}"/>
    <cellStyle name="Calculation 2 6 6 2" xfId="13137" xr:uid="{893100E2-5C31-43A4-A34E-DC96575D7B4C}"/>
    <cellStyle name="Calculation 2 6 6 3" xfId="16532" xr:uid="{E931C152-40C2-4F16-925B-AE0BAC4F9C78}"/>
    <cellStyle name="Calculation 2 6 6 4" xfId="18973" xr:uid="{EE850E8D-CD6A-46DA-B513-AA229843C094}"/>
    <cellStyle name="Calculation 2 6 6 5" xfId="16511" xr:uid="{6BD85658-0FFA-4F3F-89AE-4430068304FC}"/>
    <cellStyle name="Calculation 2 6 6 6" xfId="21971" xr:uid="{0F1E3BD0-1638-4198-A9FC-7E8264D6E61E}"/>
    <cellStyle name="Calculation 2 6 6 7" xfId="24669" xr:uid="{574C7EC4-F439-4940-B84F-EC11EB544510}"/>
    <cellStyle name="Calculation 2 6 7" xfId="9317" xr:uid="{4878CAB7-D4BA-4536-A311-06048F11CBA9}"/>
    <cellStyle name="Calculation 2 6 7 2" xfId="13414" xr:uid="{33CF3DBA-9CFD-4028-82F3-F9608748872D}"/>
    <cellStyle name="Calculation 2 6 7 3" xfId="16809" xr:uid="{D72A9608-3171-4B96-A2A1-D05F43606D9E}"/>
    <cellStyle name="Calculation 2 6 7 4" xfId="19240" xr:uid="{37326C88-CAEF-4FF5-BE67-441D1052E262}"/>
    <cellStyle name="Calculation 2 6 7 5" xfId="19578" xr:uid="{D1DB4335-5CD1-425F-BE97-2E41F347A691}"/>
    <cellStyle name="Calculation 2 6 7 6" xfId="22209" xr:uid="{B3914AB7-7C71-410B-AF98-74D16228A042}"/>
    <cellStyle name="Calculation 2 6 7 7" xfId="24869" xr:uid="{EB752746-45A4-4388-B5CF-E0DBED673F51}"/>
    <cellStyle name="Calculation 2 6 8" xfId="3066" xr:uid="{2E8E44EA-46F0-4D01-BAAA-450DB255EA5A}"/>
    <cellStyle name="Calculation 2 6 9" xfId="3571" xr:uid="{E41793AA-1935-484C-B1FD-B8AB7F1A4C5B}"/>
    <cellStyle name="Calculation 2 7" xfId="5271" xr:uid="{2D70D324-F9D7-4E1D-BCDA-BA38D1E48A0C}"/>
    <cellStyle name="Calculation 2 7 2" xfId="6503" xr:uid="{3CD64A6D-9460-460D-94F4-164DC8EA6EA8}"/>
    <cellStyle name="Calculation 2 7 2 2" xfId="10675" xr:uid="{BA9CA132-60E6-482C-AE73-27DF6DA2A1A8}"/>
    <cellStyle name="Calculation 2 7 2 3" xfId="14123" xr:uid="{412CE0AA-FE46-452C-870C-2C75ADC6E072}"/>
    <cellStyle name="Calculation 2 7 2 4" xfId="18857" xr:uid="{DA138BCE-8EC9-42CE-BB4D-F0129238774A}"/>
    <cellStyle name="Calculation 2 7 2 5" xfId="19901" xr:uid="{E3BB5D94-A39C-4BA5-9C46-AA735C1D2849}"/>
    <cellStyle name="Calculation 2 7 2 6" xfId="22664" xr:uid="{8AF3216A-EF6C-41E5-92C2-9CF06FC73C06}"/>
    <cellStyle name="Calculation 2 7 3" xfId="7202" xr:uid="{0A3AF5F8-0CC6-4899-AE90-B01D8589B7EB}"/>
    <cellStyle name="Calculation 2 7 3 2" xfId="11358" xr:uid="{88D50B01-2933-4142-8D61-F09F2DF45070}"/>
    <cellStyle name="Calculation 2 7 3 3" xfId="14810" xr:uid="{C9ADA0C8-3BCC-41FB-A1F7-DA49514C80CB}"/>
    <cellStyle name="Calculation 2 7 3 4" xfId="18239" xr:uid="{A1E851C2-52E4-4F0D-B68C-1FD867882692}"/>
    <cellStyle name="Calculation 2 7 3 5" xfId="20547" xr:uid="{C4ADFC57-3167-4445-9E71-A4A1FE132287}"/>
    <cellStyle name="Calculation 2 7 3 6" xfId="23303" xr:uid="{DB12C709-3ADF-43DA-80BC-22F1707C611D}"/>
    <cellStyle name="Calculation 2 7 4" xfId="7833" xr:uid="{0180AA13-C316-4944-9106-39B1CB1AB14F}"/>
    <cellStyle name="Calculation 2 7 4 2" xfId="11989" xr:uid="{03E6D7E1-5161-4EF8-A44E-D4BFC35D76CF}"/>
    <cellStyle name="Calculation 2 7 4 3" xfId="15438" xr:uid="{97CBEBAC-F8F4-47FD-A368-FB78987A8037}"/>
    <cellStyle name="Calculation 2 7 4 4" xfId="4853" xr:uid="{9473492E-4EB5-48C3-AF9F-37A08FEF42C4}"/>
    <cellStyle name="Calculation 2 7 4 5" xfId="21172" xr:uid="{ADD8E196-7B8D-4F24-BE25-67E81CB4AB0F}"/>
    <cellStyle name="Calculation 2 7 4 6" xfId="23928" xr:uid="{D36E1B55-B037-47AF-94A9-3438237DFA77}"/>
    <cellStyle name="Calculation 2 7 5" xfId="9485" xr:uid="{74940761-22DB-4D5D-9473-D6B69EE9A16D}"/>
    <cellStyle name="Calculation 2 7 6" xfId="4516" xr:uid="{40E4A98B-BE02-4FC4-A6B9-3B7604C978C6}"/>
    <cellStyle name="Calculation 2 7 7" xfId="12855" xr:uid="{294202CF-0766-42E9-80CC-7E04EE9B7860}"/>
    <cellStyle name="Calculation 2 7 8" xfId="3677" xr:uid="{51010A34-515B-4EEF-95FC-12AF1AD53773}"/>
    <cellStyle name="Calculation 2 7 9" xfId="18001" xr:uid="{EDA4FD48-2442-4BDB-8066-B23656599A16}"/>
    <cellStyle name="Calculation 2 8" xfId="5969" xr:uid="{AB9F1590-B023-44C8-980D-EE31657CAB76}"/>
    <cellStyle name="Calculation 2 8 2" xfId="10152" xr:uid="{7BDCF7C5-AFAA-44CA-A67E-AD389E1D12A5}"/>
    <cellStyle name="Calculation 2 8 3" xfId="13601" xr:uid="{4FDE4177-F066-401F-91FD-4C55B455AAF6}"/>
    <cellStyle name="Calculation 2 8 4" xfId="12704" xr:uid="{2F256C27-1EE4-4CA8-ACE7-E7EAED00B9E9}"/>
    <cellStyle name="Calculation 2 8 5" xfId="17464" xr:uid="{EEE68905-964E-4D65-BAE4-A45D6001CBF3}"/>
    <cellStyle name="Calculation 2 8 6" xfId="18197" xr:uid="{B4913CCB-D080-4AFC-9A3B-56E5F01D8D8D}"/>
    <cellStyle name="Calculation 2 9" xfId="6324" xr:uid="{C150B155-9B06-40C9-9FEA-5D81592F22C4}"/>
    <cellStyle name="Calculation 2 9 2" xfId="10499" xr:uid="{3F092EBB-8C0C-4E34-85DF-980B42CEBAB5}"/>
    <cellStyle name="Calculation 2 9 3" xfId="13946" xr:uid="{FF35667C-40F3-4DB7-8CB4-6719B2ECD913}"/>
    <cellStyle name="Calculation 2 9 4" xfId="3226" xr:uid="{B5851F07-2875-4545-8487-FD7B51E01B93}"/>
    <cellStyle name="Calculation 2 9 5" xfId="19764" xr:uid="{1B19DEA2-9D50-46D8-90D9-5150494DFB84}"/>
    <cellStyle name="Calculation 2 9 6" xfId="22528" xr:uid="{5C59D159-5AB7-4D5A-8D7D-F6D1693B0707}"/>
    <cellStyle name="Calculation 3" xfId="523" xr:uid="{00000000-0005-0000-0000-00008D050000}"/>
    <cellStyle name="Calculation 3 10" xfId="6346" xr:uid="{4446360E-CE99-4DBE-8256-3F98DC38A016}"/>
    <cellStyle name="Calculation 3 10 2" xfId="10521" xr:uid="{9BE0732B-F80B-4E97-A1B0-958E5E9D3B1D}"/>
    <cellStyle name="Calculation 3 10 3" xfId="13968" xr:uid="{65217DCA-9C93-4AE1-96A7-B49AE7FA7955}"/>
    <cellStyle name="Calculation 3 10 4" xfId="3839" xr:uid="{21D4694E-70AF-4733-A9D1-0B06820FDA26}"/>
    <cellStyle name="Calculation 3 10 5" xfId="19782" xr:uid="{1885C1A7-16A9-4F27-913E-D18DC4859CE1}"/>
    <cellStyle name="Calculation 3 10 6" xfId="22546" xr:uid="{BFF23CC8-D476-49F4-A02C-7A934565C578}"/>
    <cellStyle name="Calculation 3 11" xfId="5944" xr:uid="{8A902B52-AB11-4F62-9A84-FCF3E43B7980}"/>
    <cellStyle name="Calculation 3 11 2" xfId="10127" xr:uid="{6AC6365F-73F4-4512-AF3D-AB0D949EB255}"/>
    <cellStyle name="Calculation 3 11 3" xfId="13576" xr:uid="{4EC5A605-631E-43DD-9E2C-0265593A8FB7}"/>
    <cellStyle name="Calculation 3 11 4" xfId="16215" xr:uid="{D365BF71-C0D7-4A09-A58E-7B7AB326766E}"/>
    <cellStyle name="Calculation 3 11 5" xfId="3682" xr:uid="{CB27AF80-86E6-4EE3-B21A-0E24AE021ADD}"/>
    <cellStyle name="Calculation 3 11 6" xfId="4007" xr:uid="{8722921C-5493-467F-9BFE-9EB4C186B98A}"/>
    <cellStyle name="Calculation 3 12" xfId="8775" xr:uid="{C2C24147-6F31-4E3A-820D-F0E45F7ABB13}"/>
    <cellStyle name="Calculation 3 12 2" xfId="12921" xr:uid="{9C409266-FB48-4375-B3C5-FBF3825B8B8B}"/>
    <cellStyle name="Calculation 3 12 3" xfId="16322" xr:uid="{4967D645-5533-4AFA-A0A6-FCC968E5BAAF}"/>
    <cellStyle name="Calculation 3 12 4" xfId="18762" xr:uid="{655A4A0F-0899-4E26-8D78-F9460E5D58E3}"/>
    <cellStyle name="Calculation 3 12 5" xfId="4178" xr:uid="{F00B3E89-7E56-4C95-8A68-78AE7BA20699}"/>
    <cellStyle name="Calculation 3 12 6" xfId="21870" xr:uid="{71DD55F7-C0A8-4B02-B2E2-CC0CF202E8C5}"/>
    <cellStyle name="Calculation 3 12 7" xfId="24589" xr:uid="{E572614E-0674-4D8A-915D-ED927E78285B}"/>
    <cellStyle name="Calculation 3 13" xfId="9221" xr:uid="{0EC0A61D-104A-4151-8621-0A59B7E2B54C}"/>
    <cellStyle name="Calculation 3 13 2" xfId="13318" xr:uid="{B840DEE8-8681-4B62-AE84-F676704410A1}"/>
    <cellStyle name="Calculation 3 13 3" xfId="16714" xr:uid="{004F81C2-77ED-44BA-A2F9-CEBEBE1703F1}"/>
    <cellStyle name="Calculation 3 13 4" xfId="19145" xr:uid="{24F0BB3E-787D-482A-993C-CFA794FED6E3}"/>
    <cellStyle name="Calculation 3 13 5" xfId="22117" xr:uid="{F07F5866-495A-422D-A365-09A3F8C93290}"/>
    <cellStyle name="Calculation 3 13 6" xfId="24807" xr:uid="{220D3F72-E97A-45EC-922E-41F14DF9E1DE}"/>
    <cellStyle name="Calculation 3 14" xfId="3412" xr:uid="{212EDB5F-A90B-4D74-A331-8F27A6AF0E40}"/>
    <cellStyle name="Calculation 3 15" xfId="8566" xr:uid="{2E9B5BDE-228F-40EE-9C59-55980F9848C0}"/>
    <cellStyle name="Calculation 3 16" xfId="12656" xr:uid="{0DDB057B-7945-4566-A70C-895066F97193}"/>
    <cellStyle name="Calculation 3 17" xfId="10192" xr:uid="{F868BB3F-3D39-49F5-A4B7-052C52C03BFB}"/>
    <cellStyle name="Calculation 3 18" xfId="19541" xr:uid="{CEE7DBFE-5D63-4D1D-9811-3FA67C3AB983}"/>
    <cellStyle name="Calculation 3 2" xfId="1784" xr:uid="{00000000-0005-0000-0000-00008E050000}"/>
    <cellStyle name="Calculation 3 2 10" xfId="4394" xr:uid="{43F61529-0545-4D47-AD18-46C4F7E1FC6C}"/>
    <cellStyle name="Calculation 3 2 11" xfId="4095" xr:uid="{5D6D7C29-A173-4A33-8E72-B23FC04389CA}"/>
    <cellStyle name="Calculation 3 2 12" xfId="13133" xr:uid="{B5161015-A96C-4C5A-9C00-7D99AE5EFE3A}"/>
    <cellStyle name="Calculation 3 2 13" xfId="4464" xr:uid="{918CE3EC-A972-489B-82CB-D3A3875CC7AD}"/>
    <cellStyle name="Calculation 3 2 14" xfId="20021" xr:uid="{C7649CEB-88C5-4953-9123-C254973BF7F7}"/>
    <cellStyle name="Calculation 3 2 2" xfId="5208" xr:uid="{855C2CC2-4803-408D-81A5-C4D606D2B9DE}"/>
    <cellStyle name="Calculation 3 2 2 10" xfId="9344" xr:uid="{33EEF220-2BD0-47FC-95E8-C8F2EF955566}"/>
    <cellStyle name="Calculation 3 2 2 10 2" xfId="13441" xr:uid="{392C7133-CB3D-4315-ADBA-10899382F1E6}"/>
    <cellStyle name="Calculation 3 2 2 10 3" xfId="16836" xr:uid="{2B05FD10-2400-4E74-9EA8-17D9951B8AA0}"/>
    <cellStyle name="Calculation 3 2 2 10 4" xfId="19267" xr:uid="{172A1E60-F4F4-413C-BEBC-71067632A9B0}"/>
    <cellStyle name="Calculation 3 2 2 10 5" xfId="19605" xr:uid="{D613F670-6757-48DB-802B-197B5696F907}"/>
    <cellStyle name="Calculation 3 2 2 10 6" xfId="22236" xr:uid="{0B3C2E9C-A0F5-4A47-9554-FCB5BD914716}"/>
    <cellStyle name="Calculation 3 2 2 10 7" xfId="24896" xr:uid="{A4DA4765-B719-4EC9-91DA-E123746AAA11}"/>
    <cellStyle name="Calculation 3 2 2 11" xfId="3028" xr:uid="{79848748-0FA5-4807-AA9E-2A5C62FAA3CB}"/>
    <cellStyle name="Calculation 3 2 2 12" xfId="4486" xr:uid="{6C4D3DD7-49FE-4B24-824B-71B65C5B2C5B}"/>
    <cellStyle name="Calculation 3 2 2 13" xfId="19362" xr:uid="{9C762305-37E8-4D08-B13E-DBB12B5C38A7}"/>
    <cellStyle name="Calculation 3 2 2 14" xfId="17236" xr:uid="{7CAA1243-5E96-47AE-82AB-7DD7F82E9FCA}"/>
    <cellStyle name="Calculation 3 2 2 2" xfId="5572" xr:uid="{0E2ED629-9B1B-4BE7-A827-48A4C538D360}"/>
    <cellStyle name="Calculation 3 2 2 2 10" xfId="3689" xr:uid="{4128504A-94E9-4252-A78C-FF42FF5520F6}"/>
    <cellStyle name="Calculation 3 2 2 2 11" xfId="4164" xr:uid="{841A666C-AB9D-4185-8A64-DC7CFE03AFF3}"/>
    <cellStyle name="Calculation 3 2 2 2 2" xfId="5674" xr:uid="{BF141399-46A2-41DD-9E05-EC3C3A8268A2}"/>
    <cellStyle name="Calculation 3 2 2 2 2 2" xfId="6844" xr:uid="{3B363394-4D23-4A9F-B26D-691FFEB948ED}"/>
    <cellStyle name="Calculation 3 2 2 2 2 2 2" xfId="11005" xr:uid="{2EA2E436-941D-4375-BADA-57318BD90BDB}"/>
    <cellStyle name="Calculation 3 2 2 2 2 2 3" xfId="14458" xr:uid="{5244D283-BFA6-43C2-ABD3-C7D82E426428}"/>
    <cellStyle name="Calculation 3 2 2 2 2 2 4" xfId="18840" xr:uid="{B2D0C646-2592-4492-AB19-F893BBB97009}"/>
    <cellStyle name="Calculation 3 2 2 2 2 2 5" xfId="20217" xr:uid="{49C20C76-B23C-4416-89AE-7CFF2FAA7C24}"/>
    <cellStyle name="Calculation 3 2 2 2 2 2 6" xfId="22976" xr:uid="{C64E45C6-A7D7-440D-B63A-DBB0A08D76D5}"/>
    <cellStyle name="Calculation 3 2 2 2 2 3" xfId="7512" xr:uid="{43389CEB-0B9C-492A-880B-7860BBF6722B}"/>
    <cellStyle name="Calculation 3 2 2 2 2 3 2" xfId="11668" xr:uid="{2FF3B1A1-7892-4C6D-A6E4-FC8AC01F1BE3}"/>
    <cellStyle name="Calculation 3 2 2 2 2 3 3" xfId="15119" xr:uid="{B728C427-175D-4592-9A25-51DC8CAB2442}"/>
    <cellStyle name="Calculation 3 2 2 2 2 3 4" xfId="17997" xr:uid="{B76FDDF8-AE52-4D7C-AA15-515C559DB7E1}"/>
    <cellStyle name="Calculation 3 2 2 2 2 3 5" xfId="20855" xr:uid="{D31978A0-FEE7-415A-8E92-3925C2BF2EB8}"/>
    <cellStyle name="Calculation 3 2 2 2 2 3 6" xfId="23611" xr:uid="{0CB05370-EF3E-481E-883D-C64680AEDA43}"/>
    <cellStyle name="Calculation 3 2 2 2 2 4" xfId="8144" xr:uid="{9065B328-E8EC-4639-A234-5E9A5A22E29F}"/>
    <cellStyle name="Calculation 3 2 2 2 2 4 2" xfId="12300" xr:uid="{2C88D9AC-27E9-40C4-A6CF-E8D4C3321D79}"/>
    <cellStyle name="Calculation 3 2 2 2 2 4 3" xfId="15749" xr:uid="{B4B33414-A03F-4AF7-BD17-F30F5B2B624B}"/>
    <cellStyle name="Calculation 3 2 2 2 2 4 4" xfId="10121" xr:uid="{5296951A-EF61-4C35-9814-7D7FF5A4EA99}"/>
    <cellStyle name="Calculation 3 2 2 2 2 4 5" xfId="21481" xr:uid="{74569EDE-C3D9-4ABC-86FE-8C435D239CBF}"/>
    <cellStyle name="Calculation 3 2 2 2 2 4 6" xfId="24237" xr:uid="{041C96E8-8DC7-40B9-996D-D7C291D3A8F0}"/>
    <cellStyle name="Calculation 3 2 2 2 2 5" xfId="9865" xr:uid="{4F7FB666-FF2E-4319-95C7-671C9CFBB179}"/>
    <cellStyle name="Calculation 3 2 2 2 2 6" xfId="9451" xr:uid="{5637A273-3954-46B1-BED5-E7AA8768A896}"/>
    <cellStyle name="Calculation 3 2 2 2 2 7" xfId="4787" xr:uid="{BB0EF401-EE19-49BA-8C17-CD53DD400BB6}"/>
    <cellStyle name="Calculation 3 2 2 2 2 8" xfId="17896" xr:uid="{4C9E49BE-B960-4E12-915B-A32C1BF8DAA6}"/>
    <cellStyle name="Calculation 3 2 2 2 2 9" xfId="12901" xr:uid="{B8307FD5-4FA0-42CF-B36E-3A3B1D4A9D93}"/>
    <cellStyle name="Calculation 3 2 2 2 3" xfId="5895" xr:uid="{6BF7A2C7-E33F-4800-A4EE-8C37608D6345}"/>
    <cellStyle name="Calculation 3 2 2 2 3 2" xfId="7064" xr:uid="{9CFC56EE-BFDE-45CE-ACAF-FAA194A9BCBF}"/>
    <cellStyle name="Calculation 3 2 2 2 3 2 2" xfId="11220" xr:uid="{28A69CB7-456F-4375-BF21-733B46D37E62}"/>
    <cellStyle name="Calculation 3 2 2 2 3 2 3" xfId="14674" xr:uid="{3E01A11A-4A70-47A9-AE91-9BEA85006D1D}"/>
    <cellStyle name="Calculation 3 2 2 2 3 2 4" xfId="16246" xr:uid="{EF736177-6560-40F3-9DA9-A68544061829}"/>
    <cellStyle name="Calculation 3 2 2 2 3 2 5" xfId="20415" xr:uid="{CA3F1F44-855B-4020-BFB5-9180A8819DB8}"/>
    <cellStyle name="Calculation 3 2 2 2 3 2 6" xfId="23173" xr:uid="{8D27E2A8-37AF-45F7-A95A-47CC0C292450}"/>
    <cellStyle name="Calculation 3 2 2 2 3 3" xfId="7712" xr:uid="{E09FDE36-B08D-4A6C-80EF-4E76F2255B50}"/>
    <cellStyle name="Calculation 3 2 2 2 3 3 2" xfId="11868" xr:uid="{621542AE-1EFA-425F-A066-F1DDCFEC5E1E}"/>
    <cellStyle name="Calculation 3 2 2 2 3 3 3" xfId="15317" xr:uid="{578DC42D-7457-4F59-92A2-6FCE928AF09B}"/>
    <cellStyle name="Calculation 3 2 2 2 3 3 4" xfId="16294" xr:uid="{05F86293-A8FA-4A31-B334-424038BCA89A}"/>
    <cellStyle name="Calculation 3 2 2 2 3 3 5" xfId="21052" xr:uid="{74E057FC-DEA1-4CAB-9D09-6FC559FC9AE8}"/>
    <cellStyle name="Calculation 3 2 2 2 3 3 6" xfId="23808" xr:uid="{1B26BDAD-86C6-465B-9DF7-38E895FBE614}"/>
    <cellStyle name="Calculation 3 2 2 2 3 4" xfId="8344" xr:uid="{A1A120E7-5F24-4CA7-A186-5A978C4DD2E6}"/>
    <cellStyle name="Calculation 3 2 2 2 3 4 2" xfId="12500" xr:uid="{B3DF4751-1451-42B8-8BCD-6E8C9B49A4D7}"/>
    <cellStyle name="Calculation 3 2 2 2 3 4 3" xfId="15947" xr:uid="{FE67FB84-DEED-4AFB-B31B-8399CAC6DA8E}"/>
    <cellStyle name="Calculation 3 2 2 2 3 4 4" xfId="4330" xr:uid="{2C719626-94FE-4927-88F1-B39302E45D13}"/>
    <cellStyle name="Calculation 3 2 2 2 3 4 5" xfId="21678" xr:uid="{9F73FFA4-6650-4667-9D9F-21D5C448777F}"/>
    <cellStyle name="Calculation 3 2 2 2 3 4 6" xfId="24434" xr:uid="{D7DED856-8EF8-422D-B962-CD2DDB10D533}"/>
    <cellStyle name="Calculation 3 2 2 2 3 5" xfId="10080" xr:uid="{7FFA38A8-7F88-44F7-BFE9-33CB81239BEA}"/>
    <cellStyle name="Calculation 3 2 2 2 3 6" xfId="3331" xr:uid="{CF3797FE-8E30-4740-9CC3-52F3E6DA158C}"/>
    <cellStyle name="Calculation 3 2 2 2 3 7" xfId="18877" xr:uid="{B2204454-1CF5-41B9-B896-6CCAA4672145}"/>
    <cellStyle name="Calculation 3 2 2 2 3 8" xfId="17937" xr:uid="{EBDE7773-B3C4-4DFF-B37A-ED945FD42616}"/>
    <cellStyle name="Calculation 3 2 2 2 3 9" xfId="12802" xr:uid="{9EEF5B2D-B51C-40C1-9F19-128FFE36312B}"/>
    <cellStyle name="Calculation 3 2 2 2 4" xfId="6742" xr:uid="{5B1C4AEA-0169-4C20-8DD1-D0F424D6F635}"/>
    <cellStyle name="Calculation 3 2 2 2 4 2" xfId="10903" xr:uid="{C3D72D63-CFA6-4380-8083-7753948B310D}"/>
    <cellStyle name="Calculation 3 2 2 2 4 3" xfId="14356" xr:uid="{3698A76D-1585-477B-B6BA-646F34649673}"/>
    <cellStyle name="Calculation 3 2 2 2 4 4" xfId="8507" xr:uid="{E17DC8F4-BAD6-4390-A0AF-1133B7D829D3}"/>
    <cellStyle name="Calculation 3 2 2 2 4 5" xfId="20115" xr:uid="{CF967102-1009-4A7A-A5A8-886BEB5BB23C}"/>
    <cellStyle name="Calculation 3 2 2 2 4 6" xfId="22874" xr:uid="{8F83CB7E-A941-4DD8-AACB-2C6206928D6D}"/>
    <cellStyle name="Calculation 3 2 2 2 5" xfId="7410" xr:uid="{8BA58786-06DF-497F-9A08-35B58FC458E4}"/>
    <cellStyle name="Calculation 3 2 2 2 5 2" xfId="11566" xr:uid="{1CFABD2E-3184-4175-9065-B4F035B26E54}"/>
    <cellStyle name="Calculation 3 2 2 2 5 3" xfId="15017" xr:uid="{BB49B767-07D1-4EEC-9207-EF21B4DD6637}"/>
    <cellStyle name="Calculation 3 2 2 2 5 4" xfId="17682" xr:uid="{40690444-E5FE-4389-8202-D3405B0EA206}"/>
    <cellStyle name="Calculation 3 2 2 2 5 5" xfId="20753" xr:uid="{D10AE632-7C60-437F-BB5E-297443DFA814}"/>
    <cellStyle name="Calculation 3 2 2 2 5 6" xfId="23509" xr:uid="{7F708A6C-0BF8-45D1-A23F-8E2FE83A260D}"/>
    <cellStyle name="Calculation 3 2 2 2 6" xfId="8042" xr:uid="{CFE5AFD2-A7DA-44F6-8C83-8977B7793C6F}"/>
    <cellStyle name="Calculation 3 2 2 2 6 2" xfId="12198" xr:uid="{45391A96-09D6-472B-B428-24746BD11A93}"/>
    <cellStyle name="Calculation 3 2 2 2 6 3" xfId="15647" xr:uid="{F3E97CA5-FFC0-4AE7-95ED-304FC45BF709}"/>
    <cellStyle name="Calculation 3 2 2 2 6 4" xfId="16408" xr:uid="{651D672C-0ED5-4D4B-82C7-66D421B1381F}"/>
    <cellStyle name="Calculation 3 2 2 2 6 5" xfId="21379" xr:uid="{9091BBDB-05C4-4BA2-95CF-52B67E337778}"/>
    <cellStyle name="Calculation 3 2 2 2 6 6" xfId="24135" xr:uid="{7E71AE17-E8DE-4BFC-BDAB-1820A69378E7}"/>
    <cellStyle name="Calculation 3 2 2 2 7" xfId="9763" xr:uid="{FD8C5A0B-F42C-40ED-9E37-818D214BA548}"/>
    <cellStyle name="Calculation 3 2 2 2 8" xfId="4895" xr:uid="{170D123F-BB65-44C5-A3FB-B552FED01A3B}"/>
    <cellStyle name="Calculation 3 2 2 2 9" xfId="18610" xr:uid="{48B4097D-F3F9-41CD-8870-CD8EBEFE69F8}"/>
    <cellStyle name="Calculation 3 2 2 3" xfId="5624" xr:uid="{D607ADD6-9DCC-4D89-B96C-FF3E0E21B508}"/>
    <cellStyle name="Calculation 3 2 2 3 2" xfId="6794" xr:uid="{C9E4EA14-C417-4D5F-94B9-90D0DC24471A}"/>
    <cellStyle name="Calculation 3 2 2 3 2 2" xfId="10955" xr:uid="{22BB5346-2CBC-4F91-B196-AA28AF228E4D}"/>
    <cellStyle name="Calculation 3 2 2 3 2 3" xfId="14408" xr:uid="{D1B17F5B-736B-4259-A665-CC8458FC1CB0}"/>
    <cellStyle name="Calculation 3 2 2 3 2 4" xfId="3836" xr:uid="{BC3FB937-BCD8-453F-A5DE-CCD3E5F77128}"/>
    <cellStyle name="Calculation 3 2 2 3 2 5" xfId="20167" xr:uid="{E944A138-965A-4B64-B7FC-4EBB552C0ABA}"/>
    <cellStyle name="Calculation 3 2 2 3 2 6" xfId="22926" xr:uid="{37EBAFAA-FB14-4934-8A7E-D86EB2F9C55B}"/>
    <cellStyle name="Calculation 3 2 2 3 3" xfId="7462" xr:uid="{2AF01773-355D-4049-848B-FF489517B5A3}"/>
    <cellStyle name="Calculation 3 2 2 3 3 2" xfId="11618" xr:uid="{EA72C712-B6CE-46E0-995B-300FE14000CC}"/>
    <cellStyle name="Calculation 3 2 2 3 3 3" xfId="15069" xr:uid="{489F0578-D834-4025-80C6-024150B14984}"/>
    <cellStyle name="Calculation 3 2 2 3 3 4" xfId="3806" xr:uid="{45F3C103-56F1-431E-9DC0-1500E31F9980}"/>
    <cellStyle name="Calculation 3 2 2 3 3 5" xfId="20805" xr:uid="{B0B14DF9-3210-482E-94DD-3FFAFE63D200}"/>
    <cellStyle name="Calculation 3 2 2 3 3 6" xfId="23561" xr:uid="{5CCD71F5-7E9B-4155-B86A-49019D433320}"/>
    <cellStyle name="Calculation 3 2 2 3 4" xfId="8094" xr:uid="{154D7E2E-A247-4C95-BF2A-0D914A7497E8}"/>
    <cellStyle name="Calculation 3 2 2 3 4 2" xfId="12250" xr:uid="{8C036710-D41E-4C8C-A9C9-4AD0C388ADBE}"/>
    <cellStyle name="Calculation 3 2 2 3 4 3" xfId="15699" xr:uid="{1F75B6D3-95A6-4A63-B9E8-8B6CD73A851B}"/>
    <cellStyle name="Calculation 3 2 2 3 4 4" xfId="13139" xr:uid="{C5F23CD3-E564-41E1-BD3E-27EA943582AD}"/>
    <cellStyle name="Calculation 3 2 2 3 4 5" xfId="21431" xr:uid="{189C28CE-C536-4BF3-BB69-D1DE3F9D7A46}"/>
    <cellStyle name="Calculation 3 2 2 3 4 6" xfId="24187" xr:uid="{782E85CE-C03C-45BC-BB4E-B0111589239D}"/>
    <cellStyle name="Calculation 3 2 2 3 5" xfId="9815" xr:uid="{2FD448C1-06B5-4192-B973-F562E6269003}"/>
    <cellStyle name="Calculation 3 2 2 3 6" xfId="4553" xr:uid="{F4FC0FB5-B94F-4668-920B-ECC3D875410D}"/>
    <cellStyle name="Calculation 3 2 2 3 7" xfId="4054" xr:uid="{D73DE29E-C59B-41D9-8AA0-CFA97277874C}"/>
    <cellStyle name="Calculation 3 2 2 3 8" xfId="12710" xr:uid="{CA5AAFC1-7212-4CE4-959F-1BAF12EDEA48}"/>
    <cellStyle name="Calculation 3 2 2 3 9" xfId="5067" xr:uid="{2682EA18-EBDF-4936-A6CA-0490B9453C89}"/>
    <cellStyle name="Calculation 3 2 2 4" xfId="5841" xr:uid="{113A1D96-FF97-4588-AA2F-218BE5F905D5}"/>
    <cellStyle name="Calculation 3 2 2 4 2" xfId="7010" xr:uid="{9AF48883-2824-496B-BAEB-826798E29F0C}"/>
    <cellStyle name="Calculation 3 2 2 4 2 2" xfId="11166" xr:uid="{2A794E6D-8DEC-4ABA-83A7-75E95547784A}"/>
    <cellStyle name="Calculation 3 2 2 4 2 3" xfId="14620" xr:uid="{617DAB8C-F83A-4FFF-A906-063BF99F0FC3}"/>
    <cellStyle name="Calculation 3 2 2 4 2 4" xfId="3887" xr:uid="{9B7998FF-D2BA-4E48-840B-FFC7F19F8842}"/>
    <cellStyle name="Calculation 3 2 2 4 2 5" xfId="20361" xr:uid="{4A0068B4-3246-4B78-B68A-6AB41EC323AC}"/>
    <cellStyle name="Calculation 3 2 2 4 2 6" xfId="23119" xr:uid="{777CF765-EF82-4A09-B606-DA35CEAABB61}"/>
    <cellStyle name="Calculation 3 2 2 4 3" xfId="7658" xr:uid="{9B1A5393-5A0B-4D62-BF50-2050B4428C7A}"/>
    <cellStyle name="Calculation 3 2 2 4 3 2" xfId="11814" xr:uid="{B3A19717-1A1F-47F6-8008-A92B580B345E}"/>
    <cellStyle name="Calculation 3 2 2 4 3 3" xfId="15263" xr:uid="{C5F39B97-89A9-4695-90DF-48788BEFCDE0}"/>
    <cellStyle name="Calculation 3 2 2 4 3 4" xfId="4421" xr:uid="{5D368504-95BE-4FC2-8829-995FF3A467AC}"/>
    <cellStyle name="Calculation 3 2 2 4 3 5" xfId="20998" xr:uid="{11691BAE-E73B-4140-8DD9-C9EB4410280A}"/>
    <cellStyle name="Calculation 3 2 2 4 3 6" xfId="23754" xr:uid="{AEE5C93A-3283-45DC-AA15-1C09DBB8CB7D}"/>
    <cellStyle name="Calculation 3 2 2 4 4" xfId="8290" xr:uid="{A227EEDD-8BC3-447B-922F-5F47DDE2E22E}"/>
    <cellStyle name="Calculation 3 2 2 4 4 2" xfId="12446" xr:uid="{DC78B1D6-A91D-46BA-B55D-53F0D294086E}"/>
    <cellStyle name="Calculation 3 2 2 4 4 3" xfId="15893" xr:uid="{CDC9B862-53B2-460B-8566-CAE1406DEF88}"/>
    <cellStyle name="Calculation 3 2 2 4 4 4" xfId="4537" xr:uid="{127F15C8-ED35-4BD4-87A6-746DB8FD7676}"/>
    <cellStyle name="Calculation 3 2 2 4 4 5" xfId="21624" xr:uid="{F7D8B74E-2EC8-43BB-AB80-717F3D8668C4}"/>
    <cellStyle name="Calculation 3 2 2 4 4 6" xfId="24380" xr:uid="{81DC3B92-FA0D-48C6-9565-FF60F56E4D82}"/>
    <cellStyle name="Calculation 3 2 2 4 5" xfId="10026" xr:uid="{7CBB7865-8A1E-4CDE-879C-9D9F6F07D068}"/>
    <cellStyle name="Calculation 3 2 2 4 6" xfId="4682" xr:uid="{A2132434-B778-4268-BA3F-F31F67FDAFAD}"/>
    <cellStyle name="Calculation 3 2 2 4 7" xfId="12893" xr:uid="{5F7D2A92-A553-4A13-9060-49819FBD8CF1}"/>
    <cellStyle name="Calculation 3 2 2 4 8" xfId="17970" xr:uid="{291E453C-1C08-4DE5-B597-243058348071}"/>
    <cellStyle name="Calculation 3 2 2 4 9" xfId="19714" xr:uid="{534A4D7B-9705-4ADA-9F45-71634FBAC139}"/>
    <cellStyle name="Calculation 3 2 2 5" xfId="5518" xr:uid="{8E2CFC82-AC07-4CBD-8BF9-497236B1FA02}"/>
    <cellStyle name="Calculation 3 2 2 5 2" xfId="6691" xr:uid="{CF8DF84F-F3C8-483E-8C82-6F6491748EBE}"/>
    <cellStyle name="Calculation 3 2 2 5 2 2" xfId="10852" xr:uid="{CC621703-6858-4B18-B380-B3983A2C026F}"/>
    <cellStyle name="Calculation 3 2 2 5 2 3" xfId="14305" xr:uid="{591CDB75-79D6-4AE4-A424-F7A681CE8AF0}"/>
    <cellStyle name="Calculation 3 2 2 5 2 4" xfId="16937" xr:uid="{D801AA57-AFEC-404B-9783-30505AF7A6A9}"/>
    <cellStyle name="Calculation 3 2 2 5 2 5" xfId="20065" xr:uid="{19A0630A-4684-429E-A5DB-779D30F6D303}"/>
    <cellStyle name="Calculation 3 2 2 5 2 6" xfId="22824" xr:uid="{5C94479B-23E0-405D-A990-AB3995972573}"/>
    <cellStyle name="Calculation 3 2 2 5 3" xfId="7359" xr:uid="{D010F3CF-DE47-4645-BC4F-40907EA3E687}"/>
    <cellStyle name="Calculation 3 2 2 5 3 2" xfId="11515" xr:uid="{8DBDC026-F2CC-4DA3-A2BA-6B76688CAEEE}"/>
    <cellStyle name="Calculation 3 2 2 5 3 3" xfId="14966" xr:uid="{B29952B2-B399-40D8-B243-86FC66C4D0AE}"/>
    <cellStyle name="Calculation 3 2 2 5 3 4" xfId="18202" xr:uid="{AACA0D0B-148D-486D-8826-559C45649E8D}"/>
    <cellStyle name="Calculation 3 2 2 5 3 5" xfId="20702" xr:uid="{F3302C3B-704D-47D4-9DC4-3759D8AB2F43}"/>
    <cellStyle name="Calculation 3 2 2 5 3 6" xfId="23458" xr:uid="{A681A1E8-E901-405B-A8CC-CB74FDF4ECFF}"/>
    <cellStyle name="Calculation 3 2 2 5 4" xfId="7992" xr:uid="{0077C5F2-AD4F-407B-AFA6-1CA50523D2AC}"/>
    <cellStyle name="Calculation 3 2 2 5 4 2" xfId="12148" xr:uid="{1B52539E-3AAC-498A-AD27-9C40F9E48A4E}"/>
    <cellStyle name="Calculation 3 2 2 5 4 3" xfId="15597" xr:uid="{7092F3BA-A30E-4B00-9AD8-2C89FD01A04B}"/>
    <cellStyle name="Calculation 3 2 2 5 4 4" xfId="13818" xr:uid="{2B64CBA3-6EFB-47F2-8B29-42C76852F55E}"/>
    <cellStyle name="Calculation 3 2 2 5 4 5" xfId="21329" xr:uid="{8B35AE12-8421-415C-9BB3-A0E2C49F4AEA}"/>
    <cellStyle name="Calculation 3 2 2 5 4 6" xfId="24085" xr:uid="{1ECD4E78-FF17-46E4-83EA-CD17C82AE0A8}"/>
    <cellStyle name="Calculation 3 2 2 5 5" xfId="9710" xr:uid="{A697A6B8-B4E5-4050-A169-E42B68BE244E}"/>
    <cellStyle name="Calculation 3 2 2 5 6" xfId="4878" xr:uid="{599DF604-1F24-44A7-8004-536C1A064FAE}"/>
    <cellStyle name="Calculation 3 2 2 5 7" xfId="18533" xr:uid="{A83E5B4F-CEAD-4E36-8E81-CDAD3E2F161C}"/>
    <cellStyle name="Calculation 3 2 2 5 8" xfId="12740" xr:uid="{A00B1C5A-B5D3-4EE7-AA18-A4784628787F}"/>
    <cellStyle name="Calculation 3 2 2 5 9" xfId="17150" xr:uid="{3CB745C6-9B3B-4489-85C0-0A5E81A70A44}"/>
    <cellStyle name="Calculation 3 2 2 6" xfId="6440" xr:uid="{2713DFA3-057F-44CD-9E2D-DE142935A566}"/>
    <cellStyle name="Calculation 3 2 2 6 2" xfId="10612" xr:uid="{FB81241D-3E57-4797-B14F-919F16E98E62}"/>
    <cellStyle name="Calculation 3 2 2 6 3" xfId="14060" xr:uid="{9AE2A459-AAAF-4F3C-97CD-023181CE0B2D}"/>
    <cellStyle name="Calculation 3 2 2 6 4" xfId="17919" xr:uid="{606A57B9-127C-4EA0-9BBB-F244370D1948}"/>
    <cellStyle name="Calculation 3 2 2 6 5" xfId="19838" xr:uid="{773C9847-8BDD-4DC4-804E-E73A6E375515}"/>
    <cellStyle name="Calculation 3 2 2 6 6" xfId="22601" xr:uid="{717C866F-B39C-48B3-A46C-230F627778C0}"/>
    <cellStyle name="Calculation 3 2 2 7" xfId="7139" xr:uid="{4F53BD8A-C784-497C-8032-AA3724B66F2F}"/>
    <cellStyle name="Calculation 3 2 2 7 2" xfId="11295" xr:uid="{FAD7C4A3-08DF-4597-A3A2-41CAD37B5B59}"/>
    <cellStyle name="Calculation 3 2 2 7 3" xfId="14747" xr:uid="{022BB5DD-4155-4D24-A318-23486D0A6D5E}"/>
    <cellStyle name="Calculation 3 2 2 7 4" xfId="8598" xr:uid="{F92E6F51-384E-4627-9C58-45AB47911385}"/>
    <cellStyle name="Calculation 3 2 2 7 5" xfId="20484" xr:uid="{BECEB807-5E97-4FB6-9EAC-8AF2AB38F640}"/>
    <cellStyle name="Calculation 3 2 2 7 6" xfId="23240" xr:uid="{90DED9D1-8718-4DE9-9D55-69C421648D74}"/>
    <cellStyle name="Calculation 3 2 2 8" xfId="7770" xr:uid="{976211D8-BEF4-4239-9B89-CEA7725D2AD6}"/>
    <cellStyle name="Calculation 3 2 2 8 2" xfId="11926" xr:uid="{59B478D2-7EA3-42DC-984E-571531619F99}"/>
    <cellStyle name="Calculation 3 2 2 8 3" xfId="15375" xr:uid="{F5C872B1-3ED1-4406-97B2-57D26DE53BE0}"/>
    <cellStyle name="Calculation 3 2 2 8 4" xfId="14493" xr:uid="{0EA7F9EC-E76C-48AF-B6E2-7578C91AE5DC}"/>
    <cellStyle name="Calculation 3 2 2 8 5" xfId="21109" xr:uid="{AD89A32D-F700-4F7E-B60F-82C1729935D4}"/>
    <cellStyle name="Calculation 3 2 2 8 6" xfId="23865" xr:uid="{5A73550C-8002-46C9-8C24-23C0779EECCB}"/>
    <cellStyle name="Calculation 3 2 2 9" xfId="9070" xr:uid="{15BF810A-E93A-42ED-9E67-1A02584B24A2}"/>
    <cellStyle name="Calculation 3 2 2 9 2" xfId="13172" xr:uid="{ADD35CE0-D16E-42E1-BBA0-87B7A0226269}"/>
    <cellStyle name="Calculation 3 2 2 9 3" xfId="16570" xr:uid="{FB297DAA-F9E5-47E2-8B13-8DE4FE3450CD}"/>
    <cellStyle name="Calculation 3 2 2 9 4" xfId="19012" xr:uid="{883C4349-62DF-46A6-A609-FA3AE879A1E4}"/>
    <cellStyle name="Calculation 3 2 2 9 5" xfId="19426" xr:uid="{ECFD3D87-B1C2-44C9-ACD9-A74A0BE46E0A}"/>
    <cellStyle name="Calculation 3 2 2 9 6" xfId="21999" xr:uid="{62C3341C-2F34-4731-A568-5C9CB70FF89B}"/>
    <cellStyle name="Calculation 3 2 2 9 7" xfId="24696" xr:uid="{4A66B989-D40F-4675-9D48-031E43A05B97}"/>
    <cellStyle name="Calculation 3 2 3" xfId="5312" xr:uid="{4726EC70-A4F6-4470-9F9C-6EB2D9E12AC1}"/>
    <cellStyle name="Calculation 3 2 3 10" xfId="18368" xr:uid="{A696D3BE-139B-4861-82EE-D612689E3740}"/>
    <cellStyle name="Calculation 3 2 3 2" xfId="5787" xr:uid="{403B081C-8776-451E-9487-4EDAB461F3A0}"/>
    <cellStyle name="Calculation 3 2 3 2 2" xfId="6956" xr:uid="{EC575F47-BD7D-4070-A89F-FF03985A1D91}"/>
    <cellStyle name="Calculation 3 2 3 2 2 2" xfId="11112" xr:uid="{0851201D-5749-4E32-9FAF-EE1A27791146}"/>
    <cellStyle name="Calculation 3 2 3 2 2 3" xfId="14566" xr:uid="{AADB2D21-AC44-4EB8-A411-A64BE8B3AA53}"/>
    <cellStyle name="Calculation 3 2 3 2 2 4" xfId="17527" xr:uid="{AA5F9B2D-1006-4D9C-B0CA-EE4EFFBD80C4}"/>
    <cellStyle name="Calculation 3 2 3 2 2 5" xfId="20307" xr:uid="{8B8523B3-89E4-424D-8774-2862217C5BA8}"/>
    <cellStyle name="Calculation 3 2 3 2 2 6" xfId="23065" xr:uid="{B23E4F7F-107A-4109-A723-4F341579AFFE}"/>
    <cellStyle name="Calculation 3 2 3 2 3" xfId="7604" xr:uid="{AE571ECF-6D52-463B-8933-59A3E7F00551}"/>
    <cellStyle name="Calculation 3 2 3 2 3 2" xfId="11760" xr:uid="{CE0E0E8B-067A-4E76-AC95-1D4398DE4659}"/>
    <cellStyle name="Calculation 3 2 3 2 3 3" xfId="15209" xr:uid="{0D32B72C-F7E5-4C39-A189-7915BEE4B9A8}"/>
    <cellStyle name="Calculation 3 2 3 2 3 4" xfId="18681" xr:uid="{A1CD5577-6872-4940-9056-6CDAF2101D33}"/>
    <cellStyle name="Calculation 3 2 3 2 3 5" xfId="20944" xr:uid="{A0459340-3CEF-451E-A2C3-F31A40B357EE}"/>
    <cellStyle name="Calculation 3 2 3 2 3 6" xfId="23700" xr:uid="{5B8F9D8B-D9C9-459F-9DC7-AF3E35379553}"/>
    <cellStyle name="Calculation 3 2 3 2 4" xfId="8236" xr:uid="{53C6A831-13B4-4D81-9AC4-1F42767A5C0B}"/>
    <cellStyle name="Calculation 3 2 3 2 4 2" xfId="12392" xr:uid="{1B000514-E651-4DDB-90A3-1908F56FA9F7}"/>
    <cellStyle name="Calculation 3 2 3 2 4 3" xfId="15839" xr:uid="{021D2CE1-BBB6-4C77-ACC4-CD9BEEA44DEE}"/>
    <cellStyle name="Calculation 3 2 3 2 4 4" xfId="4101" xr:uid="{AF938458-1BB2-48A6-A901-5F4C3B4605A7}"/>
    <cellStyle name="Calculation 3 2 3 2 4 5" xfId="21570" xr:uid="{B01F74F7-D4C6-48F1-BC5F-91FE18DD2A0D}"/>
    <cellStyle name="Calculation 3 2 3 2 4 6" xfId="24326" xr:uid="{19BCA526-F365-45A0-AC2B-220D977B4A18}"/>
    <cellStyle name="Calculation 3 2 3 2 5" xfId="9972" xr:uid="{C4643EC2-B0EC-4DEC-B4CE-4B0579BCAE08}"/>
    <cellStyle name="Calculation 3 2 3 2 6" xfId="5008" xr:uid="{9A043F7A-B7EE-429E-9B22-DF23D36A927A}"/>
    <cellStyle name="Calculation 3 2 3 2 7" xfId="10110" xr:uid="{765A9353-BB70-4D63-A570-6AE240C6B3FE}"/>
    <cellStyle name="Calculation 3 2 3 2 8" xfId="17495" xr:uid="{6228F989-9121-4658-B5DB-6CF58FE542E0}"/>
    <cellStyle name="Calculation 3 2 3 2 9" xfId="4843" xr:uid="{FCF6FB40-0313-4AA1-AB29-AAF75A6B3491}"/>
    <cellStyle name="Calculation 3 2 3 3" xfId="6543" xr:uid="{A30C8B1C-D152-44FF-A106-E4DB54E58C94}"/>
    <cellStyle name="Calculation 3 2 3 3 2" xfId="10715" xr:uid="{49D93724-E973-4976-A470-5FBD4C7B58B1}"/>
    <cellStyle name="Calculation 3 2 3 3 3" xfId="14163" xr:uid="{6CD3B259-C282-4B3C-B834-2B335E66A7CD}"/>
    <cellStyle name="Calculation 3 2 3 3 4" xfId="4616" xr:uid="{8657A991-55B8-4DB7-B4EF-37E72E296DE9}"/>
    <cellStyle name="Calculation 3 2 3 3 5" xfId="19941" xr:uid="{9C124EF3-E138-48DE-8BFA-7A53C5C606E8}"/>
    <cellStyle name="Calculation 3 2 3 3 6" xfId="22704" xr:uid="{0F08011C-12E2-40A0-80F2-3B31E1792ADE}"/>
    <cellStyle name="Calculation 3 2 3 4" xfId="7242" xr:uid="{6E4E4FD3-8445-40C7-A3B0-884F903419CD}"/>
    <cellStyle name="Calculation 3 2 3 4 2" xfId="11398" xr:uid="{67F4BED1-C946-45A2-B3F8-1459A7F83AE2}"/>
    <cellStyle name="Calculation 3 2 3 4 3" xfId="14850" xr:uid="{255E7F6E-5F6D-4CA9-BF0F-9261DAAF6D43}"/>
    <cellStyle name="Calculation 3 2 3 4 4" xfId="18041" xr:uid="{0C6B0DC4-9147-4E1F-9D19-096438335928}"/>
    <cellStyle name="Calculation 3 2 3 4 5" xfId="20587" xr:uid="{B67532EF-5AD3-432B-A681-17AFB589DC8E}"/>
    <cellStyle name="Calculation 3 2 3 4 6" xfId="23343" xr:uid="{ED22AFE6-1F20-4FF5-8244-CAF26407D9F0}"/>
    <cellStyle name="Calculation 3 2 3 5" xfId="7874" xr:uid="{43E0F500-62BF-445D-85E4-E4824A31170B}"/>
    <cellStyle name="Calculation 3 2 3 5 2" xfId="12030" xr:uid="{5C97F480-3383-4A43-8BDF-EB2807866305}"/>
    <cellStyle name="Calculation 3 2 3 5 3" xfId="15479" xr:uid="{E3F74200-AE27-4603-85DE-3BBA4E47BF16}"/>
    <cellStyle name="Calculation 3 2 3 5 4" xfId="3812" xr:uid="{A3ED6FEA-C870-441B-8F65-1F20ADF730A8}"/>
    <cellStyle name="Calculation 3 2 3 5 5" xfId="21213" xr:uid="{E9F23A80-FEAD-4E3E-B023-5F95C351A207}"/>
    <cellStyle name="Calculation 3 2 3 5 6" xfId="23969" xr:uid="{BFD678B8-800D-4F98-BE27-C37C244CE046}"/>
    <cellStyle name="Calculation 3 2 3 6" xfId="9526" xr:uid="{5CE32A04-5F2B-4C04-BFFD-D286F9578D27}"/>
    <cellStyle name="Calculation 3 2 3 7" xfId="4533" xr:uid="{78023256-AA11-4FE3-A463-49602BE5605E}"/>
    <cellStyle name="Calculation 3 2 3 8" xfId="3196" xr:uid="{DB688E9F-B5DB-41C6-B451-89DB0694B3D9}"/>
    <cellStyle name="Calculation 3 2 3 9" xfId="18138" xr:uid="{3195DD76-3EDC-4A16-9CD1-9606CCD823C5}"/>
    <cellStyle name="Calculation 3 2 4" xfId="5476" xr:uid="{20EDCD9C-CDD1-499C-886E-FF594F3815F8}"/>
    <cellStyle name="Calculation 3 2 4 2" xfId="6652" xr:uid="{E72D94B1-7477-4A82-AC50-78BA2B78FD98}"/>
    <cellStyle name="Calculation 3 2 4 2 2" xfId="10813" xr:uid="{00CF758E-C408-428D-B7FA-88CEF03C7A48}"/>
    <cellStyle name="Calculation 3 2 4 2 3" xfId="14266" xr:uid="{9A9CABDF-E30E-45C8-85AB-1A3D652F7BCA}"/>
    <cellStyle name="Calculation 3 2 4 2 4" xfId="18457" xr:uid="{932369BF-5032-483D-A937-C1ECC5D6D8AB}"/>
    <cellStyle name="Calculation 3 2 4 2 5" xfId="20027" xr:uid="{2C5E3A09-73AC-451A-A223-CD7698A66C3A}"/>
    <cellStyle name="Calculation 3 2 4 2 6" xfId="22786" xr:uid="{A520CD58-B677-4AE8-B4C9-5B5B34A64247}"/>
    <cellStyle name="Calculation 3 2 4 3" xfId="7321" xr:uid="{E64DCB2C-D03D-4B92-9248-B63FE74EB7FB}"/>
    <cellStyle name="Calculation 3 2 4 3 2" xfId="11477" xr:uid="{AFB86F15-6272-4166-AE63-A0C95AF10C3F}"/>
    <cellStyle name="Calculation 3 2 4 3 3" xfId="14928" xr:uid="{BCA88948-82B3-4A8C-8C72-434AED4D3521}"/>
    <cellStyle name="Calculation 3 2 4 3 4" xfId="17074" xr:uid="{4D69D8DF-E36E-4130-A382-D06142EDF405}"/>
    <cellStyle name="Calculation 3 2 4 3 5" xfId="20664" xr:uid="{3B7C70A0-2088-4309-8A5C-DC53BE3668D2}"/>
    <cellStyle name="Calculation 3 2 4 3 6" xfId="23420" xr:uid="{EC1E845A-4ECD-45AE-B5FC-3EF2AFEB9E02}"/>
    <cellStyle name="Calculation 3 2 4 4" xfId="7954" xr:uid="{0937D501-78C3-404B-B6D5-ACD233162E02}"/>
    <cellStyle name="Calculation 3 2 4 4 2" xfId="12110" xr:uid="{E1ED053D-94C1-42E9-83BF-F0D24ABA9510}"/>
    <cellStyle name="Calculation 3 2 4 4 3" xfId="15559" xr:uid="{945D588E-58E0-422E-91E4-D8A1E8D2B2A2}"/>
    <cellStyle name="Calculation 3 2 4 4 4" xfId="13860" xr:uid="{E765BB8A-BB68-4C3F-823C-E9F9DCC1BAED}"/>
    <cellStyle name="Calculation 3 2 4 4 5" xfId="21291" xr:uid="{37F25FA5-249A-49CD-A7DA-C7DC5C545D24}"/>
    <cellStyle name="Calculation 3 2 4 4 6" xfId="24047" xr:uid="{EB27023D-17E8-40D0-9ECC-0454CB572A11}"/>
    <cellStyle name="Calculation 3 2 4 5" xfId="9669" xr:uid="{CC95F729-CD4D-46A2-8693-BA07A53B1E01}"/>
    <cellStyle name="Calculation 3 2 4 6" xfId="4864" xr:uid="{6726C169-E54E-476C-AECA-C9C8590993FB}"/>
    <cellStyle name="Calculation 3 2 4 7" xfId="18567" xr:uid="{18E6FAE5-5352-4865-98B2-D62AC956F0BD}"/>
    <cellStyle name="Calculation 3 2 4 8" xfId="17472" xr:uid="{4C53F1DC-1F18-4EA5-8D90-5F4320585418}"/>
    <cellStyle name="Calculation 3 2 4 9" xfId="16162" xr:uid="{F47AE21F-6F55-4119-B3A5-B8589BAA14CB}"/>
    <cellStyle name="Calculation 3 2 5" xfId="6214" xr:uid="{5091ED25-B95E-4826-A7C7-0B55009EAADC}"/>
    <cellStyle name="Calculation 3 2 5 2" xfId="10390" xr:uid="{E9094FCE-80AE-4729-B10D-6FF4D891A49F}"/>
    <cellStyle name="Calculation 3 2 5 3" xfId="13837" xr:uid="{3462F000-D019-4A47-9521-526D0559A1B6}"/>
    <cellStyle name="Calculation 3 2 5 4" xfId="17877" xr:uid="{3A7EBAF5-002A-4B17-9B6E-2530FD2B5464}"/>
    <cellStyle name="Calculation 3 2 5 5" xfId="18462" xr:uid="{9015912D-AF07-447D-BBC2-255FA4DE3F2A}"/>
    <cellStyle name="Calculation 3 2 5 6" xfId="22439" xr:uid="{924120F7-8166-4591-B58F-1144DCFF5DC9}"/>
    <cellStyle name="Calculation 3 2 6" xfId="6176" xr:uid="{A791F7BF-FC75-4422-931C-8A1E878A7279}"/>
    <cellStyle name="Calculation 3 2 6 2" xfId="10352" xr:uid="{5EAF2831-62CB-4855-87E8-26C182193827}"/>
    <cellStyle name="Calculation 3 2 6 3" xfId="13799" xr:uid="{135A3A00-1C13-4510-9451-DD166F99DAA0}"/>
    <cellStyle name="Calculation 3 2 6 4" xfId="3819" xr:uid="{BCDBD4D0-F9C7-4219-9064-DBB65DC73CB7}"/>
    <cellStyle name="Calculation 3 2 6 5" xfId="18474" xr:uid="{502791B8-EFB8-42B5-9E10-4AD4542ACAEF}"/>
    <cellStyle name="Calculation 3 2 6 6" xfId="22410" xr:uid="{C6843842-E6EA-42D8-B386-74FD0B9D05F6}"/>
    <cellStyle name="Calculation 3 2 7" xfId="6187" xr:uid="{6D59D5AF-8470-4161-8C01-80594883805C}"/>
    <cellStyle name="Calculation 3 2 7 2" xfId="10363" xr:uid="{CED676A3-532E-489D-88FE-B12012393737}"/>
    <cellStyle name="Calculation 3 2 7 3" xfId="13810" xr:uid="{155D6622-6FA2-42D0-8110-B88180C66D24}"/>
    <cellStyle name="Calculation 3 2 7 4" xfId="17996" xr:uid="{66B10686-E81D-42F6-87B9-50AC92254FB9}"/>
    <cellStyle name="Calculation 3 2 7 5" xfId="3209" xr:uid="{E855336B-2BE4-4538-8DF7-38A678D88225}"/>
    <cellStyle name="Calculation 3 2 7 6" xfId="22421" xr:uid="{717BA434-A5F0-428F-B90C-C40E4684CC00}"/>
    <cellStyle name="Calculation 3 2 8" xfId="8817" xr:uid="{C57859F0-0005-4B3C-B6AF-6383AF637647}"/>
    <cellStyle name="Calculation 3 2 8 2" xfId="12959" xr:uid="{9D2FE8B5-178C-42D7-AB43-60C1EC184BA8}"/>
    <cellStyle name="Calculation 3 2 8 3" xfId="16353" xr:uid="{2BAEA38D-F02E-41CA-B882-8FB4D31C5FF3}"/>
    <cellStyle name="Calculation 3 2 8 4" xfId="18797" xr:uid="{6C26A6B0-BE55-4879-903E-E2E0F2DB0D8A}"/>
    <cellStyle name="Calculation 3 2 8 5" xfId="4406" xr:uid="{E15512D4-8C29-4C14-BD90-E24A8454BF89}"/>
    <cellStyle name="Calculation 3 2 8 6" xfId="21898" xr:uid="{AD5B9C58-00A3-443D-8996-932B34E9BB3F}"/>
    <cellStyle name="Calculation 3 2 8 7" xfId="24599" xr:uid="{A70887DC-ABA5-4396-9B43-6BF034FB1B4B}"/>
    <cellStyle name="Calculation 3 2 9" xfId="9228" xr:uid="{D31C77D9-064F-43F5-9758-855E1EF30058}"/>
    <cellStyle name="Calculation 3 2 9 2" xfId="13325" xr:uid="{F7659E7F-026C-4B77-9B5C-48AB6758E285}"/>
    <cellStyle name="Calculation 3 2 9 3" xfId="16721" xr:uid="{E6FF3FD6-EE9B-455B-A19E-53F2D3A7E984}"/>
    <cellStyle name="Calculation 3 2 9 4" xfId="19152" xr:uid="{07D094E1-F207-46A4-8DA9-4BDBF5033E76}"/>
    <cellStyle name="Calculation 3 2 9 5" xfId="22124" xr:uid="{C42A81B9-A567-4522-87D3-A61FDE2C2B05}"/>
    <cellStyle name="Calculation 3 2 9 6" xfId="24814" xr:uid="{6D584001-AAE5-498A-8F1F-A627AC175933}"/>
    <cellStyle name="Calculation 3 3" xfId="1785" xr:uid="{00000000-0005-0000-0000-00008F050000}"/>
    <cellStyle name="Calculation 3 3 10" xfId="9229" xr:uid="{6C63D6C2-CCC2-4395-AF91-1EFF568686B5}"/>
    <cellStyle name="Calculation 3 3 10 2" xfId="13326" xr:uid="{231080A2-BBF7-4E19-A6B5-D31F886DB5DB}"/>
    <cellStyle name="Calculation 3 3 10 3" xfId="16722" xr:uid="{836B55EC-7D30-4B58-9CD2-C499A4DE5170}"/>
    <cellStyle name="Calculation 3 3 10 4" xfId="19153" xr:uid="{4FA90EA4-389C-4B70-B101-EBE9835C6C4C}"/>
    <cellStyle name="Calculation 3 3 10 5" xfId="22125" xr:uid="{9F3A3E29-90A5-42AD-9263-B59F6135FB20}"/>
    <cellStyle name="Calculation 3 3 10 6" xfId="24815" xr:uid="{2A83DAD2-41F4-4487-8B32-413E0FDBEE44}"/>
    <cellStyle name="Calculation 3 3 11" xfId="4395" xr:uid="{6EEFF02C-88C2-4984-BB07-2B0A102DC3A0}"/>
    <cellStyle name="Calculation 3 3 12" xfId="4094" xr:uid="{705D2909-0501-436D-BB64-1F606F6C3A14}"/>
    <cellStyle name="Calculation 3 3 13" xfId="12905" xr:uid="{DC9EBD6F-B95F-46E3-B080-BD3C27E70B33}"/>
    <cellStyle name="Calculation 3 3 14" xfId="16185" xr:uid="{097B0A7A-A8D3-42AF-B850-84B5C3A56F35}"/>
    <cellStyle name="Calculation 3 3 15" xfId="18436" xr:uid="{A1706246-F1B3-4F4F-A60A-CAB3E62ABDE6}"/>
    <cellStyle name="Calculation 3 3 2" xfId="5209" xr:uid="{19E8AD5A-00CE-485F-990A-250253966497}"/>
    <cellStyle name="Calculation 3 3 2 10" xfId="3027" xr:uid="{3ED59BE6-B930-4AA0-B456-4430FBFC1D29}"/>
    <cellStyle name="Calculation 3 3 2 11" xfId="3585" xr:uid="{EAE8BC30-DCD6-46F7-9615-FB211A3EA738}"/>
    <cellStyle name="Calculation 3 3 2 12" xfId="19364" xr:uid="{64B8A643-3524-4881-BF3A-ED53C2BB7333}"/>
    <cellStyle name="Calculation 3 3 2 13" xfId="18351" xr:uid="{C8AECB5B-8C6E-4575-972A-FC1B4033586A}"/>
    <cellStyle name="Calculation 3 3 2 2" xfId="5662" xr:uid="{80897494-7062-4069-AA63-8BBC0D2E6E39}"/>
    <cellStyle name="Calculation 3 3 2 2 2" xfId="6832" xr:uid="{FD709C24-1342-4502-8EDB-00ACC5D953BB}"/>
    <cellStyle name="Calculation 3 3 2 2 2 2" xfId="10993" xr:uid="{968202CD-C34C-4079-BC97-239D33A21756}"/>
    <cellStyle name="Calculation 3 3 2 2 2 3" xfId="14446" xr:uid="{3225A548-4F88-4E4A-8B83-E0C4E210F3E7}"/>
    <cellStyle name="Calculation 3 3 2 2 2 4" xfId="4010" xr:uid="{BCFD050A-0B98-4929-B617-BFAFE3AAD205}"/>
    <cellStyle name="Calculation 3 3 2 2 2 5" xfId="20205" xr:uid="{65A2BAF5-BA55-47B2-B733-3C1F242E01BB}"/>
    <cellStyle name="Calculation 3 3 2 2 2 6" xfId="22964" xr:uid="{07F31C2B-5F58-495C-8514-7619F794C540}"/>
    <cellStyle name="Calculation 3 3 2 2 3" xfId="7500" xr:uid="{9FAB4DBC-CC75-44DD-8930-BB9DB7B6476B}"/>
    <cellStyle name="Calculation 3 3 2 2 3 2" xfId="11656" xr:uid="{17C9389F-C035-40C5-845C-37513C8FA3F2}"/>
    <cellStyle name="Calculation 3 3 2 2 3 3" xfId="15107" xr:uid="{C3262F61-5E71-4403-8217-4840FB5EE665}"/>
    <cellStyle name="Calculation 3 3 2 2 3 4" xfId="18134" xr:uid="{14B27B73-0246-451B-83FF-A02FDF0D2232}"/>
    <cellStyle name="Calculation 3 3 2 2 3 5" xfId="20843" xr:uid="{63AEF65A-7C88-4E48-9F37-334720F4784B}"/>
    <cellStyle name="Calculation 3 3 2 2 3 6" xfId="23599" xr:uid="{3E0FE6CA-EC8A-4ED1-8275-08AC381CFCA0}"/>
    <cellStyle name="Calculation 3 3 2 2 4" xfId="8132" xr:uid="{F19DCC49-5148-477F-BB20-C57F8048E390}"/>
    <cellStyle name="Calculation 3 3 2 2 4 2" xfId="12288" xr:uid="{E13F1F39-4066-44FF-9CB2-6BCB42B18967}"/>
    <cellStyle name="Calculation 3 3 2 2 4 3" xfId="15737" xr:uid="{55DB3E64-1B55-4786-97AC-21853C574CCE}"/>
    <cellStyle name="Calculation 3 3 2 2 4 4" xfId="12676" xr:uid="{FCCD4521-B6F1-4E40-B617-649A0876E5D8}"/>
    <cellStyle name="Calculation 3 3 2 2 4 5" xfId="21469" xr:uid="{353752C6-5133-4325-93E3-86B71B4A18FF}"/>
    <cellStyle name="Calculation 3 3 2 2 4 6" xfId="24225" xr:uid="{E8406FAA-A021-4233-AE8F-30AC791420DD}"/>
    <cellStyle name="Calculation 3 3 2 2 5" xfId="9853" xr:uid="{0D5AF8A8-E154-4C60-BA09-AAB4F08EA900}"/>
    <cellStyle name="Calculation 3 3 2 2 6" xfId="9429" xr:uid="{2261816E-B4F3-4C86-9893-C8D15DAC724F}"/>
    <cellStyle name="Calculation 3 3 2 2 7" xfId="4070" xr:uid="{EBECB5E7-5FAE-44F8-8774-1DA1A0BB6C16}"/>
    <cellStyle name="Calculation 3 3 2 2 8" xfId="12712" xr:uid="{1BC5E8F2-E9D3-49DF-83E2-52FE29F04F77}"/>
    <cellStyle name="Calculation 3 3 2 2 9" xfId="3546" xr:uid="{8D44AF6E-0C49-4EC8-A74B-CFF89401524A}"/>
    <cellStyle name="Calculation 3 3 2 3" xfId="5883" xr:uid="{CC4C573B-221F-4E94-83E0-2DC418B4C8A6}"/>
    <cellStyle name="Calculation 3 3 2 3 2" xfId="7052" xr:uid="{74B4599F-8B23-4FAD-9E99-C63815F11A15}"/>
    <cellStyle name="Calculation 3 3 2 3 2 2" xfId="11208" xr:uid="{C4ABDBE2-B478-4504-B157-380C9539FB27}"/>
    <cellStyle name="Calculation 3 3 2 3 2 3" xfId="14662" xr:uid="{8225138A-FECB-47EA-971B-16EE7A2DF31F}"/>
    <cellStyle name="Calculation 3 3 2 3 2 4" xfId="18992" xr:uid="{046C7DD5-0209-4A1F-8E5D-97C409E63A40}"/>
    <cellStyle name="Calculation 3 3 2 3 2 5" xfId="20403" xr:uid="{4F1EA29B-70E2-4BB6-8150-A815F0744A11}"/>
    <cellStyle name="Calculation 3 3 2 3 2 6" xfId="23161" xr:uid="{9F0AA8BA-C295-4613-822A-98763BB654DA}"/>
    <cellStyle name="Calculation 3 3 2 3 3" xfId="7700" xr:uid="{69278870-D1F6-40D7-966B-9AD64E76C16B}"/>
    <cellStyle name="Calculation 3 3 2 3 3 2" xfId="11856" xr:uid="{380590F2-A0F8-4DB9-A2FA-4BBD6FC93AF3}"/>
    <cellStyle name="Calculation 3 3 2 3 3 3" xfId="15305" xr:uid="{E1226D1F-D699-4C3C-8717-E75848B20119}"/>
    <cellStyle name="Calculation 3 3 2 3 3 4" xfId="13673" xr:uid="{7468745D-3C13-48AE-8BF8-03E79619A50D}"/>
    <cellStyle name="Calculation 3 3 2 3 3 5" xfId="21040" xr:uid="{150063C5-4F4D-46B0-858A-993ADE5E24DA}"/>
    <cellStyle name="Calculation 3 3 2 3 3 6" xfId="23796" xr:uid="{E5CC8ACB-DB68-4D31-8484-9DFDB3D54774}"/>
    <cellStyle name="Calculation 3 3 2 3 4" xfId="8332" xr:uid="{C73A56F8-A8D2-4A35-9DDF-DD3A4D89CCE9}"/>
    <cellStyle name="Calculation 3 3 2 3 4 2" xfId="12488" xr:uid="{B4CAD77D-07EF-44F7-BAC7-197FC8E9C93F}"/>
    <cellStyle name="Calculation 3 3 2 3 4 3" xfId="15935" xr:uid="{0166A81B-F2B8-4DA5-BC3E-164CDEF64F2C}"/>
    <cellStyle name="Calculation 3 3 2 3 4 4" xfId="4229" xr:uid="{7F4637AD-C52B-4777-89DD-0A00C79C76DB}"/>
    <cellStyle name="Calculation 3 3 2 3 4 5" xfId="21666" xr:uid="{5E513C09-0AA2-4472-BF1E-4335158A4873}"/>
    <cellStyle name="Calculation 3 3 2 3 4 6" xfId="24422" xr:uid="{7FE9F12B-ED40-443F-A313-A3EDC383DB3F}"/>
    <cellStyle name="Calculation 3 3 2 3 5" xfId="10068" xr:uid="{EA0ABF81-FE48-466D-A42D-99BA12386CDA}"/>
    <cellStyle name="Calculation 3 3 2 3 6" xfId="4707" xr:uid="{7CC1DAE7-F4B2-4CF5-95D6-07603F5D27A9}"/>
    <cellStyle name="Calculation 3 3 2 3 7" xfId="12653" xr:uid="{0ABFD129-9FA3-4EEB-ACB2-46E52C632F22}"/>
    <cellStyle name="Calculation 3 3 2 3 8" xfId="17506" xr:uid="{D3055A79-DC34-44B3-B0A9-0CBC9D81FB67}"/>
    <cellStyle name="Calculation 3 3 2 3 9" xfId="17346" xr:uid="{559041B4-F3F8-4D5E-B035-CD478ADF0660}"/>
    <cellStyle name="Calculation 3 3 2 4" xfId="5560" xr:uid="{5D60E638-5052-4A97-9EE1-3F56317B3DC6}"/>
    <cellStyle name="Calculation 3 3 2 4 2" xfId="6730" xr:uid="{4EC67221-C69B-40D1-B260-414DD4486D84}"/>
    <cellStyle name="Calculation 3 3 2 4 2 2" xfId="10891" xr:uid="{75DDB290-C4C7-4CB3-B16E-96001265C80C}"/>
    <cellStyle name="Calculation 3 3 2 4 2 3" xfId="14344" xr:uid="{E56468A3-D379-4AB8-BF02-2EEE4BC62138}"/>
    <cellStyle name="Calculation 3 3 2 4 2 4" xfId="19394" xr:uid="{FD1D1AC6-3C58-4FF4-B7E9-3DCCBCA0D4D3}"/>
    <cellStyle name="Calculation 3 3 2 4 2 5" xfId="20103" xr:uid="{C1C41DDD-1AE9-4C98-8BC6-34EBAFC91E70}"/>
    <cellStyle name="Calculation 3 3 2 4 2 6" xfId="22862" xr:uid="{4E848A14-5FAE-43E3-901E-D7D293946BDC}"/>
    <cellStyle name="Calculation 3 3 2 4 3" xfId="7398" xr:uid="{F173678A-F654-4BBE-BC08-DC33563DAF66}"/>
    <cellStyle name="Calculation 3 3 2 4 3 2" xfId="11554" xr:uid="{FE5DFAA9-DA5C-4FA4-AF36-9944A431F843}"/>
    <cellStyle name="Calculation 3 3 2 4 3 3" xfId="15005" xr:uid="{795C8858-E70E-4FA0-A31B-6B6555BD00AD}"/>
    <cellStyle name="Calculation 3 3 2 4 3 4" xfId="3974" xr:uid="{C77B346A-FCC4-4DB7-AE89-D41FD4B39E93}"/>
    <cellStyle name="Calculation 3 3 2 4 3 5" xfId="20741" xr:uid="{98376D45-6821-4D1D-A898-7C0BC8396052}"/>
    <cellStyle name="Calculation 3 3 2 4 3 6" xfId="23497" xr:uid="{0B5DC16A-CF51-47FF-85E9-BE8B46229ED1}"/>
    <cellStyle name="Calculation 3 3 2 4 4" xfId="8030" xr:uid="{7D417D0B-0010-4268-B2B4-8B3821AF3541}"/>
    <cellStyle name="Calculation 3 3 2 4 4 2" xfId="12186" xr:uid="{E207EE3D-F125-49D6-A8E3-F5905CAF31BA}"/>
    <cellStyle name="Calculation 3 3 2 4 4 3" xfId="15635" xr:uid="{A1B0E5A0-A9E7-411B-B38A-11644BAA52D4}"/>
    <cellStyle name="Calculation 3 3 2 4 4 4" xfId="16084" xr:uid="{C2EBC039-A7BF-4713-81A7-2C4AEDB7F6AC}"/>
    <cellStyle name="Calculation 3 3 2 4 4 5" xfId="21367" xr:uid="{492B00D6-CAB2-4E3B-B716-51F6F724F938}"/>
    <cellStyle name="Calculation 3 3 2 4 4 6" xfId="24123" xr:uid="{09F5810A-F055-480C-9FFC-74ACF66301F6}"/>
    <cellStyle name="Calculation 3 3 2 4 5" xfId="9751" xr:uid="{51916065-95FE-4959-B844-0B3C1A561D43}"/>
    <cellStyle name="Calculation 3 3 2 4 6" xfId="4890" xr:uid="{4C344FA1-4FD0-4D43-BF11-E0D676CB6D4D}"/>
    <cellStyle name="Calculation 3 3 2 4 7" xfId="18621" xr:uid="{F1FBEA21-F29F-430E-976F-79B105864798}"/>
    <cellStyle name="Calculation 3 3 2 4 8" xfId="3369" xr:uid="{AC00BEEC-A555-4808-B3CA-63E8463AEB9A}"/>
    <cellStyle name="Calculation 3 3 2 4 9" xfId="4240" xr:uid="{92336D8B-FDE7-438E-B765-9A68F048B5E2}"/>
    <cellStyle name="Calculation 3 3 2 5" xfId="6441" xr:uid="{36ED6B47-EF1F-40EE-9829-5C6109476CAF}"/>
    <cellStyle name="Calculation 3 3 2 5 2" xfId="10613" xr:uid="{D9D8CAF5-7044-408D-94C6-7C38EC2CB619}"/>
    <cellStyle name="Calculation 3 3 2 5 3" xfId="14061" xr:uid="{376BBEA8-180C-451C-B421-049A24A93E9B}"/>
    <cellStyle name="Calculation 3 3 2 5 4" xfId="17491" xr:uid="{B35CA49E-845C-455B-811E-09E933841988}"/>
    <cellStyle name="Calculation 3 3 2 5 5" xfId="19839" xr:uid="{5AEC4390-83DF-45DE-AE00-7E37E11A972D}"/>
    <cellStyle name="Calculation 3 3 2 5 6" xfId="22602" xr:uid="{95FF8E71-5249-403D-8B20-1D6A5F7FB031}"/>
    <cellStyle name="Calculation 3 3 2 6" xfId="7140" xr:uid="{4746BE5F-B617-4FFC-909C-146C85594AF6}"/>
    <cellStyle name="Calculation 3 3 2 6 2" xfId="11296" xr:uid="{486398A5-A9BF-4917-B83B-9CAD276E3607}"/>
    <cellStyle name="Calculation 3 3 2 6 3" xfId="14748" xr:uid="{158CA306-E548-44CD-98A5-026C5649AF7E}"/>
    <cellStyle name="Calculation 3 3 2 6 4" xfId="17674" xr:uid="{33B55989-338B-4E39-8C7B-F24BDBA6BB15}"/>
    <cellStyle name="Calculation 3 3 2 6 5" xfId="20485" xr:uid="{4227BF7A-CCDD-4BA5-A586-577469CDB700}"/>
    <cellStyle name="Calculation 3 3 2 6 6" xfId="23241" xr:uid="{9414862E-A309-447F-8757-D14F6B4497FF}"/>
    <cellStyle name="Calculation 3 3 2 7" xfId="7771" xr:uid="{2CE84BA2-3792-4F50-AE5C-AC42A8D75730}"/>
    <cellStyle name="Calculation 3 3 2 7 2" xfId="11927" xr:uid="{AB9CEE0D-FA99-478A-BF4D-6DB5AB05FF69}"/>
    <cellStyle name="Calculation 3 3 2 7 3" xfId="15376" xr:uid="{AC21F435-9097-468E-86AF-1478C40FB17C}"/>
    <cellStyle name="Calculation 3 3 2 7 4" xfId="13676" xr:uid="{62958E52-3786-436D-BB26-740B6F80D3A7}"/>
    <cellStyle name="Calculation 3 3 2 7 5" xfId="21110" xr:uid="{F264C191-EF09-43BA-99E4-B5A6D006F1EF}"/>
    <cellStyle name="Calculation 3 3 2 7 6" xfId="23866" xr:uid="{B1A740FA-8747-4E94-BCC3-816C925C4D7B}"/>
    <cellStyle name="Calculation 3 3 2 8" xfId="9071" xr:uid="{00B20D8A-6F67-43E0-BF17-C3377F5529F3}"/>
    <cellStyle name="Calculation 3 3 2 8 2" xfId="13173" xr:uid="{F53E16C4-E2B4-4E61-B496-D831E4BAEB4D}"/>
    <cellStyle name="Calculation 3 3 2 8 3" xfId="16571" xr:uid="{1CB3D97F-EB77-455A-AB67-6A83A58D135F}"/>
    <cellStyle name="Calculation 3 3 2 8 4" xfId="19013" xr:uid="{2FE9CC82-6474-442B-BFA9-4643D9B257C0}"/>
    <cellStyle name="Calculation 3 3 2 8 5" xfId="19427" xr:uid="{BE323A7E-CD69-4916-A430-C1825564F7DB}"/>
    <cellStyle name="Calculation 3 3 2 8 6" xfId="22000" xr:uid="{31DB014A-6084-44A4-9ACE-C5E4AF5B1391}"/>
    <cellStyle name="Calculation 3 3 2 8 7" xfId="24697" xr:uid="{D4916E38-5C28-4004-8F6D-4D2057D5BFD0}"/>
    <cellStyle name="Calculation 3 3 2 9" xfId="9345" xr:uid="{A7398405-472D-4617-9319-D3E79DC4FDBA}"/>
    <cellStyle name="Calculation 3 3 2 9 2" xfId="13442" xr:uid="{2C5486FC-93D4-48EA-A73E-0FF94819F8E7}"/>
    <cellStyle name="Calculation 3 3 2 9 3" xfId="16837" xr:uid="{B412E34A-F190-4A8F-A862-70945A3F9BBD}"/>
    <cellStyle name="Calculation 3 3 2 9 4" xfId="19268" xr:uid="{53B4F7BA-CE36-4F83-BCE4-12E0FF23F657}"/>
    <cellStyle name="Calculation 3 3 2 9 5" xfId="19606" xr:uid="{42671EBF-E5C5-4AF8-BE10-1CADBACCFC5A}"/>
    <cellStyle name="Calculation 3 3 2 9 6" xfId="22237" xr:uid="{DE941236-584E-43D3-ADA2-75AB40FDC26D}"/>
    <cellStyle name="Calculation 3 3 2 9 7" xfId="24897" xr:uid="{5658E212-FBCD-4837-A28A-4AC7F58EA7DF}"/>
    <cellStyle name="Calculation 3 3 3" xfId="5313" xr:uid="{E4B7325E-BBB4-467B-8BA5-A5794805F270}"/>
    <cellStyle name="Calculation 3 3 3 10" xfId="17988" xr:uid="{823A8C82-40F4-4675-9F13-B1AD27B71A8E}"/>
    <cellStyle name="Calculation 3 3 3 2" xfId="5613" xr:uid="{27CCC7FD-10DB-49B5-9753-D3BAD2127EC5}"/>
    <cellStyle name="Calculation 3 3 3 2 2" xfId="6783" xr:uid="{466CC5B5-6BE3-49C0-932E-4C64A263A892}"/>
    <cellStyle name="Calculation 3 3 3 2 2 2" xfId="10944" xr:uid="{129A70E8-26C6-4686-9CCA-1B323783BB63}"/>
    <cellStyle name="Calculation 3 3 3 2 2 3" xfId="14397" xr:uid="{00F3475B-D468-4589-BD13-9E333C521B56}"/>
    <cellStyle name="Calculation 3 3 3 2 2 4" xfId="4754" xr:uid="{EBB7FA72-33D1-4242-A390-0AC266546501}"/>
    <cellStyle name="Calculation 3 3 3 2 2 5" xfId="20156" xr:uid="{E7AD8045-6341-4A89-BDB9-D38EF6023189}"/>
    <cellStyle name="Calculation 3 3 3 2 2 6" xfId="22915" xr:uid="{E338E6CA-B1F5-4D9F-B080-316B8978BC4E}"/>
    <cellStyle name="Calculation 3 3 3 2 3" xfId="7451" xr:uid="{97BB19E1-3E8E-4B96-ACD6-AF2311D15B03}"/>
    <cellStyle name="Calculation 3 3 3 2 3 2" xfId="11607" xr:uid="{DAB1DF6F-043C-46A6-8E32-FD551BBE0B5B}"/>
    <cellStyle name="Calculation 3 3 3 2 3 3" xfId="15058" xr:uid="{FEB12C35-AE79-47B8-99D6-75AB71B485EB}"/>
    <cellStyle name="Calculation 3 3 3 2 3 4" xfId="17003" xr:uid="{B556FA15-ED69-4331-AB86-42FBE74490D5}"/>
    <cellStyle name="Calculation 3 3 3 2 3 5" xfId="20794" xr:uid="{DD804C99-74E8-4780-9973-495042EB0A53}"/>
    <cellStyle name="Calculation 3 3 3 2 3 6" xfId="23550" xr:uid="{291F1561-C623-472D-9AA6-1A4D6BDE2093}"/>
    <cellStyle name="Calculation 3 3 3 2 4" xfId="8083" xr:uid="{734EFE4A-25E6-47B5-A67A-8EF8C2665A1C}"/>
    <cellStyle name="Calculation 3 3 3 2 4 2" xfId="12239" xr:uid="{C6575A77-7218-4AD0-8485-2B3B0D5739F2}"/>
    <cellStyle name="Calculation 3 3 3 2 4 3" xfId="15688" xr:uid="{523476C3-4F1D-4104-926B-C520BEA164A0}"/>
    <cellStyle name="Calculation 3 3 3 2 4 4" xfId="3073" xr:uid="{DA77D8ED-8702-457E-B2ED-313D45B37C97}"/>
    <cellStyle name="Calculation 3 3 3 2 4 5" xfId="21420" xr:uid="{4153C431-1196-4A48-9478-2CCA50866174}"/>
    <cellStyle name="Calculation 3 3 3 2 4 6" xfId="24176" xr:uid="{65250FAF-6923-490B-999B-C70F40A59992}"/>
    <cellStyle name="Calculation 3 3 3 2 5" xfId="9804" xr:uid="{969D0E05-0035-4F65-A928-8AEE590C80C2}"/>
    <cellStyle name="Calculation 3 3 3 2 6" xfId="4737" xr:uid="{267E3FEA-AA58-44D4-8C3C-D72948B7207C}"/>
    <cellStyle name="Calculation 3 3 3 2 7" xfId="9624" xr:uid="{F79A51C4-FAD1-46CD-8570-18F0F2B3FD91}"/>
    <cellStyle name="Calculation 3 3 3 2 8" xfId="18011" xr:uid="{8CF97409-15E9-403A-A799-F40D4A3D1003}"/>
    <cellStyle name="Calculation 3 3 3 2 9" xfId="21833" xr:uid="{65EDC66E-8958-4FAA-AA8C-247430B9E81E}"/>
    <cellStyle name="Calculation 3 3 3 3" xfId="6544" xr:uid="{9C1BC976-54BB-4377-8904-232208DED51C}"/>
    <cellStyle name="Calculation 3 3 3 3 2" xfId="10716" xr:uid="{5D61F46E-CAD0-4A8B-A541-FCAEED38A763}"/>
    <cellStyle name="Calculation 3 3 3 3 3" xfId="14164" xr:uid="{B9F5183A-5541-401E-A157-FE26CBAFBA88}"/>
    <cellStyle name="Calculation 3 3 3 3 4" xfId="16136" xr:uid="{EF920565-144F-4DD9-A68F-FD60525BA505}"/>
    <cellStyle name="Calculation 3 3 3 3 5" xfId="19942" xr:uid="{43972A98-97ED-4BEE-9D2A-2A1A46D3632E}"/>
    <cellStyle name="Calculation 3 3 3 3 6" xfId="22705" xr:uid="{A2A14468-0DA6-43F4-851A-EE308FCAE819}"/>
    <cellStyle name="Calculation 3 3 3 4" xfId="7243" xr:uid="{0DBE46D6-22CF-4434-8EFA-51D17D1D72E7}"/>
    <cellStyle name="Calculation 3 3 3 4 2" xfId="11399" xr:uid="{69E8302B-7BE2-4A5E-AFF5-FACF76BC711B}"/>
    <cellStyle name="Calculation 3 3 3 4 3" xfId="14851" xr:uid="{75DC4BF2-172A-47D7-964E-404CE47F9523}"/>
    <cellStyle name="Calculation 3 3 3 4 4" xfId="17631" xr:uid="{258E5041-67FF-4DF8-910A-A5F23970C97C}"/>
    <cellStyle name="Calculation 3 3 3 4 5" xfId="20588" xr:uid="{836DF347-3B98-4D30-BBFC-C00D7C082C6C}"/>
    <cellStyle name="Calculation 3 3 3 4 6" xfId="23344" xr:uid="{D4A0C195-D724-4269-930D-EE0C11B783F1}"/>
    <cellStyle name="Calculation 3 3 3 5" xfId="7875" xr:uid="{8D57B13D-07E7-4687-AEA0-C286216BC2EA}"/>
    <cellStyle name="Calculation 3 3 3 5 2" xfId="12031" xr:uid="{65639BD1-07F7-4BA8-8A10-8799B317F523}"/>
    <cellStyle name="Calculation 3 3 3 5 3" xfId="15480" xr:uid="{49CD369C-6A19-4B9D-9EB2-6BC21FF36F1D}"/>
    <cellStyle name="Calculation 3 3 3 5 4" xfId="5019" xr:uid="{10B9000F-E5E2-40FA-8084-393C4FA036FD}"/>
    <cellStyle name="Calculation 3 3 3 5 5" xfId="21214" xr:uid="{6743DE81-5186-4941-B884-F1AB354AAA6F}"/>
    <cellStyle name="Calculation 3 3 3 5 6" xfId="23970" xr:uid="{277A0DB3-4A8A-4933-8A98-4E0951570013}"/>
    <cellStyle name="Calculation 3 3 3 6" xfId="9527" xr:uid="{86E3B7D9-FDDF-48B7-AD94-8F08FC1B4877}"/>
    <cellStyle name="Calculation 3 3 3 7" xfId="4534" xr:uid="{A0A556EF-AB06-4B14-9301-0C6CB6FD4F48}"/>
    <cellStyle name="Calculation 3 3 3 8" xfId="10219" xr:uid="{DBDA66E5-D185-488B-98B1-E8527765C078}"/>
    <cellStyle name="Calculation 3 3 3 9" xfId="8517" xr:uid="{4F34A979-12D8-4CAE-B696-FEBCD0BE879E}"/>
    <cellStyle name="Calculation 3 3 4" xfId="5829" xr:uid="{01676930-2A2C-4DC3-B7CA-5E45CC9B5238}"/>
    <cellStyle name="Calculation 3 3 4 2" xfId="6998" xr:uid="{13CEA10E-49C2-4D13-B8F5-19965AD14712}"/>
    <cellStyle name="Calculation 3 3 4 2 2" xfId="11154" xr:uid="{0F690537-2979-4E67-AA08-15D546A05204}"/>
    <cellStyle name="Calculation 3 3 4 2 3" xfId="14608" xr:uid="{3F0AC77E-2320-46F5-8DF5-EBEC0AAB08D7}"/>
    <cellStyle name="Calculation 3 3 4 2 4" xfId="17382" xr:uid="{9CDF4755-BBB9-4F1D-9C00-A661FD6ABF81}"/>
    <cellStyle name="Calculation 3 3 4 2 5" xfId="20349" xr:uid="{5DBCBCF7-3965-4CE0-9F62-5DE9ED84BFA4}"/>
    <cellStyle name="Calculation 3 3 4 2 6" xfId="23107" xr:uid="{3DE815D1-31EC-4CE1-970D-5AB3244F55F0}"/>
    <cellStyle name="Calculation 3 3 4 3" xfId="7646" xr:uid="{565BE757-79EA-44DD-AE70-53EEC5D22855}"/>
    <cellStyle name="Calculation 3 3 4 3 2" xfId="11802" xr:uid="{3177945F-FCE4-4B87-891C-AAA53C7B4D95}"/>
    <cellStyle name="Calculation 3 3 4 3 3" xfId="15251" xr:uid="{3D587101-050C-4A95-929D-2ADAFDFA97BC}"/>
    <cellStyle name="Calculation 3 3 4 3 4" xfId="4158" xr:uid="{6D9845A7-84FD-4B13-B9DF-36216C5716F8}"/>
    <cellStyle name="Calculation 3 3 4 3 5" xfId="20986" xr:uid="{0F2AB135-493F-4F40-B46C-4204D87934FF}"/>
    <cellStyle name="Calculation 3 3 4 3 6" xfId="23742" xr:uid="{C42A6940-0946-44DB-99B4-A94E73B0172C}"/>
    <cellStyle name="Calculation 3 3 4 4" xfId="8278" xr:uid="{FAEA6647-FFAD-445C-91CF-5514D96A3CA2}"/>
    <cellStyle name="Calculation 3 3 4 4 2" xfId="12434" xr:uid="{66B367B4-ED42-408C-97F8-372EB45675D7}"/>
    <cellStyle name="Calculation 3 3 4 4 3" xfId="15881" xr:uid="{2F634129-9F9A-44D0-9627-B083CBED1A4F}"/>
    <cellStyle name="Calculation 3 3 4 4 4" xfId="4113" xr:uid="{0BDFCCAF-B4C7-47A5-94B3-2C0EE96F795C}"/>
    <cellStyle name="Calculation 3 3 4 4 5" xfId="21612" xr:uid="{3AD8CDC0-7F1C-4A6B-BC19-0B04608B6634}"/>
    <cellStyle name="Calculation 3 3 4 4 6" xfId="24368" xr:uid="{FE9D4F97-768D-4BE1-9673-83D7FBF856E0}"/>
    <cellStyle name="Calculation 3 3 4 5" xfId="10014" xr:uid="{763E09C5-93C1-4F9D-B79A-10D43BADBE21}"/>
    <cellStyle name="Calculation 3 3 4 6" xfId="4681" xr:uid="{C73C001A-FBE3-4017-AEDB-C2F5200E6275}"/>
    <cellStyle name="Calculation 3 3 4 7" xfId="3166" xr:uid="{590C6525-AACB-490D-9193-36ED642C8D7E}"/>
    <cellStyle name="Calculation 3 3 4 8" xfId="17542" xr:uid="{1817A975-A7A3-418C-83A3-D9D91433CC5C}"/>
    <cellStyle name="Calculation 3 3 4 9" xfId="3563" xr:uid="{85A26525-2AC0-4D71-987D-BEA8B3A460E0}"/>
    <cellStyle name="Calculation 3 3 5" xfId="5507" xr:uid="{898C6CB0-8F1C-442D-A8E3-4D24B335D2A3}"/>
    <cellStyle name="Calculation 3 3 5 2" xfId="6681" xr:uid="{DC74929F-8C9F-4CC2-A535-E946F8448905}"/>
    <cellStyle name="Calculation 3 3 5 2 2" xfId="10842" xr:uid="{89BA964C-6C90-4168-ADB0-E87C71CCFA12}"/>
    <cellStyle name="Calculation 3 3 5 2 3" xfId="14295" xr:uid="{F4618356-950D-47F8-8230-C8EDDFF6300F}"/>
    <cellStyle name="Calculation 3 3 5 2 4" xfId="16375" xr:uid="{EDB76EA4-AA5F-4954-A02E-21F8B3A4D1B0}"/>
    <cellStyle name="Calculation 3 3 5 2 5" xfId="20055" xr:uid="{F033E6E0-2462-494F-B912-1AFB1793E496}"/>
    <cellStyle name="Calculation 3 3 5 2 6" xfId="22814" xr:uid="{FE77EF9B-2A72-4237-9D2D-B6E667A55D42}"/>
    <cellStyle name="Calculation 3 3 5 3" xfId="7349" xr:uid="{87A432E7-E0BA-4622-AC26-4C48E61E71CC}"/>
    <cellStyle name="Calculation 3 3 5 3 2" xfId="11505" xr:uid="{D915B654-04C6-44C9-9AE3-3D023D8F2522}"/>
    <cellStyle name="Calculation 3 3 5 3 3" xfId="14956" xr:uid="{4CA62A13-8EDF-4A51-A390-ABE8DC5B275E}"/>
    <cellStyle name="Calculation 3 3 5 3 4" xfId="13528" xr:uid="{6D60F1D4-4C0C-4CF1-B08D-A2765E12E0A0}"/>
    <cellStyle name="Calculation 3 3 5 3 5" xfId="20692" xr:uid="{67EB503B-7A06-4735-A229-90FAC5BD9383}"/>
    <cellStyle name="Calculation 3 3 5 3 6" xfId="23448" xr:uid="{D977E582-4DAF-4996-9B27-A7CC97DABB74}"/>
    <cellStyle name="Calculation 3 3 5 4" xfId="7982" xr:uid="{380511E4-2573-42D1-89D6-C5AE54FA6330}"/>
    <cellStyle name="Calculation 3 3 5 4 2" xfId="12138" xr:uid="{AB19B646-4C26-4F3C-B023-4F6FC294B02F}"/>
    <cellStyle name="Calculation 3 3 5 4 3" xfId="15587" xr:uid="{DBFB4F02-504A-4E70-AD38-67F963C7F565}"/>
    <cellStyle name="Calculation 3 3 5 4 4" xfId="13864" xr:uid="{1BE04C6B-80F3-4B64-878E-0241F058D2DB}"/>
    <cellStyle name="Calculation 3 3 5 4 5" xfId="21319" xr:uid="{EED326A6-4350-4E3F-85BD-850B771D8A95}"/>
    <cellStyle name="Calculation 3 3 5 4 6" xfId="24075" xr:uid="{E402F395-8F1A-46BB-A9AC-29E38B2EC64F}"/>
    <cellStyle name="Calculation 3 3 5 5" xfId="9699" xr:uid="{FFF00B78-F11E-46A5-8614-C06859148D82}"/>
    <cellStyle name="Calculation 3 3 5 6" xfId="4875" xr:uid="{93F0D663-2B7E-489F-9FAF-3618AED10D7A}"/>
    <cellStyle name="Calculation 3 3 5 7" xfId="18542" xr:uid="{97CCC276-E224-4FB6-9648-1BF7D8689414}"/>
    <cellStyle name="Calculation 3 3 5 8" xfId="17043" xr:uid="{9DACABF4-B632-41CA-956B-791294CAEAD2}"/>
    <cellStyle name="Calculation 3 3 5 9" xfId="21891" xr:uid="{08477FB8-F5E8-4D87-A14B-C8F3C8411228}"/>
    <cellStyle name="Calculation 3 3 6" xfId="6215" xr:uid="{F41CC56B-E5BC-4123-91F5-C7A63AA361CB}"/>
    <cellStyle name="Calculation 3 3 6 2" xfId="10391" xr:uid="{F86BDE46-72C2-4C6A-A39E-6956999AFAFB}"/>
    <cellStyle name="Calculation 3 3 6 3" xfId="13838" xr:uid="{608C5551-714E-4E76-8290-2746AFCE5E4A}"/>
    <cellStyle name="Calculation 3 3 6 4" xfId="17448" xr:uid="{B502E459-27CD-41EC-AC9C-2191251C97D5}"/>
    <cellStyle name="Calculation 3 3 6 5" xfId="3853" xr:uid="{36A7B00F-C151-4C9E-A3DB-1D68C3A9AB1E}"/>
    <cellStyle name="Calculation 3 3 6 6" xfId="22440" xr:uid="{8D9752F4-894E-4392-B90E-03E55C85F92E}"/>
    <cellStyle name="Calculation 3 3 7" xfId="6175" xr:uid="{103E1B5E-4171-4F3F-A59B-B2385ADF90BA}"/>
    <cellStyle name="Calculation 3 3 7 2" xfId="10351" xr:uid="{4E54A38E-C238-43F4-8CF2-EAFBC09270CD}"/>
    <cellStyle name="Calculation 3 3 7 3" xfId="13798" xr:uid="{A7B70970-6017-436B-8A0E-4BE1EAC07FE5}"/>
    <cellStyle name="Calculation 3 3 7 4" xfId="16132" xr:uid="{BB574151-7870-4740-A312-3B124C39CF85}"/>
    <cellStyle name="Calculation 3 3 7 5" xfId="18367" xr:uid="{6CC5E26B-26F7-4393-A76F-A41578F7AA3B}"/>
    <cellStyle name="Calculation 3 3 7 6" xfId="22409" xr:uid="{3AC7059E-83E1-4C3D-9556-DDA79EE163F4}"/>
    <cellStyle name="Calculation 3 3 8" xfId="6188" xr:uid="{9412D9E1-7AB1-4B68-878F-6A1E757EEEBE}"/>
    <cellStyle name="Calculation 3 3 8 2" xfId="10364" xr:uid="{A0CA334E-2A63-405C-8238-4F3C8D323EE7}"/>
    <cellStyle name="Calculation 3 3 8 3" xfId="13811" xr:uid="{666A517F-8835-4DE2-B7B8-6E956C002355}"/>
    <cellStyle name="Calculation 3 3 8 4" xfId="17586" xr:uid="{A1A075AA-B620-4E0A-B18C-69AE63694902}"/>
    <cellStyle name="Calculation 3 3 8 5" xfId="17505" xr:uid="{58E67DAD-06DB-46E3-9936-D24D515347DD}"/>
    <cellStyle name="Calculation 3 3 8 6" xfId="22422" xr:uid="{FA9DCD13-2062-4758-88B6-73CE40CE72C8}"/>
    <cellStyle name="Calculation 3 3 9" xfId="8818" xr:uid="{194C98E1-82B2-49FF-AAB6-FF33B44D02CB}"/>
    <cellStyle name="Calculation 3 3 9 2" xfId="12960" xr:uid="{DD39372F-A610-4F45-A306-CFCFD6E5C540}"/>
    <cellStyle name="Calculation 3 3 9 3" xfId="16354" xr:uid="{984E28FF-47F7-4F8F-9FCA-4B3FA5727A1C}"/>
    <cellStyle name="Calculation 3 3 9 4" xfId="18798" xr:uid="{DBB53726-3C47-4631-8B25-7D6C8572C838}"/>
    <cellStyle name="Calculation 3 3 9 5" xfId="4411" xr:uid="{7C2E6ED4-7600-41C1-A349-2B10991BE15C}"/>
    <cellStyle name="Calculation 3 3 9 6" xfId="21899" xr:uid="{C34F0D2F-1079-419C-BAF5-6663228ED53F}"/>
    <cellStyle name="Calculation 3 3 9 7" xfId="24600" xr:uid="{E41CF0E0-A972-4AEB-9EA0-7EBA391DFEF3}"/>
    <cellStyle name="Calculation 3 4" xfId="1786" xr:uid="{00000000-0005-0000-0000-000090050000}"/>
    <cellStyle name="Calculation 3 4 10" xfId="4396" xr:uid="{DEFE098A-599A-4B28-AADF-3E3AC599A58D}"/>
    <cellStyle name="Calculation 3 4 11" xfId="4093" xr:uid="{0B758418-67E3-40FB-A5F6-4542936E495E}"/>
    <cellStyle name="Calculation 3 4 12" xfId="10271" xr:uid="{388B6CFF-FB06-4B6A-B34B-0261BD12EFBB}"/>
    <cellStyle name="Calculation 3 4 13" xfId="16927" xr:uid="{5448FB52-5E0B-46D5-9C87-C64AB93AD705}"/>
    <cellStyle name="Calculation 3 4 14" xfId="18230" xr:uid="{68339053-8D12-4095-8310-51C1AF47B27E}"/>
    <cellStyle name="Calculation 3 4 2" xfId="5210" xr:uid="{E3585610-ED31-4C3B-8141-7F408E3E5866}"/>
    <cellStyle name="Calculation 3 4 2 10" xfId="17967" xr:uid="{E60CAA62-2302-48B1-A219-652079ED99B7}"/>
    <cellStyle name="Calculation 3 4 2 2" xfId="6442" xr:uid="{8A0B0FD5-B88F-4975-9BBE-A006ED4D2583}"/>
    <cellStyle name="Calculation 3 4 2 2 2" xfId="10614" xr:uid="{286F5A76-F0A2-485E-AA25-94980C9A44A7}"/>
    <cellStyle name="Calculation 3 4 2 2 3" xfId="14062" xr:uid="{DF6A14FD-F64E-459E-B1D6-9C709FDD88E9}"/>
    <cellStyle name="Calculation 3 4 2 2 4" xfId="8538" xr:uid="{F40970B1-FFBE-4C5C-A5FD-5EA74E8FDBC7}"/>
    <cellStyle name="Calculation 3 4 2 2 5" xfId="19840" xr:uid="{0B50D1FE-7D84-4D28-A1A9-77E88EB6F696}"/>
    <cellStyle name="Calculation 3 4 2 2 6" xfId="22603" xr:uid="{FC88ED7D-DEB7-4B6D-9778-71201022DDDA}"/>
    <cellStyle name="Calculation 3 4 2 3" xfId="7141" xr:uid="{4015D085-9A43-4016-9B91-1B0F7F5FAF64}"/>
    <cellStyle name="Calculation 3 4 2 3 2" xfId="11297" xr:uid="{E83C5EC0-BD2E-4A20-B772-DD03D92DE0E7}"/>
    <cellStyle name="Calculation 3 4 2 3 3" xfId="14749" xr:uid="{277C2267-B03B-49B5-B54B-94CF3D35BFAB}"/>
    <cellStyle name="Calculation 3 4 2 3 4" xfId="8600" xr:uid="{B8B6A5A5-1F3A-4719-AEAD-0BAE413E472E}"/>
    <cellStyle name="Calculation 3 4 2 3 5" xfId="20486" xr:uid="{96B32A3D-2274-45CD-8E90-2608BEAE6A76}"/>
    <cellStyle name="Calculation 3 4 2 3 6" xfId="23242" xr:uid="{1F2C15C4-93F1-411C-97F1-8BCD0B25A7FB}"/>
    <cellStyle name="Calculation 3 4 2 4" xfId="7772" xr:uid="{B1535F64-055C-4317-9020-32595FC91286}"/>
    <cellStyle name="Calculation 3 4 2 4 2" xfId="11928" xr:uid="{D6942403-DF28-42C9-9985-BA1BC0D47FAD}"/>
    <cellStyle name="Calculation 3 4 2 4 3" xfId="15377" xr:uid="{8B325965-F603-4B1F-A54B-C64DEE344592}"/>
    <cellStyle name="Calculation 3 4 2 4 4" xfId="13612" xr:uid="{646FEF7A-F84A-4229-989D-48612E49DD44}"/>
    <cellStyle name="Calculation 3 4 2 4 5" xfId="21111" xr:uid="{2BF5388E-6C62-43D1-83D5-3D45A1E5B3FE}"/>
    <cellStyle name="Calculation 3 4 2 4 6" xfId="23867" xr:uid="{3D956D84-0A7F-4FB3-A110-DAB6EDF5D9F3}"/>
    <cellStyle name="Calculation 3 4 2 5" xfId="9072" xr:uid="{62C51B39-D3D2-46F2-AB9C-B633E358686F}"/>
    <cellStyle name="Calculation 3 4 2 5 2" xfId="13174" xr:uid="{8C9A8641-76DC-4C81-A46B-66FE215A74FA}"/>
    <cellStyle name="Calculation 3 4 2 5 3" xfId="16572" xr:uid="{09AA95E0-D811-45C1-8ABA-E41F43F94F6C}"/>
    <cellStyle name="Calculation 3 4 2 5 4" xfId="19014" xr:uid="{777AF6FA-382F-49DA-BC02-838E4B1505C7}"/>
    <cellStyle name="Calculation 3 4 2 5 5" xfId="19428" xr:uid="{7A3644E1-1062-403F-81F1-41064570064E}"/>
    <cellStyle name="Calculation 3 4 2 5 6" xfId="22001" xr:uid="{E12DB1C7-2385-46AE-B8E2-6C150CF28003}"/>
    <cellStyle name="Calculation 3 4 2 5 7" xfId="24698" xr:uid="{EA2E7BBA-EB60-4D96-922B-969485F9FC64}"/>
    <cellStyle name="Calculation 3 4 2 6" xfId="9346" xr:uid="{1B0C91C0-5558-4416-976D-32862F6483B3}"/>
    <cellStyle name="Calculation 3 4 2 6 2" xfId="13443" xr:uid="{AF7AD003-C245-44BE-A471-933F8B7D8316}"/>
    <cellStyle name="Calculation 3 4 2 6 3" xfId="16838" xr:uid="{74A34FF5-57A6-4AE8-8B82-2A7FAAFC54CB}"/>
    <cellStyle name="Calculation 3 4 2 6 4" xfId="19269" xr:uid="{0967F05A-2271-4DC1-BF9F-C17D85E876F6}"/>
    <cellStyle name="Calculation 3 4 2 6 5" xfId="19607" xr:uid="{59DBDAD6-DE10-4326-8F21-8C043F3EEDD5}"/>
    <cellStyle name="Calculation 3 4 2 6 6" xfId="22238" xr:uid="{35235994-542D-428A-858F-84AAE17441BA}"/>
    <cellStyle name="Calculation 3 4 2 6 7" xfId="24898" xr:uid="{6F941C72-F6B0-42FC-A4D0-99DC48D919BD}"/>
    <cellStyle name="Calculation 3 4 2 7" xfId="3026" xr:uid="{B2CCBEA8-0590-4E27-878A-ADBAEA7E9BCD}"/>
    <cellStyle name="Calculation 3 4 2 8" xfId="4487" xr:uid="{2CBBF9B5-25D9-4F90-BF1E-5A51E57033AC}"/>
    <cellStyle name="Calculation 3 4 2 9" xfId="19365" xr:uid="{01B44F39-F44C-4737-8ABE-EBD33F47447C}"/>
    <cellStyle name="Calculation 3 4 3" xfId="5314" xr:uid="{66012B2F-271F-4E29-B5D2-643E6D666970}"/>
    <cellStyle name="Calculation 3 4 3 2" xfId="6545" xr:uid="{EFBABD7F-E84A-45C8-B339-1A81C505484B}"/>
    <cellStyle name="Calculation 3 4 3 2 2" xfId="10717" xr:uid="{6109E1A5-A7EF-42A4-9659-E7A10731F151}"/>
    <cellStyle name="Calculation 3 4 3 2 3" xfId="14165" xr:uid="{D8206D0B-4E58-4D8E-A804-FAB4EA7B383C}"/>
    <cellStyle name="Calculation 3 4 3 2 4" xfId="5168" xr:uid="{EB775479-F253-4917-B854-AA86A6C7C82D}"/>
    <cellStyle name="Calculation 3 4 3 2 5" xfId="19943" xr:uid="{A9898F1D-09B2-409B-8F9A-A2C87AADB4E8}"/>
    <cellStyle name="Calculation 3 4 3 2 6" xfId="22706" xr:uid="{B908268C-DFD7-42A3-9CD3-0EDDF37BE0AF}"/>
    <cellStyle name="Calculation 3 4 3 3" xfId="7244" xr:uid="{D9829641-8792-4F2B-A971-A113FC306559}"/>
    <cellStyle name="Calculation 3 4 3 3 2" xfId="11400" xr:uid="{2B6E610A-8D61-44DB-A351-9D8FFB830EEE}"/>
    <cellStyle name="Calculation 3 4 3 3 3" xfId="14852" xr:uid="{58324CD5-F7E2-4C24-A3DB-896078A0B930}"/>
    <cellStyle name="Calculation 3 4 3 3 4" xfId="3164" xr:uid="{6E6C7471-1BDB-4193-B69A-85DA87E13259}"/>
    <cellStyle name="Calculation 3 4 3 3 5" xfId="20589" xr:uid="{FE4952D8-10A5-4D54-8DE9-B54147759400}"/>
    <cellStyle name="Calculation 3 4 3 3 6" xfId="23345" xr:uid="{483FFD8E-2CE5-46C0-BEFB-C34CC2C11BF2}"/>
    <cellStyle name="Calculation 3 4 3 4" xfId="7876" xr:uid="{346701ED-3D40-4625-BEA9-F2F637C43DF6}"/>
    <cellStyle name="Calculation 3 4 3 4 2" xfId="12032" xr:uid="{4942E6BE-90F9-48FF-B795-B76D8593573A}"/>
    <cellStyle name="Calculation 3 4 3 4 3" xfId="15481" xr:uid="{686CA3C7-4D52-48DE-A825-04A6145B561C}"/>
    <cellStyle name="Calculation 3 4 3 4 4" xfId="10799" xr:uid="{AD7E0D73-169F-46F9-8432-C7DB705491FE}"/>
    <cellStyle name="Calculation 3 4 3 4 5" xfId="21215" xr:uid="{5AA98E49-65A6-49D9-BDF6-614F599A8778}"/>
    <cellStyle name="Calculation 3 4 3 4 6" xfId="23971" xr:uid="{1FF9A0D3-5B9E-4474-89FD-4DF3062ECCEB}"/>
    <cellStyle name="Calculation 3 4 3 5" xfId="9528" xr:uid="{64091BFC-5927-4359-911E-552E219248A3}"/>
    <cellStyle name="Calculation 3 4 3 6" xfId="5030" xr:uid="{78238183-BF28-4823-AC9B-94B68E967C2A}"/>
    <cellStyle name="Calculation 3 4 3 7" xfId="12919" xr:uid="{20CF8AA3-65D8-48A9-A502-666E103ACD1E}"/>
    <cellStyle name="Calculation 3 4 3 8" xfId="17230" xr:uid="{05E212F8-FC07-4201-8684-5813BF6D4DFE}"/>
    <cellStyle name="Calculation 3 4 3 9" xfId="17575" xr:uid="{3803DC38-C21D-4B3B-8DC8-DCEE7395B6D4}"/>
    <cellStyle name="Calculation 3 4 4" xfId="5697" xr:uid="{390CB842-78E0-43F7-9A24-25F7B6B8616C}"/>
    <cellStyle name="Calculation 3 4 4 2" xfId="6867" xr:uid="{ED662039-F161-4FE0-AF71-C63AB2929831}"/>
    <cellStyle name="Calculation 3 4 4 2 2" xfId="11028" xr:uid="{0F9FA4C8-A5D4-4C8E-A083-69C2F8DFA7D1}"/>
    <cellStyle name="Calculation 3 4 4 2 3" xfId="14481" xr:uid="{013C24A7-89AA-42E7-9DF7-4D7F6BADD1F6}"/>
    <cellStyle name="Calculation 3 4 4 2 4" xfId="17212" xr:uid="{CE84620A-EF38-47DD-A5D5-5BCE9A488332}"/>
    <cellStyle name="Calculation 3 4 4 2 5" xfId="20240" xr:uid="{9175DFE3-CC5A-410D-825A-03C62420169E}"/>
    <cellStyle name="Calculation 3 4 4 2 6" xfId="22999" xr:uid="{F07DF008-9DDB-405D-AB27-932DEF81D9EE}"/>
    <cellStyle name="Calculation 3 4 4 3" xfId="7535" xr:uid="{F62281F7-F94B-4042-A802-4C75A4C73559}"/>
    <cellStyle name="Calculation 3 4 4 3 2" xfId="11691" xr:uid="{2EC56511-7691-4C63-95E7-DC83AE8BB7F8}"/>
    <cellStyle name="Calculation 3 4 4 3 3" xfId="15142" xr:uid="{8A88B745-9F26-41A6-8F0E-68DD070DB15D}"/>
    <cellStyle name="Calculation 3 4 4 3 4" xfId="18084" xr:uid="{C778361E-F9FF-45EA-B7F8-D9D236F7FA4A}"/>
    <cellStyle name="Calculation 3 4 4 3 5" xfId="20878" xr:uid="{B98D454B-0ECE-498F-8A40-C85B78D56500}"/>
    <cellStyle name="Calculation 3 4 4 3 6" xfId="23634" xr:uid="{6F3B2E8F-019D-4CA6-8426-B9BEC5D1F7E1}"/>
    <cellStyle name="Calculation 3 4 4 4" xfId="8167" xr:uid="{B3274200-8897-4DD3-99F0-917E99C5E650}"/>
    <cellStyle name="Calculation 3 4 4 4 2" xfId="12323" xr:uid="{DADDAF8D-B432-4C1C-B8FC-615123294739}"/>
    <cellStyle name="Calculation 3 4 4 4 3" xfId="15772" xr:uid="{91A25531-565B-49AD-AB15-F3D2E87189A1}"/>
    <cellStyle name="Calculation 3 4 4 4 4" xfId="16431" xr:uid="{B1397212-88E2-432D-9A4E-8619583DE174}"/>
    <cellStyle name="Calculation 3 4 4 4 5" xfId="21504" xr:uid="{EE430CC4-7FB6-44C7-9357-D70A53E7E818}"/>
    <cellStyle name="Calculation 3 4 4 4 6" xfId="24260" xr:uid="{5F19B6D7-DAF3-40BD-9750-9E91FFD7D3A5}"/>
    <cellStyle name="Calculation 3 4 4 5" xfId="9888" xr:uid="{47F8BF22-662F-4C50-8779-3D5194B9FFCB}"/>
    <cellStyle name="Calculation 3 4 4 6" xfId="4611" xr:uid="{AF4631D6-00CE-4529-9333-494657E3F5D8}"/>
    <cellStyle name="Calculation 3 4 4 7" xfId="13007" xr:uid="{D906A779-1C27-486F-A054-BA5097D9D7D9}"/>
    <cellStyle name="Calculation 3 4 4 8" xfId="4979" xr:uid="{56891681-FDE0-442D-9D48-F0CB8696599A}"/>
    <cellStyle name="Calculation 3 4 4 9" xfId="21825" xr:uid="{3DB89B35-C9B4-43A5-9241-6E2E8F115F74}"/>
    <cellStyle name="Calculation 3 4 5" xfId="6216" xr:uid="{4DAF8326-39B2-46AB-B04E-F65784A40FD9}"/>
    <cellStyle name="Calculation 3 4 5 2" xfId="10392" xr:uid="{AEFFC3C5-32F9-42F2-88C3-C42031CAD3DE}"/>
    <cellStyle name="Calculation 3 4 5 3" xfId="13839" xr:uid="{C6FB380A-8A68-4A1C-8393-74042A8E76AC}"/>
    <cellStyle name="Calculation 3 4 5 4" xfId="3681" xr:uid="{0AFB6059-1C6D-482A-8841-DDE00326BC9B}"/>
    <cellStyle name="Calculation 3 4 5 5" xfId="17581" xr:uid="{9C8D7685-A12C-412C-AC54-8CDCD83278F8}"/>
    <cellStyle name="Calculation 3 4 5 6" xfId="22441" xr:uid="{018DA39E-B5C9-4E68-9F6F-9FC48E99E82B}"/>
    <cellStyle name="Calculation 3 4 6" xfId="6174" xr:uid="{DBD7AE8D-A348-49F7-9105-3DF39F340D69}"/>
    <cellStyle name="Calculation 3 4 6 2" xfId="10350" xr:uid="{B471AA6B-C6C5-4D2A-9B0C-2BC5BAB779CB}"/>
    <cellStyle name="Calculation 3 4 6 3" xfId="13797" xr:uid="{462279EA-7CBA-430F-9FF5-A9A2E1BBF7F1}"/>
    <cellStyle name="Calculation 3 4 6 4" xfId="3981" xr:uid="{A7689ADA-79A8-4FA8-89BE-BAAD8F6C858A}"/>
    <cellStyle name="Calculation 3 4 6 5" xfId="17987" xr:uid="{A42ED08B-3A3F-4FBF-AB9A-206619B7FB1F}"/>
    <cellStyle name="Calculation 3 4 6 6" xfId="22408" xr:uid="{292AE9DA-C278-4DBE-8ECC-C145B48B9E45}"/>
    <cellStyle name="Calculation 3 4 7" xfId="6189" xr:uid="{A355D9D8-A176-4209-A78B-9BF621BC4486}"/>
    <cellStyle name="Calculation 3 4 7 2" xfId="10365" xr:uid="{9F6A5C1E-A5CA-4690-8BB7-44993FFCB589}"/>
    <cellStyle name="Calculation 3 4 7 3" xfId="13812" xr:uid="{22B31925-4121-49E3-8555-31FA80E52CEE}"/>
    <cellStyle name="Calculation 3 4 7 4" xfId="3851" xr:uid="{9F696F15-DC8F-4E07-8682-3D5227B8B8E1}"/>
    <cellStyle name="Calculation 3 4 7 5" xfId="17934" xr:uid="{50E84B09-504C-4479-B2F2-3D00C7649BA2}"/>
    <cellStyle name="Calculation 3 4 7 6" xfId="22423" xr:uid="{FEC9B7BD-1143-426E-8D0C-8DF9BBA52D31}"/>
    <cellStyle name="Calculation 3 4 8" xfId="8819" xr:uid="{6502BF8F-918D-42D0-A97B-817AAF779225}"/>
    <cellStyle name="Calculation 3 4 8 2" xfId="12961" xr:uid="{32EC104A-38E9-4634-B4E0-414A73F6274E}"/>
    <cellStyle name="Calculation 3 4 8 3" xfId="16355" xr:uid="{4CC16080-9668-4024-A9EA-A98075EDD42B}"/>
    <cellStyle name="Calculation 3 4 8 4" xfId="18799" xr:uid="{986B1B71-ADE0-4069-B4A4-73800D1426BA}"/>
    <cellStyle name="Calculation 3 4 8 5" xfId="3271" xr:uid="{38B0DA7D-4DDE-4B12-B319-5D5AD3306C6D}"/>
    <cellStyle name="Calculation 3 4 8 6" xfId="21900" xr:uid="{6E91FCE0-6310-4BDA-8F99-27E17F02B414}"/>
    <cellStyle name="Calculation 3 4 8 7" xfId="24601" xr:uid="{7C6AF9AC-2201-4D73-830C-F826D15B24BD}"/>
    <cellStyle name="Calculation 3 4 9" xfId="9230" xr:uid="{1AB5AECC-EE3E-4C86-A8C3-25D8575B4618}"/>
    <cellStyle name="Calculation 3 4 9 2" xfId="13327" xr:uid="{40375CBE-9527-442E-882A-1884597FEFF6}"/>
    <cellStyle name="Calculation 3 4 9 3" xfId="16723" xr:uid="{39226F75-0160-48D4-BCCF-6677BDABE34B}"/>
    <cellStyle name="Calculation 3 4 9 4" xfId="19154" xr:uid="{07467A93-4C88-4CA4-B5B8-8B2875671255}"/>
    <cellStyle name="Calculation 3 4 9 5" xfId="22126" xr:uid="{B188101C-E53D-47F3-8E60-F169AAF2FAC0}"/>
    <cellStyle name="Calculation 3 4 9 6" xfId="24816" xr:uid="{32CD30A2-F8CE-4C50-83F0-B6FEA50EC322}"/>
    <cellStyle name="Calculation 3 5" xfId="1783" xr:uid="{00000000-0005-0000-0000-000091050000}"/>
    <cellStyle name="Calculation 3 5 10" xfId="4393" xr:uid="{6856C2B5-2E10-4C55-8275-0B5CB9E8F62D}"/>
    <cellStyle name="Calculation 3 5 11" xfId="4096" xr:uid="{947D740E-1A22-4D16-9178-97AC6407966D}"/>
    <cellStyle name="Calculation 3 5 12" xfId="12881" xr:uid="{E71C7FFD-9D13-4FDE-877A-2D5E3BD3E69F}"/>
    <cellStyle name="Calculation 3 5 13" xfId="19706" xr:uid="{2E7D36FE-DD71-4034-ACF1-4D16E93E67FF}"/>
    <cellStyle name="Calculation 3 5 14" xfId="21903" xr:uid="{301725A3-E97B-4634-9FFE-86B41D352D8B}"/>
    <cellStyle name="Calculation 3 5 2" xfId="5207" xr:uid="{0B1752E1-5660-40A4-9E9C-1E6AB4769256}"/>
    <cellStyle name="Calculation 3 5 2 10" xfId="17686" xr:uid="{014B0276-37BA-4C10-8FBD-6CAA8EC4B0B6}"/>
    <cellStyle name="Calculation 3 5 2 2" xfId="6439" xr:uid="{B35027BB-A50B-4895-8462-40A26BDB19C1}"/>
    <cellStyle name="Calculation 3 5 2 2 2" xfId="10611" xr:uid="{FD6034C7-58D8-402C-8F2C-6A8A1A5143BD}"/>
    <cellStyle name="Calculation 3 5 2 2 3" xfId="14059" xr:uid="{E1D5562B-D315-497E-A749-F7AB00D120B5}"/>
    <cellStyle name="Calculation 3 5 2 2 4" xfId="18304" xr:uid="{BB302BBB-AB57-452A-B1F2-1F739D30BD5C}"/>
    <cellStyle name="Calculation 3 5 2 2 5" xfId="19837" xr:uid="{8CA42FAC-717A-469B-8216-6D69301E3278}"/>
    <cellStyle name="Calculation 3 5 2 2 6" xfId="22600" xr:uid="{698C7B47-7C4A-4ABB-96BE-8FE7E8A236D7}"/>
    <cellStyle name="Calculation 3 5 2 3" xfId="7138" xr:uid="{3621DB01-8346-43CC-B8FD-9AED28C82A94}"/>
    <cellStyle name="Calculation 3 5 2 3 2" xfId="11294" xr:uid="{9A0CC144-F277-4415-97D5-20C1665EC32C}"/>
    <cellStyle name="Calculation 3 5 2 3 3" xfId="14746" xr:uid="{44F827C3-7200-4EB9-97D7-782F9A58AC6B}"/>
    <cellStyle name="Calculation 3 5 2 3 4" xfId="18802" xr:uid="{53020B5E-6CB0-4D9E-93CF-EF1CBC0692CF}"/>
    <cellStyle name="Calculation 3 5 2 3 5" xfId="20483" xr:uid="{C95667E5-A5A7-45C7-A8EA-50D8D97C05C1}"/>
    <cellStyle name="Calculation 3 5 2 3 6" xfId="23239" xr:uid="{BDECE8C1-234B-4199-9C09-7D358293F04C}"/>
    <cellStyle name="Calculation 3 5 2 4" xfId="7769" xr:uid="{9DCAE8F7-D7E8-4B8E-8D9E-A9F519470904}"/>
    <cellStyle name="Calculation 3 5 2 4 2" xfId="11925" xr:uid="{1B49DBDC-7677-4598-BA84-17F40502E242}"/>
    <cellStyle name="Calculation 3 5 2 4 3" xfId="15374" xr:uid="{9F9E32E9-5365-44EA-9758-0DB202A188F0}"/>
    <cellStyle name="Calculation 3 5 2 4 4" xfId="4621" xr:uid="{6F306BE0-D3DF-4937-9223-C374F467ABCA}"/>
    <cellStyle name="Calculation 3 5 2 4 5" xfId="21108" xr:uid="{B4CEF02A-2B26-46B3-9DB3-34DF416FAC33}"/>
    <cellStyle name="Calculation 3 5 2 4 6" xfId="23864" xr:uid="{39888060-C7F1-4262-999E-1EE32B1021B8}"/>
    <cellStyle name="Calculation 3 5 2 5" xfId="9069" xr:uid="{EA012DCC-EE89-4DFF-921A-78AF2FF119BE}"/>
    <cellStyle name="Calculation 3 5 2 5 2" xfId="13171" xr:uid="{C6291EC8-775E-49B7-861A-6BC0DF03A599}"/>
    <cellStyle name="Calculation 3 5 2 5 3" xfId="16569" xr:uid="{B705E192-D492-411F-B671-B1B1841A7F51}"/>
    <cellStyle name="Calculation 3 5 2 5 4" xfId="19011" xr:uid="{D1411271-E731-4DB0-B891-C56BE408CCEF}"/>
    <cellStyle name="Calculation 3 5 2 5 5" xfId="19425" xr:uid="{C68DCB33-E1FE-44CA-848A-4744D437BD2C}"/>
    <cellStyle name="Calculation 3 5 2 5 6" xfId="21998" xr:uid="{9D77C711-77CD-4179-8EEC-ADCF7D10161B}"/>
    <cellStyle name="Calculation 3 5 2 5 7" xfId="24695" xr:uid="{38105409-20A4-4CB1-999D-478261E26A93}"/>
    <cellStyle name="Calculation 3 5 2 6" xfId="9343" xr:uid="{05587637-3A30-4946-938C-18A888A63A89}"/>
    <cellStyle name="Calculation 3 5 2 6 2" xfId="13440" xr:uid="{43927E2E-0C39-4F58-A4D1-24CBF91E3844}"/>
    <cellStyle name="Calculation 3 5 2 6 3" xfId="16835" xr:uid="{BC388D83-F822-4E95-BB6A-5D8B82DB3834}"/>
    <cellStyle name="Calculation 3 5 2 6 4" xfId="19266" xr:uid="{2ABD6F3F-F085-416A-A101-71850137166A}"/>
    <cellStyle name="Calculation 3 5 2 6 5" xfId="19604" xr:uid="{D16CB8EE-C721-4280-9D76-E1120CA43DF5}"/>
    <cellStyle name="Calculation 3 5 2 6 6" xfId="22235" xr:uid="{C3912E8E-8FCE-4DFE-81A6-928BCFEF7609}"/>
    <cellStyle name="Calculation 3 5 2 6 7" xfId="24895" xr:uid="{97B42E42-7AE4-4EB0-B3F2-945D7BCDD893}"/>
    <cellStyle name="Calculation 3 5 2 7" xfId="3029" xr:uid="{299F3CAA-0B41-4FD9-866A-93AE6D3BB92D}"/>
    <cellStyle name="Calculation 3 5 2 8" xfId="3584" xr:uid="{6A29F510-D2EA-4A91-A23D-E9064998D86C}"/>
    <cellStyle name="Calculation 3 5 2 9" xfId="19360" xr:uid="{D6F0327D-C6B6-4FA7-B8E7-4A1D2C2CF1DB}"/>
    <cellStyle name="Calculation 3 5 3" xfId="5311" xr:uid="{8EC2ABA8-7A84-4AEB-A40C-0A5BBE66D3C2}"/>
    <cellStyle name="Calculation 3 5 3 2" xfId="6542" xr:uid="{8164F496-F7E8-4EAF-BA10-302CC6103B3F}"/>
    <cellStyle name="Calculation 3 5 3 2 2" xfId="10714" xr:uid="{82E0BC22-0B77-4816-825C-4142531D34CD}"/>
    <cellStyle name="Calculation 3 5 3 2 3" xfId="14162" xr:uid="{E3B0D3BB-797F-467B-8C8E-DD6B11FD0A35}"/>
    <cellStyle name="Calculation 3 5 3 2 4" xfId="17129" xr:uid="{25B8DDA2-A748-4099-900A-5AF79210C963}"/>
    <cellStyle name="Calculation 3 5 3 2 5" xfId="19940" xr:uid="{9FDEB0FB-50EB-464A-A93C-66BD4ECFE52D}"/>
    <cellStyle name="Calculation 3 5 3 2 6" xfId="22703" xr:uid="{9BF85A3B-45E6-433D-ABDF-DD952E74C30F}"/>
    <cellStyle name="Calculation 3 5 3 3" xfId="7241" xr:uid="{A9FA13BC-463C-4E48-AB09-383D46F63476}"/>
    <cellStyle name="Calculation 3 5 3 3 2" xfId="11397" xr:uid="{F3D72665-04A6-499B-9F4F-34D93C597C24}"/>
    <cellStyle name="Calculation 3 5 3 3 3" xfId="14849" xr:uid="{5DDB2295-552C-4726-B382-AD4267B2B27F}"/>
    <cellStyle name="Calculation 3 5 3 3 4" xfId="18419" xr:uid="{B5EAEC75-6A9B-4859-ACAB-C08B62D9EAD2}"/>
    <cellStyle name="Calculation 3 5 3 3 5" xfId="20586" xr:uid="{0E0EFB75-A594-413D-AA3A-88BB817227C2}"/>
    <cellStyle name="Calculation 3 5 3 3 6" xfId="23342" xr:uid="{6F881A4E-EB91-4A8E-90CB-DA01B9F88A41}"/>
    <cellStyle name="Calculation 3 5 3 4" xfId="7873" xr:uid="{63209D77-5E76-49C6-81EF-0F2BDB6ABAD8}"/>
    <cellStyle name="Calculation 3 5 3 4 2" xfId="12029" xr:uid="{940729BE-0D01-4C67-991F-0F63D9A198DD}"/>
    <cellStyle name="Calculation 3 5 3 4 3" xfId="15478" xr:uid="{26E5B014-9165-4A96-BF11-7183099A323C}"/>
    <cellStyle name="Calculation 3 5 3 4 4" xfId="9651" xr:uid="{15F2A394-4D68-4906-BDD8-776F11BFFDC7}"/>
    <cellStyle name="Calculation 3 5 3 4 5" xfId="21212" xr:uid="{89267D98-800D-4DB0-979B-5F235259583A}"/>
    <cellStyle name="Calculation 3 5 3 4 6" xfId="23968" xr:uid="{8E2679CA-BC65-4386-B2F9-F7F5BA73EA69}"/>
    <cellStyle name="Calculation 3 5 3 5" xfId="9525" xr:uid="{1AC2D4D3-ED64-4312-934F-9ED6D6B5A28B}"/>
    <cellStyle name="Calculation 3 5 3 6" xfId="4532" xr:uid="{5E30FC6E-E1F1-4835-A818-4DA8B78A52D8}"/>
    <cellStyle name="Calculation 3 5 3 7" xfId="9941" xr:uid="{2EDF8598-066D-4196-9C4C-00838BB2B323}"/>
    <cellStyle name="Calculation 3 5 3 8" xfId="17749" xr:uid="{438BB1C2-6458-469B-AA97-2CBC3015FE91}"/>
    <cellStyle name="Calculation 3 5 3 9" xfId="17799" xr:uid="{607F0D74-E10A-4025-A466-918F1DD375C9}"/>
    <cellStyle name="Calculation 3 5 4" xfId="5737" xr:uid="{75EB21F7-19C3-45D2-8191-D372DB3D71BA}"/>
    <cellStyle name="Calculation 3 5 4 2" xfId="6907" xr:uid="{551B2B76-1A65-4559-A662-9A76BBF33457}"/>
    <cellStyle name="Calculation 3 5 4 2 2" xfId="11063" xr:uid="{856ED81D-BE37-4136-9FBE-B2F0EE2753EA}"/>
    <cellStyle name="Calculation 3 5 4 2 3" xfId="14517" xr:uid="{E8C81811-28A1-419C-A160-21B1FEC11D4D}"/>
    <cellStyle name="Calculation 3 5 4 2 4" xfId="18962" xr:uid="{799AA7A7-D503-472D-98E6-9BE4C9077353}"/>
    <cellStyle name="Calculation 3 5 4 2 5" xfId="20260" xr:uid="{8A43012A-D9E6-48C7-9435-A08EC13F2B5B}"/>
    <cellStyle name="Calculation 3 5 4 2 6" xfId="23019" xr:uid="{9949587E-9F5A-44BF-8AAD-9072B8B30909}"/>
    <cellStyle name="Calculation 3 5 4 3" xfId="7558" xr:uid="{716E4E63-BD27-4D8B-A1B5-CF52508AD7C7}"/>
    <cellStyle name="Calculation 3 5 4 3 2" xfId="11714" xr:uid="{FA0BFB72-C793-4D7D-8EE4-BC9C359F81AD}"/>
    <cellStyle name="Calculation 3 5 4 3 3" xfId="15163" xr:uid="{C3A614A2-4219-4D9C-898C-42024A4DCFC7}"/>
    <cellStyle name="Calculation 3 5 4 3 4" xfId="16154" xr:uid="{DF4DADC9-5B7E-43F7-A365-FA74FEF6767B}"/>
    <cellStyle name="Calculation 3 5 4 3 5" xfId="20898" xr:uid="{86F9C09D-BFC8-4300-9356-03EB385CDC46}"/>
    <cellStyle name="Calculation 3 5 4 3 6" xfId="23654" xr:uid="{29B14600-58AF-4BCD-B34A-7CB84F4A6712}"/>
    <cellStyle name="Calculation 3 5 4 4" xfId="8190" xr:uid="{8083AAD7-DA93-4F97-81E3-5BB0A5693FF2}"/>
    <cellStyle name="Calculation 3 5 4 4 2" xfId="12346" xr:uid="{C3B58B85-4720-4D1C-B5A8-0BC2BE94CAF7}"/>
    <cellStyle name="Calculation 3 5 4 4 3" xfId="15793" xr:uid="{CFE7C9D0-9712-42B5-9BB9-324A7E0AD671}"/>
    <cellStyle name="Calculation 3 5 4 4 4" xfId="3135" xr:uid="{35671A4D-B725-4F84-A42A-B866E7FFA307}"/>
    <cellStyle name="Calculation 3 5 4 4 5" xfId="21524" xr:uid="{05FF18F8-5F1B-432C-A236-E27AA7F3A12C}"/>
    <cellStyle name="Calculation 3 5 4 4 6" xfId="24280" xr:uid="{9BD85047-78F6-4D13-8B40-8E88D9B0A533}"/>
    <cellStyle name="Calculation 3 5 4 5" xfId="9922" xr:uid="{6D13A6F3-0F23-4152-BC3D-0F7E36D6B5AD}"/>
    <cellStyle name="Calculation 3 5 4 6" xfId="4642" xr:uid="{676C473C-211E-4CCF-BC5A-C3A56F8CD265}"/>
    <cellStyle name="Calculation 3 5 4 7" xfId="13542" xr:uid="{8996DB16-D335-4FED-8CC8-5AFB8F2373E3}"/>
    <cellStyle name="Calculation 3 5 4 8" xfId="4970" xr:uid="{E1B9E03E-A027-45E9-AA69-2A8D8EFDB7A3}"/>
    <cellStyle name="Calculation 3 5 4 9" xfId="21876" xr:uid="{412B1878-BC1E-4260-8CAC-887415F2C5B4}"/>
    <cellStyle name="Calculation 3 5 5" xfId="6213" xr:uid="{192D1E39-BDA0-45AC-BA2C-58E79805F348}"/>
    <cellStyle name="Calculation 3 5 5 2" xfId="10389" xr:uid="{AEA77AA7-3041-4E67-9B87-B38FF5DA2383}"/>
    <cellStyle name="Calculation 3 5 5 3" xfId="13836" xr:uid="{F5BED485-D352-4457-BCC5-FE589E3341DC}"/>
    <cellStyle name="Calculation 3 5 5 4" xfId="18263" xr:uid="{09732C42-74CA-4B53-A14A-8F13574F0A09}"/>
    <cellStyle name="Calculation 3 5 5 5" xfId="18227" xr:uid="{DAE7B160-05B0-4B76-839D-FC3AB7E3C2F1}"/>
    <cellStyle name="Calculation 3 5 5 6" xfId="22438" xr:uid="{988CF962-4BE8-403E-9BB2-0599205F9335}"/>
    <cellStyle name="Calculation 3 5 6" xfId="6177" xr:uid="{5507A737-9923-4456-B1C3-6751E22447E5}"/>
    <cellStyle name="Calculation 3 5 6 2" xfId="10353" xr:uid="{3F4121FD-A298-4592-8DF8-63E21E7AEAD4}"/>
    <cellStyle name="Calculation 3 5 6 3" xfId="13800" xr:uid="{D5431063-AF3E-49D0-9CF4-668DE9EB5DCC}"/>
    <cellStyle name="Calculation 3 5 6 4" xfId="17184" xr:uid="{4B217FAD-A2E1-45C9-8EE0-832B3C73A754}"/>
    <cellStyle name="Calculation 3 5 6 5" xfId="16241" xr:uid="{6DA9EA4B-9C6B-4C9C-86A7-0BDF855570DB}"/>
    <cellStyle name="Calculation 3 5 6 6" xfId="22411" xr:uid="{683EA483-AD70-4D7D-9647-8EC902E01852}"/>
    <cellStyle name="Calculation 3 5 7" xfId="6186" xr:uid="{2F781AD6-0936-415A-9A33-C89E67CF6643}"/>
    <cellStyle name="Calculation 3 5 7 2" xfId="10362" xr:uid="{AC173FE1-93EC-4612-9F6E-C162D5C0A2EF}"/>
    <cellStyle name="Calculation 3 5 7 3" xfId="13809" xr:uid="{41377AD4-3026-4152-A1BE-321347AA4FFE}"/>
    <cellStyle name="Calculation 3 5 7 4" xfId="18376" xr:uid="{C9136E72-E480-482E-9446-EE9798FE41F3}"/>
    <cellStyle name="Calculation 3 5 7 5" xfId="3213" xr:uid="{747D7D85-2EE5-4C08-9C07-9C641D5D9CBF}"/>
    <cellStyle name="Calculation 3 5 7 6" xfId="22420" xr:uid="{4F5CFB1B-FE00-4DC7-95DD-6595F058FF75}"/>
    <cellStyle name="Calculation 3 5 8" xfId="8816" xr:uid="{89382407-582A-42A7-9F62-0B4CE88170CC}"/>
    <cellStyle name="Calculation 3 5 8 2" xfId="12958" xr:uid="{CA25212C-CE97-481E-A6AE-AE59B8FD2CA9}"/>
    <cellStyle name="Calculation 3 5 8 3" xfId="16352" xr:uid="{1B0FDDD3-6268-469F-BF81-26C147FDF823}"/>
    <cellStyle name="Calculation 3 5 8 4" xfId="18796" xr:uid="{E62ACFE3-758D-4587-A350-95701DF33A8B}"/>
    <cellStyle name="Calculation 3 5 8 5" xfId="9459" xr:uid="{187874BC-1769-4437-BCDF-A226A851B7BA}"/>
    <cellStyle name="Calculation 3 5 8 6" xfId="21897" xr:uid="{C13EFB5D-2756-42F4-A472-9A403DE6358A}"/>
    <cellStyle name="Calculation 3 5 8 7" xfId="24598" xr:uid="{50B0A0D5-6D67-4A38-8DDB-FAF814BFD30C}"/>
    <cellStyle name="Calculation 3 5 9" xfId="9227" xr:uid="{5618A9AF-FEE2-4C66-A503-6932D3B7978A}"/>
    <cellStyle name="Calculation 3 5 9 2" xfId="13324" xr:uid="{E0DC263A-10B4-4B8A-A170-D37842A20594}"/>
    <cellStyle name="Calculation 3 5 9 3" xfId="16720" xr:uid="{A3F36EE1-3EBD-4414-AA4B-113D26EE3F0A}"/>
    <cellStyle name="Calculation 3 5 9 4" xfId="19151" xr:uid="{C269659A-A684-49EF-95D0-423FC6EBEFA1}"/>
    <cellStyle name="Calculation 3 5 9 5" xfId="22123" xr:uid="{17433F41-3896-4EB8-862C-D47EC7C3CD5F}"/>
    <cellStyle name="Calculation 3 5 9 6" xfId="24813" xr:uid="{7D15CEB5-94DB-4095-AF15-46FDF894DF61}"/>
    <cellStyle name="Calculation 3 6" xfId="5189" xr:uid="{6C726FA8-0A6E-4126-86B9-8AF3EC7389E2}"/>
    <cellStyle name="Calculation 3 6 10" xfId="18925" xr:uid="{4C4AE0F6-1AC0-45EF-8886-5CAEFD8C06D4}"/>
    <cellStyle name="Calculation 3 6 11" xfId="17281" xr:uid="{BCB01A20-1D78-4D88-B85A-D8AB18ACE1B4}"/>
    <cellStyle name="Calculation 3 6 2" xfId="5759" xr:uid="{AA875CD8-F6C7-4D48-83FD-478B2769E12D}"/>
    <cellStyle name="Calculation 3 6 2 2" xfId="6928" xr:uid="{DEC42DF8-5188-4C29-8DCE-D7D08BC0F9C9}"/>
    <cellStyle name="Calculation 3 6 2 2 2" xfId="11084" xr:uid="{92103922-A6AB-48A5-BE47-49B446BD579D}"/>
    <cellStyle name="Calculation 3 6 2 2 3" xfId="14538" xr:uid="{13314297-BF48-4FCA-9E05-178A8A89AEB3}"/>
    <cellStyle name="Calculation 3 6 2 2 4" xfId="17390" xr:uid="{A32B956D-E29C-4F34-A2E5-4750F1BA59CA}"/>
    <cellStyle name="Calculation 3 6 2 2 5" xfId="20280" xr:uid="{27028F69-62F6-4310-870D-C99A0867F096}"/>
    <cellStyle name="Calculation 3 6 2 2 6" xfId="23039" xr:uid="{4598A427-83F8-4EC4-B502-D0828D4D0D3A}"/>
    <cellStyle name="Calculation 3 6 2 3" xfId="7578" xr:uid="{5983201D-69F4-4E7D-B1E5-BEE25F12D769}"/>
    <cellStyle name="Calculation 3 6 2 3 2" xfId="11734" xr:uid="{C6846729-E035-4C74-B32B-E332324EDEA9}"/>
    <cellStyle name="Calculation 3 6 2 3 3" xfId="15183" xr:uid="{FA6F14E2-0D1C-4BCE-B644-25C507783666}"/>
    <cellStyle name="Calculation 3 6 2 3 4" xfId="4268" xr:uid="{F2357EB9-ABB3-4583-8DAD-6017AE715364}"/>
    <cellStyle name="Calculation 3 6 2 3 5" xfId="20918" xr:uid="{01DAB3DE-F464-4BE1-A3CC-546F1A427948}"/>
    <cellStyle name="Calculation 3 6 2 3 6" xfId="23674" xr:uid="{41B6A14F-62E4-4942-967D-FF56E5D51C5D}"/>
    <cellStyle name="Calculation 3 6 2 4" xfId="8210" xr:uid="{B0AA0C23-FA4C-4D29-AEEB-A021682AF417}"/>
    <cellStyle name="Calculation 3 6 2 4 2" xfId="12366" xr:uid="{D7CED483-80F2-425B-824A-FCE41A3E00B4}"/>
    <cellStyle name="Calculation 3 6 2 4 3" xfId="15813" xr:uid="{8D8DCA08-BC20-4527-8951-EB92BC27C6A8}"/>
    <cellStyle name="Calculation 3 6 2 4 4" xfId="12790" xr:uid="{FE4DF094-C37F-49DF-A67D-E0615DF4B6BE}"/>
    <cellStyle name="Calculation 3 6 2 4 5" xfId="21544" xr:uid="{675A9340-9413-48E3-A2CC-D745A71A116B}"/>
    <cellStyle name="Calculation 3 6 2 4 6" xfId="24300" xr:uid="{017DB5D2-686F-4422-ABBD-D1A5361F7CF2}"/>
    <cellStyle name="Calculation 3 6 2 5" xfId="9944" xr:uid="{A41935D7-D219-477D-B0B1-7EEB60AF0DA5}"/>
    <cellStyle name="Calculation 3 6 2 6" xfId="3306" xr:uid="{D33F40A0-70E9-4DBC-BB43-22F57A4FE8F0}"/>
    <cellStyle name="Calculation 3 6 2 7" xfId="4725" xr:uid="{F5097A5D-E2C4-4784-9A04-410CFEF0D4F2}"/>
    <cellStyle name="Calculation 3 6 2 8" xfId="3996" xr:uid="{D341DB16-B645-47E4-B7BA-4321E98AD690}"/>
    <cellStyle name="Calculation 3 6 2 9" xfId="15552" xr:uid="{03AF1C47-5B92-462F-A07E-72C814A2C2BF}"/>
    <cellStyle name="Calculation 3 6 3" xfId="6421" xr:uid="{50E34504-9956-44B9-A7A1-0F8C53257022}"/>
    <cellStyle name="Calculation 3 6 3 2" xfId="10593" xr:uid="{B9F28162-B69B-4286-9EFC-E77CFF3B64DF}"/>
    <cellStyle name="Calculation 3 6 3 3" xfId="14041" xr:uid="{97BBF48F-32F7-4C7F-993A-DAD954D34647}"/>
    <cellStyle name="Calculation 3 6 3 4" xfId="17101" xr:uid="{0F4FD71E-2FA7-473B-AF39-A9A74608E462}"/>
    <cellStyle name="Calculation 3 6 3 5" xfId="19819" xr:uid="{CCBB8473-674C-4CD4-8691-FA6BE35512AC}"/>
    <cellStyle name="Calculation 3 6 3 6" xfId="22582" xr:uid="{D271E4ED-3F59-44A4-8F3C-B2C6DF04F228}"/>
    <cellStyle name="Calculation 3 6 4" xfId="7120" xr:uid="{7EAD8CE6-EE47-4F55-97A3-A53AB164D37F}"/>
    <cellStyle name="Calculation 3 6 4 2" xfId="11276" xr:uid="{D4A40E5D-6954-43AB-B448-514AC18883B0}"/>
    <cellStyle name="Calculation 3 6 4 3" xfId="14728" xr:uid="{3793111C-1E36-455C-9164-CA2E29E55590}"/>
    <cellStyle name="Calculation 3 6 4 4" xfId="16976" xr:uid="{3337AC1E-C1D0-4926-8CD4-6783BBB7197B}"/>
    <cellStyle name="Calculation 3 6 4 5" xfId="20465" xr:uid="{376BB09C-F9D4-4473-8792-FF9B8EACBD32}"/>
    <cellStyle name="Calculation 3 6 4 6" xfId="23221" xr:uid="{2B1375E5-5512-4AF2-A418-564D1F5F6B84}"/>
    <cellStyle name="Calculation 3 6 5" xfId="7751" xr:uid="{1AD9265A-35DD-4B05-8476-56E0E2F2E072}"/>
    <cellStyle name="Calculation 3 6 5 2" xfId="11907" xr:uid="{278D853D-D2FA-4DC7-8C62-3AF4ADE31212}"/>
    <cellStyle name="Calculation 3 6 5 3" xfId="15356" xr:uid="{18182432-1ACF-4A87-8A49-ADE1EFF52913}"/>
    <cellStyle name="Calculation 3 6 5 4" xfId="4431" xr:uid="{11761717-F364-4674-86B7-D648239A2AF5}"/>
    <cellStyle name="Calculation 3 6 5 5" xfId="21090" xr:uid="{FE1EC511-2BD9-4E56-BD69-C81138A9E800}"/>
    <cellStyle name="Calculation 3 6 5 6" xfId="23846" xr:uid="{F5814E6C-8E70-4F9A-82BF-15151D1026DA}"/>
    <cellStyle name="Calculation 3 6 6" xfId="9054" xr:uid="{A14249D5-4875-4950-9758-865C95D57FE2}"/>
    <cellStyle name="Calculation 3 6 6 2" xfId="13156" xr:uid="{B52CD862-9AEB-46F9-8BFC-3216AB3672B9}"/>
    <cellStyle name="Calculation 3 6 6 3" xfId="16554" xr:uid="{538F80AC-49D5-44F4-A9CD-433B53271D84}"/>
    <cellStyle name="Calculation 3 6 6 4" xfId="18996" xr:uid="{A8B85A57-6F22-4736-9541-D1D1E09D934C}"/>
    <cellStyle name="Calculation 3 6 6 5" xfId="19410" xr:uid="{E3747357-90B7-4332-9EF6-1AC81DA06246}"/>
    <cellStyle name="Calculation 3 6 6 6" xfId="21983" xr:uid="{D2486373-3CAA-43C9-86A6-2272AAD1E89B}"/>
    <cellStyle name="Calculation 3 6 6 7" xfId="24680" xr:uid="{2FEAA377-DD59-48CD-899A-FE60B4A9B463}"/>
    <cellStyle name="Calculation 3 6 7" xfId="9328" xr:uid="{F9540B3F-C231-463F-AA1C-BDA191B2E3DB}"/>
    <cellStyle name="Calculation 3 6 7 2" xfId="13425" xr:uid="{1AD52CE2-4070-4F96-A50D-42A8AE5B37FF}"/>
    <cellStyle name="Calculation 3 6 7 3" xfId="16820" xr:uid="{0F517ADC-3C69-4DDB-966A-48AAC1BDA11D}"/>
    <cellStyle name="Calculation 3 6 7 4" xfId="19251" xr:uid="{619E3BE2-4D7E-41A0-ABD4-3820FA7073AE}"/>
    <cellStyle name="Calculation 3 6 7 5" xfId="19589" xr:uid="{90E6697B-3D20-42CF-B6E3-C286448F014E}"/>
    <cellStyle name="Calculation 3 6 7 6" xfId="22220" xr:uid="{5F44A2AE-46DF-41E1-A415-B7264F3FA99A}"/>
    <cellStyle name="Calculation 3 6 7 7" xfId="24880" xr:uid="{8288EA49-3B71-4D68-9276-8D3D97837D74}"/>
    <cellStyle name="Calculation 3 6 8" xfId="3047" xr:uid="{FD1A6FC3-80A7-44F9-B7DE-94168562E4F7}"/>
    <cellStyle name="Calculation 3 6 9" xfId="3579" xr:uid="{56E4B93C-B82F-4EB6-9EB1-103888C76746}"/>
    <cellStyle name="Calculation 3 7" xfId="5290" xr:uid="{EA403122-AD60-4017-B6E4-C1F9E96E4D3E}"/>
    <cellStyle name="Calculation 3 7 2" xfId="6522" xr:uid="{655C920C-A566-4FFA-985B-6E843E95B846}"/>
    <cellStyle name="Calculation 3 7 2 2" xfId="10694" xr:uid="{C10EA2D3-F31D-4745-9750-9D4C76A3054D}"/>
    <cellStyle name="Calculation 3 7 2 3" xfId="14142" xr:uid="{23A6ECEB-124B-4FF3-9E11-70B71C19C490}"/>
    <cellStyle name="Calculation 3 7 2 4" xfId="16370" xr:uid="{04DFCAB2-D01D-48CB-A5B8-7CD8D541F8CD}"/>
    <cellStyle name="Calculation 3 7 2 5" xfId="19920" xr:uid="{F56D45C1-8699-4C63-BBCE-AEC1AEF8DBFA}"/>
    <cellStyle name="Calculation 3 7 2 6" xfId="22683" xr:uid="{764EC6E9-2313-447F-8A9B-A9A0A0B8AB92}"/>
    <cellStyle name="Calculation 3 7 3" xfId="7221" xr:uid="{AA5CE002-6425-4892-A36E-B915C2EB2F6F}"/>
    <cellStyle name="Calculation 3 7 3 2" xfId="11377" xr:uid="{029D9B87-10D9-49DF-A2BD-8940FB90611D}"/>
    <cellStyle name="Calculation 3 7 3 3" xfId="14829" xr:uid="{AF22BC9D-2737-46A3-8C9F-A1D3BAA700FA}"/>
    <cellStyle name="Calculation 3 7 3 4" xfId="3695" xr:uid="{46385933-DD19-428C-927E-5589835A1936}"/>
    <cellStyle name="Calculation 3 7 3 5" xfId="20566" xr:uid="{B972AA18-3FBD-4A8B-AEEB-911695398311}"/>
    <cellStyle name="Calculation 3 7 3 6" xfId="23322" xr:uid="{88266FC8-7C3F-489B-9A3E-C56A3A77942D}"/>
    <cellStyle name="Calculation 3 7 4" xfId="7852" xr:uid="{2CB786BD-3A50-4F29-B21A-EF14FA60DF44}"/>
    <cellStyle name="Calculation 3 7 4 2" xfId="12008" xr:uid="{15751FBB-4304-4A2D-B3CB-7AF5CF6AE0ED}"/>
    <cellStyle name="Calculation 3 7 4 3" xfId="15457" xr:uid="{01489525-50F5-4B1E-B729-2AC624210025}"/>
    <cellStyle name="Calculation 3 7 4 4" xfId="4954" xr:uid="{F3554346-AD9E-4B8E-AF5B-67026282D9A7}"/>
    <cellStyle name="Calculation 3 7 4 5" xfId="21191" xr:uid="{AD613162-DA22-4ABA-883F-B03B76BD1844}"/>
    <cellStyle name="Calculation 3 7 4 6" xfId="23947" xr:uid="{8C6815B3-EDAA-4F45-BACF-7D2B1858F696}"/>
    <cellStyle name="Calculation 3 7 5" xfId="9504" xr:uid="{15A117F8-6D7F-4A8C-8406-FEF3C8B177D3}"/>
    <cellStyle name="Calculation 3 7 6" xfId="4530" xr:uid="{2D159E75-8B1C-491B-ABE7-B936CC9D2FF2}"/>
    <cellStyle name="Calculation 3 7 7" xfId="5077" xr:uid="{19199F3F-6852-41F7-9081-487C3E7BB7E6}"/>
    <cellStyle name="Calculation 3 7 8" xfId="3965" xr:uid="{FBF5BFF4-A907-467D-9637-57008A7A32E4}"/>
    <cellStyle name="Calculation 3 7 9" xfId="17277" xr:uid="{8453555D-EB6C-4EAF-A313-484029C29EBC}"/>
    <cellStyle name="Calculation 3 8" xfId="5408" xr:uid="{398ED097-60D7-4327-84DB-6EA907388B5F}"/>
    <cellStyle name="Calculation 3 8 2" xfId="6611" xr:uid="{54FF5962-FD95-4391-ABAF-2357DB8FD47F}"/>
    <cellStyle name="Calculation 3 8 2 2" xfId="10783" xr:uid="{D2AABB15-267E-433B-803E-F33F2244C204}"/>
    <cellStyle name="Calculation 3 8 2 3" xfId="14231" xr:uid="{8ABD8823-2920-41E6-9B02-294B92D7D89A}"/>
    <cellStyle name="Calculation 3 8 2 4" xfId="16551" xr:uid="{003D1E13-E421-474E-B63F-9EDE4070597D}"/>
    <cellStyle name="Calculation 3 8 2 5" xfId="20008" xr:uid="{C4775438-EA98-460B-A1EE-803F97DB59E5}"/>
    <cellStyle name="Calculation 3 8 2 6" xfId="22771" xr:uid="{8341505B-D59C-4497-98BB-8C0B6852F6D9}"/>
    <cellStyle name="Calculation 3 8 3" xfId="7305" xr:uid="{7F5FFB35-3086-4AE2-A88A-609FE65CBD69}"/>
    <cellStyle name="Calculation 3 8 3 2" xfId="11461" xr:uid="{AD6948F3-438A-4CEA-ABF9-B7FC9259920D}"/>
    <cellStyle name="Calculation 3 8 3 3" xfId="14913" xr:uid="{09E86F6A-0E39-4A3A-A977-5EF0AF401093}"/>
    <cellStyle name="Calculation 3 8 3 4" xfId="17073" xr:uid="{05A27504-DF90-4CC2-9890-C37D5F9B4D6A}"/>
    <cellStyle name="Calculation 3 8 3 5" xfId="20650" xr:uid="{0307FB42-A9EA-4899-BD1D-E207A7D67C25}"/>
    <cellStyle name="Calculation 3 8 3 6" xfId="23406" xr:uid="{1EAF69F2-A7D6-4A0F-B298-672B727E1049}"/>
    <cellStyle name="Calculation 3 8 4" xfId="7938" xr:uid="{0979EEF4-E682-4349-AEAF-7BC9C4BA6AFC}"/>
    <cellStyle name="Calculation 3 8 4 2" xfId="12094" xr:uid="{3E0C7D71-9DAB-4BB3-AFCD-96A1049A5EF4}"/>
    <cellStyle name="Calculation 3 8 4 3" xfId="15543" xr:uid="{B21BCCCF-7868-47C3-B8E4-ABA69DF4EBED}"/>
    <cellStyle name="Calculation 3 8 4 4" xfId="9730" xr:uid="{D91C5C3C-8477-4238-BE23-0F35CD837071}"/>
    <cellStyle name="Calculation 3 8 4 5" xfId="21277" xr:uid="{A63AFE69-2991-4801-9DC7-4BA9C12CB44B}"/>
    <cellStyle name="Calculation 3 8 4 6" xfId="24033" xr:uid="{51030F72-5625-45D4-AF18-1879C9645515}"/>
    <cellStyle name="Calculation 3 8 5" xfId="9621" xr:uid="{759F7010-0393-4186-B7DE-2B18851FDE2D}"/>
    <cellStyle name="Calculation 3 8 6" xfId="8621" xr:uid="{1FF25D17-B77C-45D4-A367-5B7B7CE2A4FD}"/>
    <cellStyle name="Calculation 3 8 7" xfId="4015" xr:uid="{B1CDB74B-DBBC-4375-AE9F-1E47F4A10646}"/>
    <cellStyle name="Calculation 3 8 8" xfId="4753" xr:uid="{0239FD02-E8C7-4E0E-900E-445136F61919}"/>
    <cellStyle name="Calculation 3 8 9" xfId="18658" xr:uid="{A256F7CE-5BE1-4DB9-9E21-A710D00C1C65}"/>
    <cellStyle name="Calculation 3 9" xfId="6032" xr:uid="{3AD31FF3-696A-4731-B2D2-8CDCD7EF2BE7}"/>
    <cellStyle name="Calculation 3 9 2" xfId="10212" xr:uid="{90663E4B-254B-4907-9132-970751E220D1}"/>
    <cellStyle name="Calculation 3 9 3" xfId="13662" xr:uid="{838D6B2E-7DDB-43B8-B346-8A2EA8998582}"/>
    <cellStyle name="Calculation 3 9 4" xfId="18870" xr:uid="{033294DD-6144-4DD5-A7F9-19ED4F1F7535}"/>
    <cellStyle name="Calculation 3 9 5" xfId="17604" xr:uid="{894954D8-0933-446A-8C55-EB97E74FCECE}"/>
    <cellStyle name="Calculation 3 9 6" xfId="19531" xr:uid="{6F8F0293-4844-4C5C-A6DB-21A57371AADA}"/>
    <cellStyle name="Calculation 4" xfId="691" xr:uid="{00000000-0005-0000-0000-000092050000}"/>
    <cellStyle name="Calculation 4 10" xfId="9231" xr:uid="{E045FB83-2205-495B-9577-56D2363D3281}"/>
    <cellStyle name="Calculation 4 10 2" xfId="13328" xr:uid="{A049A75E-888F-4181-96CA-EAD59129F855}"/>
    <cellStyle name="Calculation 4 10 3" xfId="16724" xr:uid="{0BA70400-73A9-4D01-BB21-4B58917C2E90}"/>
    <cellStyle name="Calculation 4 10 4" xfId="19155" xr:uid="{09F58FEF-F72A-4601-9DA6-7394644A5AD0}"/>
    <cellStyle name="Calculation 4 10 5" xfId="22127" xr:uid="{451BA165-269B-4CC7-9DA7-3D66570CF7EF}"/>
    <cellStyle name="Calculation 4 10 6" xfId="24817" xr:uid="{A7DBB11B-C9CA-43B9-9297-76287255807E}"/>
    <cellStyle name="Calculation 4 11" xfId="3545" xr:uid="{086E27B9-3B5C-4886-A636-55157E43D6B8}"/>
    <cellStyle name="Calculation 4 12" xfId="5025" xr:uid="{48A07D5B-D31C-4770-89E0-AC5BAD3D7CD2}"/>
    <cellStyle name="Calculation 4 13" xfId="12708" xr:uid="{98B2B240-3044-4E37-A42C-4726E14A54BC}"/>
    <cellStyle name="Calculation 4 14" xfId="18030" xr:uid="{B62D27C8-416D-4566-96F9-9DD22FA698A2}"/>
    <cellStyle name="Calculation 4 15" xfId="17146" xr:uid="{15748858-69B6-470D-BE58-E87B000C1DF1}"/>
    <cellStyle name="Calculation 4 16" xfId="21815" xr:uid="{B71D9FA0-9B4C-4A70-9CE4-6632C401B377}"/>
    <cellStyle name="Calculation 4 2" xfId="1787" xr:uid="{00000000-0005-0000-0000-000093050000}"/>
    <cellStyle name="Calculation 4 2 10" xfId="9347" xr:uid="{DAE305B7-31C4-437C-8EF7-65E562D0C3F9}"/>
    <cellStyle name="Calculation 4 2 10 2" xfId="13444" xr:uid="{15B6AAFD-F816-425B-88F0-0BC01DB233BB}"/>
    <cellStyle name="Calculation 4 2 10 3" xfId="16839" xr:uid="{90859F66-5057-4FB7-A676-24B29688B59A}"/>
    <cellStyle name="Calculation 4 2 10 4" xfId="19270" xr:uid="{AD629E97-2AF5-4DD2-8C86-C56DAE0E9822}"/>
    <cellStyle name="Calculation 4 2 10 5" xfId="19608" xr:uid="{C7D5A69B-EB5B-4347-99DF-DEF1243BFE12}"/>
    <cellStyle name="Calculation 4 2 10 6" xfId="22239" xr:uid="{12D94DCE-C39E-46B6-9ABB-355A97B7C373}"/>
    <cellStyle name="Calculation 4 2 10 7" xfId="24899" xr:uid="{0657A766-0507-4376-8B84-74DD0E7D6FE9}"/>
    <cellStyle name="Calculation 4 2 11" xfId="4397" xr:uid="{B34606D1-AFA8-4944-8A11-BDAD3B6BB4FB}"/>
    <cellStyle name="Calculation 4 2 12" xfId="4092" xr:uid="{F823C9CD-EC28-4939-B12C-BDA543449284}"/>
    <cellStyle name="Calculation 4 2 13" xfId="12979" xr:uid="{95087EB0-17AE-4F55-8A63-D0F50FD3B48D}"/>
    <cellStyle name="Calculation 4 2 14" xfId="16933" xr:uid="{84F7B286-C1A0-4460-A379-5A0F51B87283}"/>
    <cellStyle name="Calculation 4 2 15" xfId="19700" xr:uid="{15700B59-6EAE-4779-BBAD-ED4EE58F6671}"/>
    <cellStyle name="Calculation 4 2 2" xfId="5211" xr:uid="{CE150677-85BB-4362-8307-A025B8778BF3}"/>
    <cellStyle name="Calculation 4 2 2 10" xfId="3101" xr:uid="{FDD1D845-B7C1-46B9-B1AE-CC81CE35B6B4}"/>
    <cellStyle name="Calculation 4 2 2 11" xfId="19367" xr:uid="{14A5D3DE-5D3D-44E7-9F79-3E722320AD0C}"/>
    <cellStyle name="Calculation 4 2 2 12" xfId="5018" xr:uid="{D54C7FC7-6E9D-4BE9-864E-46F47A0F5785}"/>
    <cellStyle name="Calculation 4 2 2 2" xfId="5694" xr:uid="{910B24BC-0315-48C1-A313-6A69D1B5716C}"/>
    <cellStyle name="Calculation 4 2 2 2 2" xfId="6864" xr:uid="{F0578F89-AE94-4FA8-8397-0A3BCFC69528}"/>
    <cellStyle name="Calculation 4 2 2 2 2 2" xfId="11025" xr:uid="{1B4A2EB2-BD27-41B3-8056-C04F1D6ABC44}"/>
    <cellStyle name="Calculation 4 2 2 2 2 3" xfId="14478" xr:uid="{962C45A3-E1C2-4DB5-B85D-564138BF9E33}"/>
    <cellStyle name="Calculation 4 2 2 2 2 4" xfId="8544" xr:uid="{B4AE04BB-16A8-4A26-9DA5-3B44AA162362}"/>
    <cellStyle name="Calculation 4 2 2 2 2 5" xfId="20237" xr:uid="{A4483F65-F902-454E-972D-F350A140B074}"/>
    <cellStyle name="Calculation 4 2 2 2 2 6" xfId="22996" xr:uid="{33892379-5E4F-401A-813C-17A0B243F343}"/>
    <cellStyle name="Calculation 4 2 2 2 3" xfId="7532" xr:uid="{67CB2B0A-B5B8-4EF1-BE8F-2F9E2417AAF9}"/>
    <cellStyle name="Calculation 4 2 2 2 3 2" xfId="11688" xr:uid="{C5CBD2C7-94AE-4282-9A3A-AE77E8897D7B}"/>
    <cellStyle name="Calculation 4 2 2 2 3 3" xfId="15139" xr:uid="{68030E31-304D-43F9-AC3F-BBE3C531C8B9}"/>
    <cellStyle name="Calculation 4 2 2 2 3 4" xfId="17754" xr:uid="{FB875644-85BA-42B2-B937-E632750AF111}"/>
    <cellStyle name="Calculation 4 2 2 2 3 5" xfId="20875" xr:uid="{39B5BF1C-1876-4A7D-9169-B315F0482038}"/>
    <cellStyle name="Calculation 4 2 2 2 3 6" xfId="23631" xr:uid="{F8F022EB-E916-4F8E-B02B-7632587E336C}"/>
    <cellStyle name="Calculation 4 2 2 2 4" xfId="8164" xr:uid="{0B23322F-AFAA-493B-B005-DD9345755CFE}"/>
    <cellStyle name="Calculation 4 2 2 2 4 2" xfId="12320" xr:uid="{1FBE11D7-26B3-4F8A-A51C-2C5C1E7F941E}"/>
    <cellStyle name="Calculation 4 2 2 2 4 3" xfId="15769" xr:uid="{5CC60CD2-56FE-464F-B88F-B976AFC2B5A3}"/>
    <cellStyle name="Calculation 4 2 2 2 4 4" xfId="5148" xr:uid="{B71C3E20-5CE4-4BA1-A5C2-D5A75DB8B5A0}"/>
    <cellStyle name="Calculation 4 2 2 2 4 5" xfId="21501" xr:uid="{03A56A0F-91B3-4C9D-BA27-FD9C8375DA31}"/>
    <cellStyle name="Calculation 4 2 2 2 4 6" xfId="24257" xr:uid="{C9CEA9CD-1F60-4FB2-A7F1-8BE1423D0F00}"/>
    <cellStyle name="Calculation 4 2 2 2 5" xfId="9885" xr:uid="{FDC42F6F-951B-4BB7-94B3-C112D2D4FC00}"/>
    <cellStyle name="Calculation 4 2 2 2 6" xfId="3622" xr:uid="{50E6CCC5-B832-41B9-A577-BD823D12ECE3}"/>
    <cellStyle name="Calculation 4 2 2 2 7" xfId="10806" xr:uid="{C210E6D6-2481-4A28-9C14-55816B796EB1}"/>
    <cellStyle name="Calculation 4 2 2 2 8" xfId="17605" xr:uid="{419A93F2-74EB-4B32-848B-34346EF8FB97}"/>
    <cellStyle name="Calculation 4 2 2 2 9" xfId="3393" xr:uid="{91529E0F-4E6C-4609-9D31-32FFAEC24365}"/>
    <cellStyle name="Calculation 4 2 2 3" xfId="5915" xr:uid="{8AEF4039-F6FD-4DA3-8E46-12137C7E143A}"/>
    <cellStyle name="Calculation 4 2 2 3 2" xfId="7084" xr:uid="{3719CD04-D177-4FC3-B2CB-9C7EEF8DAFD0}"/>
    <cellStyle name="Calculation 4 2 2 3 2 2" xfId="11240" xr:uid="{96E83418-26DF-4B46-AECE-583E158A0CFC}"/>
    <cellStyle name="Calculation 4 2 2 3 2 3" xfId="14694" xr:uid="{61066BC3-1877-4DA0-AB72-786909E60A73}"/>
    <cellStyle name="Calculation 4 2 2 3 2 4" xfId="18805" xr:uid="{11736CE3-9EB9-458C-809E-1E19AEBC028F}"/>
    <cellStyle name="Calculation 4 2 2 3 2 5" xfId="20435" xr:uid="{458C3118-75DF-4339-9043-704DB35BE867}"/>
    <cellStyle name="Calculation 4 2 2 3 2 6" xfId="23193" xr:uid="{43E746D5-C623-48ED-8236-D5EDE67D8018}"/>
    <cellStyle name="Calculation 4 2 2 3 3" xfId="7732" xr:uid="{9A66F305-BF87-4046-BA6F-4227FC010484}"/>
    <cellStyle name="Calculation 4 2 2 3 3 2" xfId="11888" xr:uid="{76D2BB93-10EC-4058-B5AE-6FC5EC04C470}"/>
    <cellStyle name="Calculation 4 2 2 3 3 3" xfId="15337" xr:uid="{F82D5A89-5193-4826-BF00-DCFCBAA45F9F}"/>
    <cellStyle name="Calculation 4 2 2 3 3 4" xfId="13996" xr:uid="{B3CDD77C-EC1C-4808-A97E-31735AA57B64}"/>
    <cellStyle name="Calculation 4 2 2 3 3 5" xfId="21072" xr:uid="{9E93CB17-1EB6-4B3E-8284-BDC645A8A1B8}"/>
    <cellStyle name="Calculation 4 2 2 3 3 6" xfId="23828" xr:uid="{FA2C22CD-CF97-47A3-92F4-94C2CD33206E}"/>
    <cellStyle name="Calculation 4 2 2 3 4" xfId="8364" xr:uid="{4F8B238F-FE13-433F-B5FC-6748A09E2E12}"/>
    <cellStyle name="Calculation 4 2 2 3 4 2" xfId="12520" xr:uid="{88139C6B-1EC9-465B-AFB8-76AE53AEF1CF}"/>
    <cellStyle name="Calculation 4 2 2 3 4 3" xfId="15967" xr:uid="{963B7F71-F886-44D1-ABE8-4BC83E859499}"/>
    <cellStyle name="Calculation 4 2 2 3 4 4" xfId="3242" xr:uid="{1A81D981-B1A9-4298-B34E-F750FACDFD5F}"/>
    <cellStyle name="Calculation 4 2 2 3 4 5" xfId="21698" xr:uid="{484441E5-9FD8-4D28-99DD-462805BF70E1}"/>
    <cellStyle name="Calculation 4 2 2 3 4 6" xfId="24454" xr:uid="{5203FC42-1066-4B66-9392-C904FA73B360}"/>
    <cellStyle name="Calculation 4 2 2 3 5" xfId="10100" xr:uid="{8A6B610F-8EB4-4B81-AD1A-72CC124094CF}"/>
    <cellStyle name="Calculation 4 2 2 3 6" xfId="3344" xr:uid="{6F404ADC-AA6A-479D-985B-18B478F68043}"/>
    <cellStyle name="Calculation 4 2 2 3 7" xfId="13850" xr:uid="{62BCFE56-EB39-4F6C-A435-E40F482982F2}"/>
    <cellStyle name="Calculation 4 2 2 3 8" xfId="17908" xr:uid="{EF1C8270-D63C-4D55-B740-6A2716A146BC}"/>
    <cellStyle name="Calculation 4 2 2 3 9" xfId="3877" xr:uid="{1E56E94D-DA1C-4736-9CFE-C875B49C03A0}"/>
    <cellStyle name="Calculation 4 2 2 4" xfId="5592" xr:uid="{9E1EB287-7F02-4324-892B-97E9E2F1D8CD}"/>
    <cellStyle name="Calculation 4 2 2 4 2" xfId="6762" xr:uid="{6582A7DD-EB08-493B-A335-E351C3B868B2}"/>
    <cellStyle name="Calculation 4 2 2 4 2 2" xfId="10923" xr:uid="{D5EF729A-1DFE-4945-BCD3-7967FBF6CE68}"/>
    <cellStyle name="Calculation 4 2 2 4 2 3" xfId="14376" xr:uid="{FEE7274D-4A26-49EE-8349-FDDAAEDECE78}"/>
    <cellStyle name="Calculation 4 2 2 4 2 4" xfId="16996" xr:uid="{99FFB77C-0AB9-42AE-9E04-B12DD837E766}"/>
    <cellStyle name="Calculation 4 2 2 4 2 5" xfId="20135" xr:uid="{3C2ED59F-3BD2-4740-A23D-FA3CB7B24A3C}"/>
    <cellStyle name="Calculation 4 2 2 4 2 6" xfId="22894" xr:uid="{3E4EABE0-3F72-47D7-8D3C-509FA055BB07}"/>
    <cellStyle name="Calculation 4 2 2 4 3" xfId="7430" xr:uid="{A445F4B0-32EB-4DB5-8FA7-C31869E7603B}"/>
    <cellStyle name="Calculation 4 2 2 4 3 2" xfId="11586" xr:uid="{D3FD3605-A7AA-469A-8E84-336A6955F46C}"/>
    <cellStyle name="Calculation 4 2 2 4 3 3" xfId="15037" xr:uid="{ED7B95CA-C4BF-4D9E-9059-B352754D5088}"/>
    <cellStyle name="Calculation 4 2 2 4 3 4" xfId="17254" xr:uid="{E6A66A77-03AF-4890-B5A0-C6F1668834C7}"/>
    <cellStyle name="Calculation 4 2 2 4 3 5" xfId="20773" xr:uid="{EEDC15D6-22E6-4DB5-99E2-3F36F5822B72}"/>
    <cellStyle name="Calculation 4 2 2 4 3 6" xfId="23529" xr:uid="{69F4B7E3-DBF1-4384-9C90-165837861E4E}"/>
    <cellStyle name="Calculation 4 2 2 4 4" xfId="8062" xr:uid="{AA42C533-428B-48AF-93CD-01694418C4A1}"/>
    <cellStyle name="Calculation 4 2 2 4 4 2" xfId="12218" xr:uid="{DA011DB4-FCA4-4931-B808-07244E8C16BA}"/>
    <cellStyle name="Calculation 4 2 2 4 4 3" xfId="15667" xr:uid="{8B7C610B-F9DA-4C11-92C2-8EB11FB67FA1}"/>
    <cellStyle name="Calculation 4 2 2 4 4 4" xfId="14226" xr:uid="{C0248F94-164B-49AC-B5CB-77CD5CA3E84D}"/>
    <cellStyle name="Calculation 4 2 2 4 4 5" xfId="21399" xr:uid="{FD65A6CC-AA0B-4298-AEF3-E9739A19B1E9}"/>
    <cellStyle name="Calculation 4 2 2 4 4 6" xfId="24155" xr:uid="{2C8FBCBB-4B38-45C7-8206-EDD4D0461254}"/>
    <cellStyle name="Calculation 4 2 2 4 5" xfId="9783" xr:uid="{F8FE3B29-DD72-472A-BCF8-01FF036A51B2}"/>
    <cellStyle name="Calculation 4 2 2 4 6" xfId="4736" xr:uid="{05ED3C9D-9FE5-4914-B9C8-082C2E438B09}"/>
    <cellStyle name="Calculation 4 2 2 4 7" xfId="18518" xr:uid="{3FC616BB-B527-42E8-AE82-668C587ED5BF}"/>
    <cellStyle name="Calculation 4 2 2 4 8" xfId="17030" xr:uid="{D738B944-A139-485F-AF98-45C6E7C8A5AD}"/>
    <cellStyle name="Calculation 4 2 2 4 9" xfId="16346" xr:uid="{00E5CA52-3200-4D6B-AB33-3386833BB096}"/>
    <cellStyle name="Calculation 4 2 2 5" xfId="6443" xr:uid="{4A5B9AC0-DD03-4881-841B-5DA91A939A5F}"/>
    <cellStyle name="Calculation 4 2 2 5 2" xfId="10615" xr:uid="{0419ED2F-FDC0-4716-A295-4B9F2DF849D5}"/>
    <cellStyle name="Calculation 4 2 2 5 3" xfId="14063" xr:uid="{57C80017-1718-43A9-A726-484F88D6A3F4}"/>
    <cellStyle name="Calculation 4 2 2 5 4" xfId="4764" xr:uid="{4FEB05B3-77E8-4D12-BDDE-35FE84C47031}"/>
    <cellStyle name="Calculation 4 2 2 5 5" xfId="19841" xr:uid="{7AC4CF90-19B8-4DE5-AEF2-A935D30F50BB}"/>
    <cellStyle name="Calculation 4 2 2 5 6" xfId="22604" xr:uid="{EC72266E-F04B-4596-8A0D-CF51F081F809}"/>
    <cellStyle name="Calculation 4 2 2 6" xfId="7142" xr:uid="{CECFCF35-4880-4320-A15C-21643759A850}"/>
    <cellStyle name="Calculation 4 2 2 6 2" xfId="11298" xr:uid="{710B1EC0-CB11-4D28-A182-C0B269B637DE}"/>
    <cellStyle name="Calculation 4 2 2 6 3" xfId="14750" xr:uid="{1396FBAE-3A5D-4C33-A80B-C89114FED3CF}"/>
    <cellStyle name="Calculation 4 2 2 6 4" xfId="16979" xr:uid="{0ED019D7-57A5-4889-8D2C-F55F367DA177}"/>
    <cellStyle name="Calculation 4 2 2 6 5" xfId="20487" xr:uid="{3AC34105-A80B-4ED7-885C-4A79F758ED6C}"/>
    <cellStyle name="Calculation 4 2 2 6 6" xfId="23243" xr:uid="{1D3EB0F4-CDB8-4D3E-83D7-BB08B23BCDAF}"/>
    <cellStyle name="Calculation 4 2 2 7" xfId="7773" xr:uid="{ACFFAF09-054D-447B-B09B-C359D8D8E23A}"/>
    <cellStyle name="Calculation 4 2 2 7 2" xfId="11929" xr:uid="{9C3BE246-3945-4DD6-93CA-26E4503C0B8C}"/>
    <cellStyle name="Calculation 4 2 2 7 3" xfId="15378" xr:uid="{C33FAFD4-7C7D-4FE4-AABC-07CECDA0081C}"/>
    <cellStyle name="Calculation 4 2 2 7 4" xfId="16392" xr:uid="{16719E3A-F3C0-46D6-99D2-0F46AD2167F8}"/>
    <cellStyle name="Calculation 4 2 2 7 5" xfId="21112" xr:uid="{F8A8F026-CC9A-45FE-BD9B-6116AA3D5411}"/>
    <cellStyle name="Calculation 4 2 2 7 6" xfId="23868" xr:uid="{28E43E4D-7DE1-470A-8E45-5F40661F34D7}"/>
    <cellStyle name="Calculation 4 2 2 8" xfId="3025" xr:uid="{4F6F5383-2912-4E7C-96E7-1CBBF1BB804E}"/>
    <cellStyle name="Calculation 4 2 2 9" xfId="3634" xr:uid="{A32119FD-9267-4DA0-9929-9A47121DBDFF}"/>
    <cellStyle name="Calculation 4 2 3" xfId="5315" xr:uid="{4050FEDE-893B-4901-885A-E6E09F98BDA5}"/>
    <cellStyle name="Calculation 4 2 3 10" xfId="3858" xr:uid="{E6BD9A9A-0410-459C-AFA1-0BA240BB9FCA}"/>
    <cellStyle name="Calculation 4 2 3 2" xfId="5641" xr:uid="{CA4248A3-C9B8-4D84-A575-69A5F0C7DBC7}"/>
    <cellStyle name="Calculation 4 2 3 2 2" xfId="6811" xr:uid="{D9331B8E-9B25-46C4-97F7-41F3A3FEAB72}"/>
    <cellStyle name="Calculation 4 2 3 2 2 2" xfId="10972" xr:uid="{9C805FF8-0C02-40BC-951E-46B02EB8193E}"/>
    <cellStyle name="Calculation 4 2 3 2 2 3" xfId="14425" xr:uid="{35BE1B4D-2A16-47D7-AAC6-093105C9A6A4}"/>
    <cellStyle name="Calculation 4 2 3 2 2 4" xfId="17530" xr:uid="{63BAC77A-6073-4824-8677-04104D1F7697}"/>
    <cellStyle name="Calculation 4 2 3 2 2 5" xfId="20184" xr:uid="{8AED48B3-B34A-40C7-8E30-679147E40FC2}"/>
    <cellStyle name="Calculation 4 2 3 2 2 6" xfId="22943" xr:uid="{347F2C28-FA6F-40D7-B627-445E26511FB7}"/>
    <cellStyle name="Calculation 4 2 3 2 3" xfId="7479" xr:uid="{44EC277E-594A-4B40-B40B-67FC707F2CAF}"/>
    <cellStyle name="Calculation 4 2 3 2 3 2" xfId="11635" xr:uid="{28CB81C0-2942-4459-8A09-35210EAA09AD}"/>
    <cellStyle name="Calculation 4 2 3 2 3 3" xfId="15086" xr:uid="{D313897E-20D3-431E-9023-5BEFE24C7070}"/>
    <cellStyle name="Calculation 4 2 3 2 3 4" xfId="18159" xr:uid="{0E398717-5ADD-4286-8A22-B2BD08CE6911}"/>
    <cellStyle name="Calculation 4 2 3 2 3 5" xfId="20822" xr:uid="{01987FBB-4BB0-4DE2-A225-C8043B112497}"/>
    <cellStyle name="Calculation 4 2 3 2 3 6" xfId="23578" xr:uid="{C00DB243-CC37-428C-A65C-7569BC5C6C80}"/>
    <cellStyle name="Calculation 4 2 3 2 4" xfId="8111" xr:uid="{8F217C10-9C3D-4DFA-ADCC-4C5223F44F99}"/>
    <cellStyle name="Calculation 4 2 3 2 4 2" xfId="12267" xr:uid="{FDA31B11-18F9-4EA8-AAA5-5121B55F7FC3}"/>
    <cellStyle name="Calculation 4 2 3 2 4 3" xfId="15716" xr:uid="{B7898D25-CD4D-4B11-9756-3A9C62B7560B}"/>
    <cellStyle name="Calculation 4 2 3 2 4 4" xfId="16419" xr:uid="{8429309E-BCAC-4874-8610-29C1FB2104E7}"/>
    <cellStyle name="Calculation 4 2 3 2 4 5" xfId="21448" xr:uid="{282D6F8B-1747-4F7F-9D00-BA57449DB020}"/>
    <cellStyle name="Calculation 4 2 3 2 4 6" xfId="24204" xr:uid="{2EFD80C0-80F4-468A-B7BD-5E1E6B1228B6}"/>
    <cellStyle name="Calculation 4 2 3 2 5" xfId="9832" xr:uid="{CB8B02E2-D536-4063-A5F6-345AA2924C5B}"/>
    <cellStyle name="Calculation 4 2 3 2 6" xfId="12932" xr:uid="{1FBB250A-B338-4514-BCB3-B1CFABF0675C}"/>
    <cellStyle name="Calculation 4 2 3 2 7" xfId="4060" xr:uid="{4E77FC58-C090-4E18-895D-CA7DB4163413}"/>
    <cellStyle name="Calculation 4 2 3 2 8" xfId="4840" xr:uid="{BB4A60DD-A8BE-4A74-9947-8DACC2D5A451}"/>
    <cellStyle name="Calculation 4 2 3 2 9" xfId="17736" xr:uid="{0ABF6CE4-727C-46AE-9171-2F518B99A2E6}"/>
    <cellStyle name="Calculation 4 2 3 3" xfId="6546" xr:uid="{C77B392B-6B05-438A-AED6-8759428EE5D0}"/>
    <cellStyle name="Calculation 4 2 3 3 2" xfId="10718" xr:uid="{A004D239-6E44-40B1-9E03-E4AC1A4E0B78}"/>
    <cellStyle name="Calculation 4 2 3 3 3" xfId="14166" xr:uid="{0EC093E0-3492-4D2C-AEB7-D32FB4CCBA9C}"/>
    <cellStyle name="Calculation 4 2 3 3 4" xfId="17185" xr:uid="{8444BF35-B3F1-4CAA-926C-EC7F2FFAA599}"/>
    <cellStyle name="Calculation 4 2 3 3 5" xfId="19944" xr:uid="{B59E1872-9880-486C-BB12-750FD5432679}"/>
    <cellStyle name="Calculation 4 2 3 3 6" xfId="22707" xr:uid="{BB3338EB-2E9B-4E77-BA26-A26C8000C64D}"/>
    <cellStyle name="Calculation 4 2 3 4" xfId="7245" xr:uid="{86554292-8DA8-4BE9-B99E-A1D178B1C6DF}"/>
    <cellStyle name="Calculation 4 2 3 4 2" xfId="11401" xr:uid="{C67071FD-4B60-473F-AA02-0950A93D67F7}"/>
    <cellStyle name="Calculation 4 2 3 4 3" xfId="14853" xr:uid="{5C0CB73F-4446-43F3-8465-43F21175C4AF}"/>
    <cellStyle name="Calculation 4 2 3 4 4" xfId="18165" xr:uid="{24C07FE9-6F2D-4B5C-9E43-B82251F38FFC}"/>
    <cellStyle name="Calculation 4 2 3 4 5" xfId="20590" xr:uid="{974F60F1-6138-4EF4-A27E-60566FB3C1D3}"/>
    <cellStyle name="Calculation 4 2 3 4 6" xfId="23346" xr:uid="{0FA8A4F2-902D-4CE8-BAB7-0AC85A0EE0DF}"/>
    <cellStyle name="Calculation 4 2 3 5" xfId="7877" xr:uid="{1657428C-5344-4C73-B59F-A6F4959434C7}"/>
    <cellStyle name="Calculation 4 2 3 5 2" xfId="12033" xr:uid="{98047E34-D02B-4220-8751-AFF51D81BAAC}"/>
    <cellStyle name="Calculation 4 2 3 5 3" xfId="15482" xr:uid="{4E4392FF-114D-4184-80A0-C6EC5A5C9D14}"/>
    <cellStyle name="Calculation 4 2 3 5 4" xfId="12660" xr:uid="{65648211-3CBE-4A21-AA10-31DFD796F53C}"/>
    <cellStyle name="Calculation 4 2 3 5 5" xfId="21216" xr:uid="{A248E1DD-7268-46A2-A3F1-42B5FE32C4EC}"/>
    <cellStyle name="Calculation 4 2 3 5 6" xfId="23972" xr:uid="{A9B35EE9-5665-4434-A0C4-FC68E2DD74A9}"/>
    <cellStyle name="Calculation 4 2 3 6" xfId="9529" xr:uid="{9155367C-834E-432C-8471-878C5C0774C7}"/>
    <cellStyle name="Calculation 4 2 3 7" xfId="12836" xr:uid="{195AA183-900F-4308-97B5-3BBA01F511F8}"/>
    <cellStyle name="Calculation 4 2 3 8" xfId="10531" xr:uid="{07FBEBFB-59B0-4702-8B4B-D3703A0E3496}"/>
    <cellStyle name="Calculation 4 2 3 9" xfId="17680" xr:uid="{BECA5B4B-475B-4F41-A309-2E8D8975C433}"/>
    <cellStyle name="Calculation 4 2 4" xfId="5861" xr:uid="{60207BAD-89E0-4B4C-AA9D-CB10838A2E20}"/>
    <cellStyle name="Calculation 4 2 4 2" xfId="7030" xr:uid="{38AFA531-65B0-4704-8EED-AF57D9093185}"/>
    <cellStyle name="Calculation 4 2 4 2 2" xfId="11186" xr:uid="{F58D5582-B950-4D3F-9169-D77E795EE44D}"/>
    <cellStyle name="Calculation 4 2 4 2 3" xfId="14640" xr:uid="{D2BE6C65-A49E-4C8F-8FBD-B1060DC98850}"/>
    <cellStyle name="Calculation 4 2 4 2 4" xfId="3707" xr:uid="{F116BC16-1BF3-4BC0-9B83-3ED8952B981D}"/>
    <cellStyle name="Calculation 4 2 4 2 5" xfId="20381" xr:uid="{CE3AC039-ADE8-46CE-A3DC-53C4ECCA999C}"/>
    <cellStyle name="Calculation 4 2 4 2 6" xfId="23139" xr:uid="{6B22B44A-5A61-4FC5-825A-0A75F6EFEA2A}"/>
    <cellStyle name="Calculation 4 2 4 3" xfId="7678" xr:uid="{7A80F7FD-E315-4905-952D-00BC9DE1674E}"/>
    <cellStyle name="Calculation 4 2 4 3 2" xfId="11834" xr:uid="{D651B55E-80EF-43DB-9C67-1C7AEEC5A061}"/>
    <cellStyle name="Calculation 4 2 4 3 3" xfId="15283" xr:uid="{15B62D8D-6C05-4073-86B1-74959A9FE0B0}"/>
    <cellStyle name="Calculation 4 2 4 3 4" xfId="3286" xr:uid="{0FCB3781-BEB7-4818-B12D-27587CBD4AE3}"/>
    <cellStyle name="Calculation 4 2 4 3 5" xfId="21018" xr:uid="{D2884A2A-493A-4D40-A8AD-64DFE9E9A30F}"/>
    <cellStyle name="Calculation 4 2 4 3 6" xfId="23774" xr:uid="{51C2F5E8-1588-4D5E-B8B6-B6DA5AD3C20B}"/>
    <cellStyle name="Calculation 4 2 4 4" xfId="8310" xr:uid="{5D036631-C9CE-44FC-BE2B-9CC05B0F146D}"/>
    <cellStyle name="Calculation 4 2 4 4 2" xfId="12466" xr:uid="{8929611C-07BB-4714-A06D-22E4B0C3A10D}"/>
    <cellStyle name="Calculation 4 2 4 4 3" xfId="15913" xr:uid="{55E6B8BC-2051-4DBB-97A1-42D10668767C}"/>
    <cellStyle name="Calculation 4 2 4 4 4" xfId="4227" xr:uid="{22DF42CB-DCC4-4D59-B378-206E9901D0E4}"/>
    <cellStyle name="Calculation 4 2 4 4 5" xfId="21644" xr:uid="{F051D7A0-CED4-4862-A046-8E42B38B1E2B}"/>
    <cellStyle name="Calculation 4 2 4 4 6" xfId="24400" xr:uid="{1C807A79-D5C0-483C-B29E-F23BF1B77148}"/>
    <cellStyle name="Calculation 4 2 4 5" xfId="10046" xr:uid="{C3A02B5B-3882-4F45-B63C-85F88444D6C3}"/>
    <cellStyle name="Calculation 4 2 4 6" xfId="4684" xr:uid="{A4F0A685-CC26-4B43-A21C-A6CBE9F6CAFD}"/>
    <cellStyle name="Calculation 4 2 4 7" xfId="10559" xr:uid="{357FAEA8-38A4-4504-B2DD-A180AF133A80}"/>
    <cellStyle name="Calculation 4 2 4 8" xfId="17813" xr:uid="{36E7981E-4F94-48C7-AE00-08D8ACE9CE80}"/>
    <cellStyle name="Calculation 4 2 4 9" xfId="16174" xr:uid="{2F2A7B30-9B8A-4298-B637-815CBBEA7935}"/>
    <cellStyle name="Calculation 4 2 5" xfId="5535" xr:uid="{17938761-A4BA-495D-BBD9-9E5471FC3832}"/>
    <cellStyle name="Calculation 4 2 5 2" xfId="6708" xr:uid="{3619B1BF-8A61-4D61-B0F5-B243A87915FE}"/>
    <cellStyle name="Calculation 4 2 5 2 2" xfId="10869" xr:uid="{D24C5A0D-C5BB-4341-A42A-9CBAFC2E4B6E}"/>
    <cellStyle name="Calculation 4 2 5 2 3" xfId="14322" xr:uid="{075DFFAE-1B31-4B1B-BF27-8DEFF570AF8D}"/>
    <cellStyle name="Calculation 4 2 5 2 4" xfId="4251" xr:uid="{12FC38E9-22F9-4595-BDA7-33B246F3CF68}"/>
    <cellStyle name="Calculation 4 2 5 2 5" xfId="20082" xr:uid="{7A5FB7F6-ADA2-431F-8A7E-5A24CBA9E79F}"/>
    <cellStyle name="Calculation 4 2 5 2 6" xfId="22841" xr:uid="{42220F31-6AA5-4CEA-B62D-ECF6C4FDB0FC}"/>
    <cellStyle name="Calculation 4 2 5 3" xfId="7376" xr:uid="{B4C65519-717C-47B3-8143-4521670391A1}"/>
    <cellStyle name="Calculation 4 2 5 3 2" xfId="11532" xr:uid="{C67F3423-FB03-4270-92C5-8C4CFFEAE101}"/>
    <cellStyle name="Calculation 4 2 5 3 3" xfId="14983" xr:uid="{618F4189-4F16-49A2-A236-AD581F352E46}"/>
    <cellStyle name="Calculation 4 2 5 3 4" xfId="17414" xr:uid="{7F516009-717B-448A-B3E5-615F8E64C953}"/>
    <cellStyle name="Calculation 4 2 5 3 5" xfId="20719" xr:uid="{90142C99-7519-4918-89C8-D369560C8051}"/>
    <cellStyle name="Calculation 4 2 5 3 6" xfId="23475" xr:uid="{F471F9F4-1302-4717-9485-6AC3E0579D2A}"/>
    <cellStyle name="Calculation 4 2 5 4" xfId="8009" xr:uid="{E2C0723A-EA99-4027-8590-80E3F7E22B68}"/>
    <cellStyle name="Calculation 4 2 5 4 2" xfId="12165" xr:uid="{08C00265-75D5-4E8D-84A9-58F4FB9525DE}"/>
    <cellStyle name="Calculation 4 2 5 4 3" xfId="15614" xr:uid="{CC23AFA0-B534-4BBD-8DD1-4FB907AEEECD}"/>
    <cellStyle name="Calculation 4 2 5 4 4" xfId="3945" xr:uid="{A57668F5-72ED-4533-9502-4DD364B65C15}"/>
    <cellStyle name="Calculation 4 2 5 4 5" xfId="21346" xr:uid="{DC2E581B-797C-4E0B-8FF2-4ADA406ACE1D}"/>
    <cellStyle name="Calculation 4 2 5 4 6" xfId="24102" xr:uid="{01F17C6C-8DE2-4E4A-8609-46D4BF800387}"/>
    <cellStyle name="Calculation 4 2 5 5" xfId="9727" xr:uid="{B5B1A2EF-0EFA-49F6-9C9E-E1CBEA20D81B}"/>
    <cellStyle name="Calculation 4 2 5 6" xfId="4886" xr:uid="{613338B6-5AD5-4AAF-9755-D65F68581B3A}"/>
    <cellStyle name="Calculation 4 2 5 7" xfId="18641" xr:uid="{F5C12568-FA59-4CBF-9AAC-474C0B7BF0C8}"/>
    <cellStyle name="Calculation 4 2 5 8" xfId="17760" xr:uid="{4CEBF6E2-D8C3-4DA8-B792-CC7D948C74B0}"/>
    <cellStyle name="Calculation 4 2 5 9" xfId="19542" xr:uid="{FDB4E9C6-774A-4FC7-871D-AD6C64F0E122}"/>
    <cellStyle name="Calculation 4 2 6" xfId="6217" xr:uid="{415B574B-1020-4580-A72E-048F1DF8A781}"/>
    <cellStyle name="Calculation 4 2 6 2" xfId="10393" xr:uid="{7DFDAB71-E4D5-4B71-92BE-A52F6FA33D63}"/>
    <cellStyle name="Calculation 4 2 6 3" xfId="13840" xr:uid="{CADDC4EF-AAFD-4299-ABE0-E13E4FD602B0}"/>
    <cellStyle name="Calculation 4 2 6 4" xfId="18445" xr:uid="{8C8D4C9C-357E-49AC-8C3F-596DFF811A76}"/>
    <cellStyle name="Calculation 4 2 6 5" xfId="17994" xr:uid="{7AFFB355-128C-4400-9387-D12B12D89DB3}"/>
    <cellStyle name="Calculation 4 2 6 6" xfId="22442" xr:uid="{06686E09-B576-4103-80E9-5E34D4546E86}"/>
    <cellStyle name="Calculation 4 2 7" xfId="6173" xr:uid="{2749B90F-6355-48E2-9284-457244917CCE}"/>
    <cellStyle name="Calculation 4 2 7 2" xfId="10349" xr:uid="{15E83A5D-3003-4575-AB2B-8161010D0D3E}"/>
    <cellStyle name="Calculation 4 2 7 3" xfId="13796" xr:uid="{BEFAE05A-7382-40BF-B7D2-2A9756506CE8}"/>
    <cellStyle name="Calculation 4 2 7 4" xfId="4835" xr:uid="{30F8E0E4-2672-4FAF-807D-357F5F552ECB}"/>
    <cellStyle name="Calculation 4 2 7 5" xfId="17573" xr:uid="{0D0D355F-9FB9-40A5-900D-53D12B3980B0}"/>
    <cellStyle name="Calculation 4 2 7 6" xfId="22407" xr:uid="{1E88EBEE-68A3-4F14-8281-1C67F55E1FFE}"/>
    <cellStyle name="Calculation 4 2 8" xfId="6190" xr:uid="{273EB459-21F0-49D8-B033-55F3875F2F0C}"/>
    <cellStyle name="Calculation 4 2 8 2" xfId="10366" xr:uid="{47DEABF7-64E5-4BED-A25C-40CF239C951C}"/>
    <cellStyle name="Calculation 4 2 8 3" xfId="13813" xr:uid="{86FCB13D-C4F1-4C42-8C36-641B436DDC49}"/>
    <cellStyle name="Calculation 4 2 8 4" xfId="4965" xr:uid="{7D463F07-792C-4B49-B0B1-9E2C0EAE86FE}"/>
    <cellStyle name="Calculation 4 2 8 5" xfId="18321" xr:uid="{7455DDE9-5D7D-4BC6-9FC8-00EC0FC1EB44}"/>
    <cellStyle name="Calculation 4 2 8 6" xfId="22424" xr:uid="{4F2F5C49-5B12-40C0-9DC2-B5B32AC05821}"/>
    <cellStyle name="Calculation 4 2 9" xfId="9073" xr:uid="{1F01672E-65D3-48A6-8407-5C50EB944293}"/>
    <cellStyle name="Calculation 4 2 9 2" xfId="13175" xr:uid="{76ECBB3A-2CB5-4B88-B9D5-5D657BB49B74}"/>
    <cellStyle name="Calculation 4 2 9 3" xfId="16573" xr:uid="{B1819C05-8185-421B-B343-656850F688A0}"/>
    <cellStyle name="Calculation 4 2 9 4" xfId="19015" xr:uid="{8C6562A1-A85D-4E00-B0F2-D6D700576426}"/>
    <cellStyle name="Calculation 4 2 9 5" xfId="19429" xr:uid="{20A2E051-0425-491E-8D8D-4C88C12C6114}"/>
    <cellStyle name="Calculation 4 2 9 6" xfId="22002" xr:uid="{CD227639-83EC-4A79-9F8F-0965867416C7}"/>
    <cellStyle name="Calculation 4 2 9 7" xfId="24699" xr:uid="{BE8F0D32-E34B-498A-958B-B93E9F91377F}"/>
    <cellStyle name="Calculation 4 3" xfId="5197" xr:uid="{7E1F07B8-7331-4AC7-843D-E07A69368615}"/>
    <cellStyle name="Calculation 4 3 10" xfId="18136" xr:uid="{A3F985AB-C77A-4EE7-A96C-17E4C887A404}"/>
    <cellStyle name="Calculation 4 3 2" xfId="5807" xr:uid="{7CFC93CA-AA9A-444A-BBDC-36C6D4D6C389}"/>
    <cellStyle name="Calculation 4 3 2 2" xfId="6976" xr:uid="{30E79BDC-64AB-4BE5-BDB7-8F9969711BBA}"/>
    <cellStyle name="Calculation 4 3 2 2 2" xfId="11132" xr:uid="{2CBF2591-7009-4D18-ADDB-955BE29E3ABD}"/>
    <cellStyle name="Calculation 4 3 2 2 3" xfId="14586" xr:uid="{374D8D22-EAAE-4C61-ADFC-ED5B96133C9B}"/>
    <cellStyle name="Calculation 4 3 2 2 4" xfId="9638" xr:uid="{EB040908-F940-42AE-BC34-4785B0C79954}"/>
    <cellStyle name="Calculation 4 3 2 2 5" xfId="20327" xr:uid="{B86626C7-4AD0-4CB4-8934-D6FC13944C22}"/>
    <cellStyle name="Calculation 4 3 2 2 6" xfId="23085" xr:uid="{0FBD6D93-BE4B-4119-9E3C-D372AE7FFF0A}"/>
    <cellStyle name="Calculation 4 3 2 3" xfId="7624" xr:uid="{08CE8A08-D04F-4E94-B9AF-F81148F4D526}"/>
    <cellStyle name="Calculation 4 3 2 3 2" xfId="11780" xr:uid="{13E3966F-EF09-4C6D-9A32-EB6020200985}"/>
    <cellStyle name="Calculation 4 3 2 3 3" xfId="15229" xr:uid="{D51AD9C3-4499-4484-AED8-05A978479DB8}"/>
    <cellStyle name="Calculation 4 3 2 3 4" xfId="12648" xr:uid="{B6B3DCF8-7B40-4981-879E-6BCA73160A0B}"/>
    <cellStyle name="Calculation 4 3 2 3 5" xfId="20964" xr:uid="{2A5B053A-FE22-4BCD-B8FF-A1E9CB70E826}"/>
    <cellStyle name="Calculation 4 3 2 3 6" xfId="23720" xr:uid="{5714D0D6-B7C7-4567-B27B-789DB02BD6EB}"/>
    <cellStyle name="Calculation 4 3 2 4" xfId="8256" xr:uid="{6F434177-3C44-4F2C-A9C7-CE3C1CBD5CA3}"/>
    <cellStyle name="Calculation 4 3 2 4 2" xfId="12412" xr:uid="{02B15125-4B5C-40FF-AAE7-4F970603F13D}"/>
    <cellStyle name="Calculation 4 3 2 4 3" xfId="15859" xr:uid="{2EB3B9C9-E251-4625-8524-39F277E0B8A4}"/>
    <cellStyle name="Calculation 4 3 2 4 4" xfId="4111" xr:uid="{EB52CA7B-A7E2-4B84-B918-28C4CA2319FF}"/>
    <cellStyle name="Calculation 4 3 2 4 5" xfId="21590" xr:uid="{B3304F84-10A0-4917-B374-1CEE4A884186}"/>
    <cellStyle name="Calculation 4 3 2 4 6" xfId="24346" xr:uid="{E41A8F9E-EED6-4B1A-9AAF-83B1F352C1FF}"/>
    <cellStyle name="Calculation 4 3 2 5" xfId="9992" xr:uid="{50F5565C-C7AD-4B86-B908-162818AC7C73}"/>
    <cellStyle name="Calculation 4 3 2 6" xfId="3625" xr:uid="{3E696FE1-1ADA-45C8-9C67-2445518EF18F}"/>
    <cellStyle name="Calculation 4 3 2 7" xfId="9896" xr:uid="{A49C78DA-8F6D-4A60-87FE-A494790174B8}"/>
    <cellStyle name="Calculation 4 3 2 8" xfId="17863" xr:uid="{04DC65B0-A1EC-4140-A503-7A19FFE7BCB7}"/>
    <cellStyle name="Calculation 4 3 2 9" xfId="8486" xr:uid="{939552D0-25B7-4DCE-8D03-87F4B0C901C1}"/>
    <cellStyle name="Calculation 4 3 3" xfId="6429" xr:uid="{D34DFB6A-A7F5-4E6F-B27B-3D678ADE0A19}"/>
    <cellStyle name="Calculation 4 3 3 2" xfId="10601" xr:uid="{122B9B09-C532-4AB0-8D5A-F3375E1D4911}"/>
    <cellStyle name="Calculation 4 3 3 3" xfId="14049" xr:uid="{8C422D09-689F-462E-90F3-96E9A33E8E41}"/>
    <cellStyle name="Calculation 4 3 3 4" xfId="17780" xr:uid="{8DC23CB5-5000-4572-8988-88286782B108}"/>
    <cellStyle name="Calculation 4 3 3 5" xfId="19827" xr:uid="{0245BB94-930D-4C43-9A98-F0A1F97FDD23}"/>
    <cellStyle name="Calculation 4 3 3 6" xfId="22590" xr:uid="{99C1A617-79CD-4177-9A42-6E6ED3AFC626}"/>
    <cellStyle name="Calculation 4 3 4" xfId="7128" xr:uid="{05ADBF73-7113-4074-B96F-D38F210992C5}"/>
    <cellStyle name="Calculation 4 3 4 2" xfId="11284" xr:uid="{3CB7AB5E-9D66-468B-B99A-DABD5506FA21}"/>
    <cellStyle name="Calculation 4 3 4 3" xfId="14736" xr:uid="{773A6FE3-0CA8-405E-B64C-8A7186EED97F}"/>
    <cellStyle name="Calculation 4 3 4 4" xfId="17671" xr:uid="{596C5599-8F3B-432B-B2FB-65119C1E5B69}"/>
    <cellStyle name="Calculation 4 3 4 5" xfId="20473" xr:uid="{7D3B0774-459A-4CDA-8F60-F4FA110C0E16}"/>
    <cellStyle name="Calculation 4 3 4 6" xfId="23229" xr:uid="{4A48645F-E556-4DDF-B1A0-6E17A388C129}"/>
    <cellStyle name="Calculation 4 3 5" xfId="7759" xr:uid="{A0426FB2-1F13-4AF3-9759-463DAF26080D}"/>
    <cellStyle name="Calculation 4 3 5 2" xfId="11915" xr:uid="{2B75159D-C910-4854-9D47-1DFE69D83566}"/>
    <cellStyle name="Calculation 4 3 5 3" xfId="15364" xr:uid="{142950F9-98C6-4B8D-B11D-891E294A6F28}"/>
    <cellStyle name="Calculation 4 3 5 4" xfId="3478" xr:uid="{DAC31E71-409A-4E40-A780-C92CA1B490A5}"/>
    <cellStyle name="Calculation 4 3 5 5" xfId="21098" xr:uid="{2D5776C6-B74C-41D1-83AB-26E60555FF8B}"/>
    <cellStyle name="Calculation 4 3 5 6" xfId="23854" xr:uid="{430A8CDF-8762-4A6B-AE56-C685570AE36C}"/>
    <cellStyle name="Calculation 4 3 6" xfId="3039" xr:uid="{4283FCA1-5D67-4F6E-BA5A-57DF9780F517}"/>
    <cellStyle name="Calculation 4 3 7" xfId="4483" xr:uid="{3B3BE275-CCF0-44E1-9539-5CE53709D548}"/>
    <cellStyle name="Calculation 4 3 8" xfId="4984" xr:uid="{1F69C880-3E60-4F06-96EF-5A586E63DEEC}"/>
    <cellStyle name="Calculation 4 3 9" xfId="18652" xr:uid="{90941F01-E935-470B-8895-73D0FF59E223}"/>
    <cellStyle name="Calculation 4 4" xfId="5301" xr:uid="{B269BC1C-EBE2-49CA-902C-1274A42B2303}"/>
    <cellStyle name="Calculation 4 4 2" xfId="6532" xr:uid="{145C6BE4-658B-4C13-9F99-3D07B6E54467}"/>
    <cellStyle name="Calculation 4 4 2 2" xfId="10704" xr:uid="{BC604301-A6CB-4925-9D20-4C9843617090}"/>
    <cellStyle name="Calculation 4 4 2 3" xfId="14152" xr:uid="{1578FD4A-CE9B-4D15-930F-8EE292A4B7A9}"/>
    <cellStyle name="Calculation 4 4 2 4" xfId="14251" xr:uid="{0A987476-128F-4707-8502-F76FE54597F8}"/>
    <cellStyle name="Calculation 4 4 2 5" xfId="19930" xr:uid="{F6364CFE-4178-4B8F-A373-B85004A9D57E}"/>
    <cellStyle name="Calculation 4 4 2 6" xfId="22693" xr:uid="{BF49525B-9E23-45D8-894D-08B9202E663F}"/>
    <cellStyle name="Calculation 4 4 3" xfId="7231" xr:uid="{5AABF628-B862-4B77-970A-A09C899381FF}"/>
    <cellStyle name="Calculation 4 4 3 2" xfId="11387" xr:uid="{7A99AD45-370D-42B9-BCBD-6CE7E4C276ED}"/>
    <cellStyle name="Calculation 4 4 3 3" xfId="14839" xr:uid="{B98C09CC-73C1-43C5-958C-F7552B21066B}"/>
    <cellStyle name="Calculation 4 4 3 4" xfId="17593" xr:uid="{BB12C8F7-C31C-4150-BDCD-488FD978E650}"/>
    <cellStyle name="Calculation 4 4 3 5" xfId="20576" xr:uid="{4D344F5C-C6B6-438E-993E-8515390B5646}"/>
    <cellStyle name="Calculation 4 4 3 6" xfId="23332" xr:uid="{600ADF5C-BDC1-4F4F-A29C-320E58A06426}"/>
    <cellStyle name="Calculation 4 4 4" xfId="7863" xr:uid="{B5C58AAC-1ADC-4AAC-A9C1-9EC891BB75C8}"/>
    <cellStyle name="Calculation 4 4 4 2" xfId="12019" xr:uid="{9AF713F9-5DC8-4FFF-B016-8C93D3607EB7}"/>
    <cellStyle name="Calculation 4 4 4 3" xfId="15468" xr:uid="{66565CAF-8E0E-44EB-ADF7-5EB682DABDBD}"/>
    <cellStyle name="Calculation 4 4 4 4" xfId="13284" xr:uid="{79C709A3-9A64-4059-BE99-D6342315858B}"/>
    <cellStyle name="Calculation 4 4 4 5" xfId="21202" xr:uid="{5F51B61B-C25B-4279-AE97-1AD45C3EA52C}"/>
    <cellStyle name="Calculation 4 4 4 6" xfId="23958" xr:uid="{0F5631B9-B227-4C4D-84FE-D984266595A3}"/>
    <cellStyle name="Calculation 4 4 5" xfId="9515" xr:uid="{6DD7EE8D-C4EC-4847-A60B-DA66272A0774}"/>
    <cellStyle name="Calculation 4 4 6" xfId="4542" xr:uid="{407A301C-9E75-4CE5-9BFF-64299FC97A69}"/>
    <cellStyle name="Calculation 4 4 7" xfId="10537" xr:uid="{80589157-9AD5-4CFF-8E80-C29F4976E519}"/>
    <cellStyle name="Calculation 4 4 8" xfId="18384" xr:uid="{031FD39E-F284-465F-8FE0-DFA6DACE70BB}"/>
    <cellStyle name="Calculation 4 4 9" xfId="18332" xr:uid="{C1E4FCC6-22C7-44EE-9671-34A057CEADE6}"/>
    <cellStyle name="Calculation 4 5" xfId="5485" xr:uid="{591924DC-0704-45F8-99CB-C5D42703B4BE}"/>
    <cellStyle name="Calculation 4 5 2" xfId="6661" xr:uid="{BF05BB36-7648-4FB3-B5F4-DF5144A2B247}"/>
    <cellStyle name="Calculation 4 5 2 2" xfId="10822" xr:uid="{8DB3E812-6996-4185-BC65-607CF373DC10}"/>
    <cellStyle name="Calculation 4 5 2 3" xfId="14275" xr:uid="{283673FC-4BF3-4F14-87DD-B4F84354A9FF}"/>
    <cellStyle name="Calculation 4 5 2 4" xfId="16138" xr:uid="{9527F8E8-19CB-49E5-A64A-DBA49B6B8608}"/>
    <cellStyle name="Calculation 4 5 2 5" xfId="20036" xr:uid="{C4415065-BFE9-44A7-B2DA-F7C9B7D9068C}"/>
    <cellStyle name="Calculation 4 5 2 6" xfId="22795" xr:uid="{1417E02D-6EDC-4087-9694-0D747660C9B8}"/>
    <cellStyle name="Calculation 4 5 3" xfId="7330" xr:uid="{040D355F-A979-4F40-A759-2D9A97F9D12A}"/>
    <cellStyle name="Calculation 4 5 3 2" xfId="11486" xr:uid="{AD504C23-FEB8-42CE-BD3C-EDCFBBA65569}"/>
    <cellStyle name="Calculation 4 5 3 3" xfId="14937" xr:uid="{226C469A-E1DB-48E4-8692-A417C3BB9842}"/>
    <cellStyle name="Calculation 4 5 3 4" xfId="3200" xr:uid="{706839BD-4AB8-4BCA-A48D-75739DBC6424}"/>
    <cellStyle name="Calculation 4 5 3 5" xfId="20673" xr:uid="{81E230E3-9E07-4607-BD9C-31318E2BD863}"/>
    <cellStyle name="Calculation 4 5 3 6" xfId="23429" xr:uid="{87CC9D6B-E20A-4F2D-A102-F7742269B3F2}"/>
    <cellStyle name="Calculation 4 5 4" xfId="7963" xr:uid="{198E6300-3F8E-4949-9D79-FAA4B014E2FA}"/>
    <cellStyle name="Calculation 4 5 4 2" xfId="12119" xr:uid="{E3332060-6613-4B7A-A20C-0A3BF4EA18A1}"/>
    <cellStyle name="Calculation 4 5 4 3" xfId="15568" xr:uid="{6BD09FE3-8D07-44C7-ABDC-44A0330485B0}"/>
    <cellStyle name="Calculation 4 5 4 4" xfId="13817" xr:uid="{F03F18E2-9CE1-4A7C-A039-2BCFC7D5729D}"/>
    <cellStyle name="Calculation 4 5 4 5" xfId="21300" xr:uid="{A0659F6C-FDD4-4947-9BF0-0AB8DD777758}"/>
    <cellStyle name="Calculation 4 5 4 6" xfId="24056" xr:uid="{6D1D505F-C954-4656-A9E4-09A0B7179CD1}"/>
    <cellStyle name="Calculation 4 5 5" xfId="9678" xr:uid="{498FC543-DF15-426D-88BC-A62D8C804296}"/>
    <cellStyle name="Calculation 4 5 6" xfId="5105" xr:uid="{6A7AA278-3DC9-456C-AB4E-D6C8EF0CC27D}"/>
    <cellStyle name="Calculation 4 5 7" xfId="18560" xr:uid="{4AEA5657-6D05-4850-8CE1-EBD8B7E7EA31}"/>
    <cellStyle name="Calculation 4 5 8" xfId="18403" xr:uid="{03001953-FA72-4175-A6E1-172E787440FB}"/>
    <cellStyle name="Calculation 4 5 9" xfId="3256" xr:uid="{6382191B-6800-4231-B0BC-4ED7F84D5BA6}"/>
    <cellStyle name="Calculation 4 6" xfId="6085" xr:uid="{15C7A6A0-1750-45AB-AB3D-4EF1A7B164B8}"/>
    <cellStyle name="Calculation 4 6 2" xfId="10264" xr:uid="{5A132054-3E23-46F7-B948-26A2D63132F7}"/>
    <cellStyle name="Calculation 4 6 3" xfId="13711" xr:uid="{1CB8CD8A-B1A0-444A-A9EE-E23FE5CD1FE9}"/>
    <cellStyle name="Calculation 4 6 4" xfId="4409" xr:uid="{4F620FF8-1CFF-4C36-95CB-9C3F660E7037}"/>
    <cellStyle name="Calculation 4 6 5" xfId="3772" xr:uid="{6D8DCA6C-008B-4D4A-BEBD-77889A4A4CAE}"/>
    <cellStyle name="Calculation 4 6 6" xfId="22347" xr:uid="{6724EBDA-A893-4D38-BA57-1589902FF7F8}"/>
    <cellStyle name="Calculation 4 7" xfId="6328" xr:uid="{7E57FF2D-512D-46A5-81A0-208F3D378FF9}"/>
    <cellStyle name="Calculation 4 7 2" xfId="10503" xr:uid="{97CE69CD-777A-455F-8C1A-2B3A98F452DF}"/>
    <cellStyle name="Calculation 4 7 3" xfId="13950" xr:uid="{F74861CC-D8D0-42FD-9919-7416DE08E698}"/>
    <cellStyle name="Calculation 4 7 4" xfId="18224" xr:uid="{2436AD83-951B-48BC-8C86-518EB22D9810}"/>
    <cellStyle name="Calculation 4 7 5" xfId="19767" xr:uid="{7E48B8F4-98E1-4B40-934A-E3A60B7F781A}"/>
    <cellStyle name="Calculation 4 7 6" xfId="22531" xr:uid="{A6A7921E-4ADA-4467-8A06-91789E5FA922}"/>
    <cellStyle name="Calculation 4 8" xfId="6080" xr:uid="{5123CADA-340D-4D76-86D4-80A23CC4DBFB}"/>
    <cellStyle name="Calculation 4 8 2" xfId="10259" xr:uid="{F722443F-CB71-46C3-9A8C-91DFBA17D20D}"/>
    <cellStyle name="Calculation 4 8 3" xfId="13706" xr:uid="{EA92537F-DBDE-491B-BEAE-BB75BBAA6B47}"/>
    <cellStyle name="Calculation 4 8 4" xfId="12703" xr:uid="{F3072622-7F4A-425F-AB76-CE482D36DF53}"/>
    <cellStyle name="Calculation 4 8 5" xfId="18950" xr:uid="{E621B03D-703D-4C66-8967-8C4037CFBD41}"/>
    <cellStyle name="Calculation 4 8 6" xfId="22342" xr:uid="{5800B43E-FBBB-4661-82E5-16C886442451}"/>
    <cellStyle name="Calculation 4 9" xfId="8820" xr:uid="{DA4BDEE0-38B9-46F8-B448-65F4B119A432}"/>
    <cellStyle name="Calculation 4 9 2" xfId="12962" xr:uid="{5DD77495-3D2A-4C3F-B4E3-9D8807093891}"/>
    <cellStyle name="Calculation 4 9 3" xfId="16356" xr:uid="{73179024-1086-452E-ACA3-88B8F4DE2917}"/>
    <cellStyle name="Calculation 4 9 4" xfId="18800" xr:uid="{2D28E306-BED6-4CFF-A948-37B9562C1ABA}"/>
    <cellStyle name="Calculation 4 9 5" xfId="4422" xr:uid="{12AA7E1B-3971-4B0A-A4A0-82D188B765C6}"/>
    <cellStyle name="Calculation 4 9 6" xfId="21901" xr:uid="{A6A31AA1-6E8A-473C-AC9C-9A1F02079115}"/>
    <cellStyle name="Calculation 4 9 7" xfId="24602" xr:uid="{9BE1F5C4-7F58-4D3E-B683-3A8E919B86BB}"/>
    <cellStyle name="Calculation 5" xfId="5489" xr:uid="{EDDD5875-F1F6-4F5B-B006-59913ED6DC67}"/>
    <cellStyle name="Calculation 5 10" xfId="18558" xr:uid="{A64F28F6-6610-4438-898D-3B8D01C90DE5}"/>
    <cellStyle name="Calculation 5 11" xfId="18221" xr:uid="{8A663562-9EBA-4EE3-9C76-BC14FD26F6B0}"/>
    <cellStyle name="Calculation 5 12" xfId="18666" xr:uid="{ED04AABC-FDF5-4153-AD9B-62E302558602}"/>
    <cellStyle name="Calculation 5 2" xfId="5540" xr:uid="{4B57E597-EFB3-4D61-BE40-430E874BEAC1}"/>
    <cellStyle name="Calculation 5 2 10" xfId="18195" xr:uid="{81C888BB-BF75-4090-83F3-9614DF5AC61C}"/>
    <cellStyle name="Calculation 5 2 11" xfId="16186" xr:uid="{39B6A817-6AA5-4FDC-8525-7A725123E97D}"/>
    <cellStyle name="Calculation 5 2 2" xfId="5642" xr:uid="{71229650-A9D6-43F7-B64C-A90B87F6A111}"/>
    <cellStyle name="Calculation 5 2 2 2" xfId="6812" xr:uid="{62C888C3-FA4E-479A-9A33-3CAD76D95E6F}"/>
    <cellStyle name="Calculation 5 2 2 2 2" xfId="10973" xr:uid="{788F955D-95AC-4729-8274-8A4D5FC79717}"/>
    <cellStyle name="Calculation 5 2 2 2 3" xfId="14426" xr:uid="{483256A3-C9B9-48C2-AADD-EF65EE733750}"/>
    <cellStyle name="Calculation 5 2 2 2 4" xfId="3764" xr:uid="{B679A6DC-C5F9-469D-BC25-8B5DB46E3331}"/>
    <cellStyle name="Calculation 5 2 2 2 5" xfId="20185" xr:uid="{B5109FE9-1F8F-47EF-9249-8A389D8422F5}"/>
    <cellStyle name="Calculation 5 2 2 2 6" xfId="22944" xr:uid="{B042A31E-8ED3-48B1-949F-052AC80F4333}"/>
    <cellStyle name="Calculation 5 2 2 3" xfId="7480" xr:uid="{7C21844F-C423-4B30-BAF4-3E0B67EAB8D7}"/>
    <cellStyle name="Calculation 5 2 2 3 2" xfId="11636" xr:uid="{1BACA28A-F5F4-49C7-B7F5-C1F781FEE3ED}"/>
    <cellStyle name="Calculation 5 2 2 3 3" xfId="15087" xr:uid="{43D54E6D-C24B-4E92-8448-9DCCFF54DCD2}"/>
    <cellStyle name="Calculation 5 2 2 3 4" xfId="17771" xr:uid="{5E0528BE-400B-42C5-9A24-DC68EEDA377E}"/>
    <cellStyle name="Calculation 5 2 2 3 5" xfId="20823" xr:uid="{57959C27-A639-42AE-AED7-239D59E02694}"/>
    <cellStyle name="Calculation 5 2 2 3 6" xfId="23579" xr:uid="{1F215899-5738-43FA-8920-40FC0FA9201E}"/>
    <cellStyle name="Calculation 5 2 2 4" xfId="8112" xr:uid="{7BDEABF2-2097-4803-9287-9A6056BEA171}"/>
    <cellStyle name="Calculation 5 2 2 4 2" xfId="12268" xr:uid="{AD359FC0-2CD3-499D-87E1-FFD58F18B833}"/>
    <cellStyle name="Calculation 5 2 2 4 3" xfId="15717" xr:uid="{86BAC066-2CD8-45F4-8785-7BBD64CCDF7F}"/>
    <cellStyle name="Calculation 5 2 2 4 4" xfId="16586" xr:uid="{DAAE5575-BF56-4AFE-AAB4-28E6C2929FA7}"/>
    <cellStyle name="Calculation 5 2 2 4 5" xfId="21449" xr:uid="{F55DED52-D5E2-46F2-9A95-E058869AB84C}"/>
    <cellStyle name="Calculation 5 2 2 4 6" xfId="24205" xr:uid="{A01407FF-95B6-485B-9FC8-14F1D9C6AADC}"/>
    <cellStyle name="Calculation 5 2 2 5" xfId="9833" xr:uid="{786A07DB-26BA-485D-A425-015EAC4241DB}"/>
    <cellStyle name="Calculation 5 2 2 6" xfId="4751" xr:uid="{26A40341-F5D8-483A-8FE6-324492C286EC}"/>
    <cellStyle name="Calculation 5 2 2 7" xfId="4061" xr:uid="{92030FC6-9265-4B59-9BCC-514138D80CF3}"/>
    <cellStyle name="Calculation 5 2 2 8" xfId="17394" xr:uid="{01244AE9-7D9D-45F0-9219-E0CAAAF2ADB6}"/>
    <cellStyle name="Calculation 5 2 2 9" xfId="13116" xr:uid="{8D059C0A-A38B-4DDC-9BA4-F9C6CC1069B5}"/>
    <cellStyle name="Calculation 5 2 3" xfId="5863" xr:uid="{D48BAEA0-97A2-4DE9-B1E5-0CA4DCDC0974}"/>
    <cellStyle name="Calculation 5 2 3 2" xfId="7032" xr:uid="{BBF807BE-8B3F-4160-B7CF-7D25C2A1E8ED}"/>
    <cellStyle name="Calculation 5 2 3 2 2" xfId="11188" xr:uid="{8AB1C957-78B9-47C5-9193-9A2FCB1FF11D}"/>
    <cellStyle name="Calculation 5 2 3 2 3" xfId="14642" xr:uid="{1B703B2C-E35C-4CE7-B946-B519ABAB8FE5}"/>
    <cellStyle name="Calculation 5 2 3 2 4" xfId="17523" xr:uid="{32FF88A2-4223-4A0B-AE0E-E258608184FA}"/>
    <cellStyle name="Calculation 5 2 3 2 5" xfId="20383" xr:uid="{92780722-183E-4B1D-820F-B15B5B39B88B}"/>
    <cellStyle name="Calculation 5 2 3 2 6" xfId="23141" xr:uid="{8BC7E661-3AE5-41CD-9101-7453834F33B8}"/>
    <cellStyle name="Calculation 5 2 3 3" xfId="7680" xr:uid="{AE451E15-47D7-43A0-BB8C-2FD39F384877}"/>
    <cellStyle name="Calculation 5 2 3 3 2" xfId="11836" xr:uid="{354F6744-F7C6-4658-9EAA-A1F98AD460B1}"/>
    <cellStyle name="Calculation 5 2 3 3 3" xfId="15285" xr:uid="{F9E46348-A6BC-4A89-9EFE-C2CDEB6B5F15}"/>
    <cellStyle name="Calculation 5 2 3 3 4" xfId="16439" xr:uid="{549AA4D0-9D1A-4793-968A-A78F11659F5F}"/>
    <cellStyle name="Calculation 5 2 3 3 5" xfId="21020" xr:uid="{32DFF647-CA96-46F0-9BD5-BD3986071C19}"/>
    <cellStyle name="Calculation 5 2 3 3 6" xfId="23776" xr:uid="{34578981-176A-45FF-9E33-2D8189CEA5F6}"/>
    <cellStyle name="Calculation 5 2 3 4" xfId="8312" xr:uid="{E755F9B4-07CD-4528-9D4C-706B47251B1B}"/>
    <cellStyle name="Calculation 5 2 3 4 2" xfId="12468" xr:uid="{86E14011-49C6-4B36-B7A2-F24AF1E9EA92}"/>
    <cellStyle name="Calculation 5 2 3 4 3" xfId="15915" xr:uid="{6A25E859-3634-43C5-9F94-F83FE1A4BEC0}"/>
    <cellStyle name="Calculation 5 2 3 4 4" xfId="4305" xr:uid="{513921FE-14FB-4256-BAF0-DA41A633F4EE}"/>
    <cellStyle name="Calculation 5 2 3 4 5" xfId="21646" xr:uid="{0FE79B71-78D3-4547-B46B-49624ECB3DD9}"/>
    <cellStyle name="Calculation 5 2 3 4 6" xfId="24402" xr:uid="{64466766-EAEB-4E60-8179-9FD47C1F884A}"/>
    <cellStyle name="Calculation 5 2 3 5" xfId="10048" xr:uid="{16308296-FC75-4511-8B4B-20156E66D24D}"/>
    <cellStyle name="Calculation 5 2 3 6" xfId="4685" xr:uid="{FEC1C6EC-DD41-418B-8DE4-90C0B902D124}"/>
    <cellStyle name="Calculation 5 2 3 7" xfId="10547" xr:uid="{06BA56C3-D185-41A8-B10E-82F32F0878DD}"/>
    <cellStyle name="Calculation 5 2 3 8" xfId="4171" xr:uid="{7309F711-FC12-4E1E-996C-9DB6FDC2397F}"/>
    <cellStyle name="Calculation 5 2 3 9" xfId="18033" xr:uid="{3A35B784-0725-4437-9618-A111B4907151}"/>
    <cellStyle name="Calculation 5 2 4" xfId="6710" xr:uid="{2D290000-6067-4887-BBBE-C4FB78073CB3}"/>
    <cellStyle name="Calculation 5 2 4 2" xfId="10871" xr:uid="{2A368A42-9B33-47B9-9E68-0FE00299D4AC}"/>
    <cellStyle name="Calculation 5 2 4 3" xfId="14324" xr:uid="{0350C6A9-2397-4C89-99F5-E254222F7072}"/>
    <cellStyle name="Calculation 5 2 4 4" xfId="3088" xr:uid="{5105049D-B491-474D-89C5-2AAEB1E287F1}"/>
    <cellStyle name="Calculation 5 2 4 5" xfId="20083" xr:uid="{37CFEC8D-A700-4FF4-848E-DD78152CF4A2}"/>
    <cellStyle name="Calculation 5 2 4 6" xfId="22842" xr:uid="{4790F3E9-9257-4176-93CD-8B18526A12A1}"/>
    <cellStyle name="Calculation 5 2 5" xfId="7378" xr:uid="{C9585DED-0B54-4365-BF7B-9C490A636CCB}"/>
    <cellStyle name="Calculation 5 2 5 2" xfId="11534" xr:uid="{E5B931BE-214A-4A9E-95C8-CC5E7F179668}"/>
    <cellStyle name="Calculation 5 2 5 3" xfId="14985" xr:uid="{541964DD-C341-41A6-AA31-2B27EFBDA773}"/>
    <cellStyle name="Calculation 5 2 5 4" xfId="18406" xr:uid="{65D7AD40-766A-4B50-885E-758B4C9DAC44}"/>
    <cellStyle name="Calculation 5 2 5 5" xfId="20721" xr:uid="{E3BD7D60-EDD5-40A2-A786-A5CEC9CA1441}"/>
    <cellStyle name="Calculation 5 2 5 6" xfId="23477" xr:uid="{EA359F69-E484-4368-9D29-D5F0ED7C016F}"/>
    <cellStyle name="Calculation 5 2 6" xfId="8010" xr:uid="{3C627E7A-B06A-4B12-863F-FB1E4E3613D9}"/>
    <cellStyle name="Calculation 5 2 6 2" xfId="12166" xr:uid="{775A9D5C-F89D-47E4-8D03-2AC4A18FAA6E}"/>
    <cellStyle name="Calculation 5 2 6 3" xfId="15615" xr:uid="{FF5B0094-36F3-4B55-99E9-23CCDB1B15B9}"/>
    <cellStyle name="Calculation 5 2 6 4" xfId="3755" xr:uid="{B766CF84-F3E1-4280-B316-41A0D1EAC76B}"/>
    <cellStyle name="Calculation 5 2 6 5" xfId="21347" xr:uid="{75BD8680-58C0-4654-BCEF-E666D3502A37}"/>
    <cellStyle name="Calculation 5 2 6 6" xfId="24103" xr:uid="{93B60D01-5B5B-4A03-BB6F-E3EAD70F2F3D}"/>
    <cellStyle name="Calculation 5 2 7" xfId="9731" xr:uid="{AD9AB176-ED2A-4744-8D95-ECF0479BCA54}"/>
    <cellStyle name="Calculation 5 2 8" xfId="9599" xr:uid="{490414DF-E125-43A6-9E6F-504B1782229A}"/>
    <cellStyle name="Calculation 5 2 9" xfId="18639" xr:uid="{65608CBC-C242-4BEE-9BD0-6C86EB9DDEB3}"/>
    <cellStyle name="Calculation 5 3" xfId="5594" xr:uid="{7B0D5702-7AA0-41DE-AE4A-B3043B840B6C}"/>
    <cellStyle name="Calculation 5 3 2" xfId="6764" xr:uid="{F55A06F6-77C8-41FD-9186-570A0F250564}"/>
    <cellStyle name="Calculation 5 3 2 2" xfId="10925" xr:uid="{4FA2D8AF-2072-4DA8-AA52-3D8A19E417DE}"/>
    <cellStyle name="Calculation 5 3 2 3" xfId="14378" xr:uid="{4F5C09CA-8BB5-4E63-8B06-3BE2777EA9D8}"/>
    <cellStyle name="Calculation 5 3 2 4" xfId="12714" xr:uid="{4388DC81-721B-40CC-9C18-12D28F052D5D}"/>
    <cellStyle name="Calculation 5 3 2 5" xfId="20137" xr:uid="{B437547E-4269-4FC5-8128-6644D5136A97}"/>
    <cellStyle name="Calculation 5 3 2 6" xfId="22896" xr:uid="{7BB65C6F-2937-4C46-BBD8-C3AA26D1928A}"/>
    <cellStyle name="Calculation 5 3 3" xfId="7432" xr:uid="{BC168CA1-B414-4252-A187-D9DCA10D8680}"/>
    <cellStyle name="Calculation 5 3 3 2" xfId="11588" xr:uid="{8B1C7237-7BF0-4EC5-BF16-714E6E414616}"/>
    <cellStyle name="Calculation 5 3 3 3" xfId="15039" xr:uid="{7E4DD7C1-61FE-412E-96A7-11BB9B8B528F}"/>
    <cellStyle name="Calculation 5 3 3 4" xfId="14259" xr:uid="{FD49DB64-498F-4B81-A43B-E9F71C9A9892}"/>
    <cellStyle name="Calculation 5 3 3 5" xfId="20775" xr:uid="{F832D836-4EA0-4EB0-8435-D2FC402611A6}"/>
    <cellStyle name="Calculation 5 3 3 6" xfId="23531" xr:uid="{C6BCAC1D-ACA8-4FCF-991F-B4ADD0CB9A41}"/>
    <cellStyle name="Calculation 5 3 4" xfId="8064" xr:uid="{93FF8BD7-7F9D-4D87-9FE5-A55B78FBE096}"/>
    <cellStyle name="Calculation 5 3 4 2" xfId="12220" xr:uid="{B8122CED-08D6-4073-9A5D-4CEA155D9E3B}"/>
    <cellStyle name="Calculation 5 3 4 3" xfId="15669" xr:uid="{CCD11501-746B-4D87-8616-28F14DAFA418}"/>
    <cellStyle name="Calculation 5 3 4 4" xfId="3138" xr:uid="{93A85134-9118-4AD2-9B60-776889CBA6A2}"/>
    <cellStyle name="Calculation 5 3 4 5" xfId="21401" xr:uid="{F7564E14-A13B-469C-BB51-1969D65389C9}"/>
    <cellStyle name="Calculation 5 3 4 6" xfId="24157" xr:uid="{90C4B39A-7081-4735-B5E1-49C332996E7B}"/>
    <cellStyle name="Calculation 5 3 5" xfId="9785" xr:uid="{2304E406-DC77-4410-AB11-176AEAF9D157}"/>
    <cellStyle name="Calculation 5 3 6" xfId="4906" xr:uid="{BEE5770E-6E9F-43EB-AF80-FEE21E6667E8}"/>
    <cellStyle name="Calculation 5 3 7" xfId="18590" xr:uid="{14967AE8-3D36-47A2-9AB5-00DAC51CDA31}"/>
    <cellStyle name="Calculation 5 3 8" xfId="3692" xr:uid="{BAD3501C-0B2E-4AB7-A41A-ECA46315B9A3}"/>
    <cellStyle name="Calculation 5 3 9" xfId="3433" xr:uid="{FC4A7915-0973-4114-A8BF-7EE8C913F8B0}"/>
    <cellStyle name="Calculation 5 4" xfId="5809" xr:uid="{9029F742-8CE8-4CD2-B3C3-4CD756615EDA}"/>
    <cellStyle name="Calculation 5 4 2" xfId="6978" xr:uid="{2ECC01FB-8797-4F40-BB1F-700401C2382A}"/>
    <cellStyle name="Calculation 5 4 2 2" xfId="11134" xr:uid="{5CBF7337-9F4A-4951-9541-B776746DA31F}"/>
    <cellStyle name="Calculation 5 4 2 3" xfId="14588" xr:uid="{3E2E8DF0-8DCA-4816-9F36-1D02C814DBCB}"/>
    <cellStyle name="Calculation 5 4 2 4" xfId="17035" xr:uid="{F2258640-FD9F-4417-9790-1E8BB87ECE6C}"/>
    <cellStyle name="Calculation 5 4 2 5" xfId="20329" xr:uid="{C735D97A-460B-4A86-9276-755D0987804D}"/>
    <cellStyle name="Calculation 5 4 2 6" xfId="23087" xr:uid="{3BB98F67-EC0F-4159-9C6B-9B6465CA559C}"/>
    <cellStyle name="Calculation 5 4 3" xfId="7626" xr:uid="{24FCC83D-8318-4E19-87D2-D256869A0AB3}"/>
    <cellStyle name="Calculation 5 4 3 2" xfId="11782" xr:uid="{9B252735-EB07-4F60-9C5E-DBD662B062BB}"/>
    <cellStyle name="Calculation 5 4 3 3" xfId="15231" xr:uid="{D577330D-0669-4998-BB3C-9E2A591F9832}"/>
    <cellStyle name="Calculation 5 4 3 4" xfId="18680" xr:uid="{B4901663-9098-476E-842D-DC64F4A6D38D}"/>
    <cellStyle name="Calculation 5 4 3 5" xfId="20966" xr:uid="{DFE0B5DB-16F3-4354-BAF3-B08BD43416BE}"/>
    <cellStyle name="Calculation 5 4 3 6" xfId="23722" xr:uid="{912A6291-743E-4BD2-9053-EA2DCFD0B068}"/>
    <cellStyle name="Calculation 5 4 4" xfId="8258" xr:uid="{87338470-064B-4356-B9CA-BEEC56A6182C}"/>
    <cellStyle name="Calculation 5 4 4 2" xfId="12414" xr:uid="{A7FA3301-BC43-452A-B491-1B5B85C1B372}"/>
    <cellStyle name="Calculation 5 4 4 3" xfId="15861" xr:uid="{DECB6163-56C5-45FD-A94F-7E65F492DBB0}"/>
    <cellStyle name="Calculation 5 4 4 4" xfId="12777" xr:uid="{009729A5-AFFF-46C0-81DF-BBD1C228AB6D}"/>
    <cellStyle name="Calculation 5 4 4 5" xfId="21592" xr:uid="{6239E3EA-7B46-48B8-9EDF-72999DE2983A}"/>
    <cellStyle name="Calculation 5 4 4 6" xfId="24348" xr:uid="{A6CAAEF8-535A-4CB5-A5B3-FF8C71D294B0}"/>
    <cellStyle name="Calculation 5 4 5" xfId="9994" xr:uid="{5003850F-4EF4-4C05-9EA7-4D5119B0ED67}"/>
    <cellStyle name="Calculation 5 4 6" xfId="5110" xr:uid="{D7FD66C9-585D-4AD9-BA75-C29B5149C127}"/>
    <cellStyle name="Calculation 5 4 7" xfId="10203" xr:uid="{1D78FD11-3D25-4704-83D4-3DBEAC2716CC}"/>
    <cellStyle name="Calculation 5 4 8" xfId="4173" xr:uid="{B8C9DC1B-3178-4B6C-8C50-1D609E0698A5}"/>
    <cellStyle name="Calculation 5 4 9" xfId="18416" xr:uid="{A114DD71-1EB1-4E3C-8A54-10A81C566D49}"/>
    <cellStyle name="Calculation 5 5" xfId="6663" xr:uid="{D3EB2A8F-830D-4F98-ABFD-DFE5CCDAA51C}"/>
    <cellStyle name="Calculation 5 5 2" xfId="10824" xr:uid="{8259E53E-5E67-4364-8BBB-713FB94B1D55}"/>
    <cellStyle name="Calculation 5 5 3" xfId="14277" xr:uid="{980EB330-A7F2-48BB-A807-EFF56B168CA2}"/>
    <cellStyle name="Calculation 5 5 4" xfId="13734" xr:uid="{D1DA032B-37B9-4E39-B9E8-CC0668A299AE}"/>
    <cellStyle name="Calculation 5 5 5" xfId="20037" xr:uid="{DE7EEE80-6345-4872-B793-49C795432F9B}"/>
    <cellStyle name="Calculation 5 5 6" xfId="22796" xr:uid="{83FE52C0-68A0-4A31-8676-7DDA9B1B774F}"/>
    <cellStyle name="Calculation 5 6" xfId="7331" xr:uid="{F8862922-3AEA-492D-8AA6-111AE410ED96}"/>
    <cellStyle name="Calculation 5 6 2" xfId="11487" xr:uid="{93F1DDE1-91BC-4F16-9CD2-FDFB81AB641E}"/>
    <cellStyle name="Calculation 5 6 3" xfId="14938" xr:uid="{93E44008-99FB-4510-9A98-0B2B813130F2}"/>
    <cellStyle name="Calculation 5 6 4" xfId="18163" xr:uid="{EC400CAE-9B2D-4214-B697-45FBCBB7667F}"/>
    <cellStyle name="Calculation 5 6 5" xfId="20674" xr:uid="{1EDC81D6-EDE7-4A07-B604-D64E93E74154}"/>
    <cellStyle name="Calculation 5 6 6" xfId="23430" xr:uid="{DE581F7D-4805-4302-9734-227152C8F0E8}"/>
    <cellStyle name="Calculation 5 7" xfId="7964" xr:uid="{7471FD68-0563-467F-938F-E8E88F1DA1C1}"/>
    <cellStyle name="Calculation 5 7 2" xfId="12120" xr:uid="{EB9BB31E-FF79-4E59-93AC-AF4C1F9506E5}"/>
    <cellStyle name="Calculation 5 7 3" xfId="15569" xr:uid="{E2552DF2-F757-49B0-9904-20755A3F8D05}"/>
    <cellStyle name="Calculation 5 7 4" xfId="5021" xr:uid="{753EDB06-6B37-4A9B-BFE3-E3ABCC083FCF}"/>
    <cellStyle name="Calculation 5 7 5" xfId="21301" xr:uid="{A61625AD-756A-4A4B-AC52-9DD7B772C5C0}"/>
    <cellStyle name="Calculation 5 7 6" xfId="24057" xr:uid="{F28A37D1-B389-4DC6-BA20-6984262440B7}"/>
    <cellStyle name="Calculation 5 8" xfId="9681" xr:uid="{AD2F0D36-4F31-44EE-B4BF-F2D9E1EC6305}"/>
    <cellStyle name="Calculation 5 9" xfId="4867" xr:uid="{26AF5F28-D906-4276-B845-8F849AFE35CF}"/>
    <cellStyle name="category" xfId="334" xr:uid="{00000000-0005-0000-0000-000094050000}"/>
    <cellStyle name="Check Cell 2" xfId="335" xr:uid="{00000000-0005-0000-0000-000095050000}"/>
    <cellStyle name="Check Cell 2 2" xfId="336" xr:uid="{00000000-0005-0000-0000-000096050000}"/>
    <cellStyle name="Check Cell 2 2 2" xfId="1789" xr:uid="{00000000-0005-0000-0000-000097050000}"/>
    <cellStyle name="Check Cell 2 2 3" xfId="8690" xr:uid="{347F486C-B84B-41DC-A6F5-A62B32486256}"/>
    <cellStyle name="Check Cell 2 3" xfId="636" xr:uid="{00000000-0005-0000-0000-000098050000}"/>
    <cellStyle name="Check Cell 2 3 2" xfId="1790" xr:uid="{00000000-0005-0000-0000-000099050000}"/>
    <cellStyle name="Check Cell 2 4" xfId="1791" xr:uid="{00000000-0005-0000-0000-00009A050000}"/>
    <cellStyle name="Check Cell 2 5" xfId="1788" xr:uid="{00000000-0005-0000-0000-00009B050000}"/>
    <cellStyle name="Check Cell 2 6" xfId="8689" xr:uid="{0A680F6E-874D-4B7E-9E4F-67E997102F0A}"/>
    <cellStyle name="Check Cell 3" xfId="524" xr:uid="{00000000-0005-0000-0000-00009C050000}"/>
    <cellStyle name="Check Cell 3 2" xfId="1793" xr:uid="{00000000-0005-0000-0000-00009D050000}"/>
    <cellStyle name="Check Cell 3 3" xfId="1794" xr:uid="{00000000-0005-0000-0000-00009E050000}"/>
    <cellStyle name="Check Cell 3 4" xfId="1795" xr:uid="{00000000-0005-0000-0000-00009F050000}"/>
    <cellStyle name="Check Cell 3 5" xfId="1792" xr:uid="{00000000-0005-0000-0000-0000A0050000}"/>
    <cellStyle name="Check Cell 4" xfId="692" xr:uid="{00000000-0005-0000-0000-0000A1050000}"/>
    <cellStyle name="Check Cell 4 2" xfId="1796" xr:uid="{00000000-0005-0000-0000-0000A2050000}"/>
    <cellStyle name="Comma" xfId="24981" builtinId="3"/>
    <cellStyle name="Comma [0]" xfId="2900" builtinId="6"/>
    <cellStyle name="Comma [0] 2" xfId="652" xr:uid="{00000000-0005-0000-0000-0000A3050000}"/>
    <cellStyle name="Comma [0] 2 2" xfId="338" xr:uid="{00000000-0005-0000-0000-0000A4050000}"/>
    <cellStyle name="Comma [0] 2 2 2" xfId="3254" xr:uid="{72B4B5DF-3C1D-412A-9B2F-1E93777C3402}"/>
    <cellStyle name="Comma [0] 2 2 2 2" xfId="5972" xr:uid="{DA07A5B2-93D4-4E13-8B65-07469E29D7F3}"/>
    <cellStyle name="Comma [0] 2 2 3" xfId="5779" xr:uid="{6A63CC52-3759-47D2-8D66-3F58390C864F}"/>
    <cellStyle name="Comma [0] 2 2 3 2" xfId="6948" xr:uid="{2D4FC0F9-5F58-4727-9FB3-D21EED8894FF}"/>
    <cellStyle name="Comma [0] 2 2 4" xfId="5924" xr:uid="{89117ABA-923A-44D7-A5AD-F739E1F03763}"/>
    <cellStyle name="Comma [0] 2 2 4 2" xfId="7091" xr:uid="{63A50D27-340F-477B-97F6-20EB5DF9A21A}"/>
    <cellStyle name="Comma [0] 2 2 5" xfId="5937" xr:uid="{F5CCDB14-8E87-49B5-B14F-47A054867163}"/>
    <cellStyle name="Comma [0] 2 2 6" xfId="2968" xr:uid="{2603AC76-394E-4876-A91E-909E8AB060E5}"/>
    <cellStyle name="Comma [0] 2 3" xfId="525" xr:uid="{00000000-0005-0000-0000-0000A5050000}"/>
    <cellStyle name="Comma [0] 2 3 2" xfId="693" xr:uid="{00000000-0005-0000-0000-0000A6050000}"/>
    <cellStyle name="Comma [0] 2 3 2 2" xfId="6087" xr:uid="{8D900E05-D887-4482-8A88-3661E245C4C3}"/>
    <cellStyle name="Comma [0] 2 3 3" xfId="3413" xr:uid="{7ED3E289-6F0A-45AF-AA4B-98F1E026F7D5}"/>
    <cellStyle name="Comma [0] 2 3 3 2" xfId="6034" xr:uid="{F540B0B8-9D2C-45EC-A8EC-6D5187FFD70D}"/>
    <cellStyle name="Comma [0] 2 3 4" xfId="5940" xr:uid="{8F25C277-0DD2-43EF-8833-ED7E6832E13F}"/>
    <cellStyle name="Comma [0] 2 3 5" xfId="2971" xr:uid="{24EBE919-2700-44CF-AC1F-F430F986517E}"/>
    <cellStyle name="Comma [0] 2 4" xfId="3516" xr:uid="{ED6EF171-A389-4BDA-BDA4-4EB4D971F52C}"/>
    <cellStyle name="Comma [0] 2 4 2" xfId="6077" xr:uid="{166EAD94-F8CB-499D-B749-DDF55B1BF73E}"/>
    <cellStyle name="Comma [0] 2 5" xfId="5920" xr:uid="{96C07353-3862-4400-85FB-E512D6E4CDE1}"/>
    <cellStyle name="Comma [0] 2 5 2" xfId="7088" xr:uid="{ACAE7D55-AD5F-4632-A225-3FA506252B46}"/>
    <cellStyle name="Comma [0] 2 5 3" xfId="8777" xr:uid="{8B7AE6B8-772C-45F0-B7F2-3E845E807176}"/>
    <cellStyle name="Comma [0] 2 6" xfId="5927" xr:uid="{3033B9B5-F763-439D-B13F-0859E8A69CA8}"/>
    <cellStyle name="Comma [0] 2 6 2" xfId="8758" xr:uid="{FCBA07E3-FB88-4A26-9EDD-A4435698E911}"/>
    <cellStyle name="Comma [0] 2 7" xfId="9019" xr:uid="{95F956BB-6552-4CDE-90C8-5C5B863EF540}"/>
    <cellStyle name="Comma [0] 2 8" xfId="9033" xr:uid="{12265846-247B-41A9-84A4-911FE582FE1E}"/>
    <cellStyle name="Comma [0] 2 9" xfId="2955" xr:uid="{59F61AEB-F6F5-484C-B4F3-3D5DE52009FE}"/>
    <cellStyle name="Comma [0] 3" xfId="339" xr:uid="{00000000-0005-0000-0000-0000A7050000}"/>
    <cellStyle name="Comma [0] 3 2" xfId="526" xr:uid="{00000000-0005-0000-0000-0000A8050000}"/>
    <cellStyle name="Comma [0] 3 2 2" xfId="527" xr:uid="{00000000-0005-0000-0000-0000A9050000}"/>
    <cellStyle name="Comma [0] 3 2 2 2" xfId="6036" xr:uid="{851ACD35-C960-4492-9FCC-87F13FD0DCDE}"/>
    <cellStyle name="Comma [0] 3 2 3" xfId="3414" xr:uid="{BD5884F2-3075-4383-AA7E-FE348D685EC5}"/>
    <cellStyle name="Comma [0] 3 2 3 2" xfId="6035" xr:uid="{DF951C03-7901-4AFE-A6FA-A3C7FDBB1EBE}"/>
    <cellStyle name="Comma [0] 3 2 4" xfId="5925" xr:uid="{2CD84A0B-85E8-46C8-A9B4-0BFC006E0CE3}"/>
    <cellStyle name="Comma [0] 3 2 4 2" xfId="7092" xr:uid="{67834C68-8448-453A-859E-B31C31C725B0}"/>
    <cellStyle name="Comma [0] 3 2 5" xfId="5941" xr:uid="{81FB75CE-48C0-4836-9D83-5831F0B1870C}"/>
    <cellStyle name="Comma [0] 3 2 6" xfId="8823" xr:uid="{CA56B820-DEE7-4E14-99BE-FA006BD77D2F}"/>
    <cellStyle name="Comma [0] 3 2 7" xfId="2972" xr:uid="{2C7DB872-46AF-4675-B368-0F3E5FCC2440}"/>
    <cellStyle name="Comma [0] 3 3" xfId="590" xr:uid="{00000000-0005-0000-0000-0000AA050000}"/>
    <cellStyle name="Comma [0] 3 3 2" xfId="6061" xr:uid="{70F58A05-40BC-4114-86FB-2D5C6E55BFCC}"/>
    <cellStyle name="Comma [0] 3 3 3" xfId="8822" xr:uid="{C095BA54-DCF8-425A-9B55-8FCC53E13C8E}"/>
    <cellStyle name="Comma [0] 3 4" xfId="3255" xr:uid="{01807D49-00E7-4053-92BC-73764965C47E}"/>
    <cellStyle name="Comma [0] 3 4 2" xfId="5973" xr:uid="{D5FB6C6D-F2C7-4F54-947F-ECBE19CB0A9F}"/>
    <cellStyle name="Comma [0] 3 4 3" xfId="9020" xr:uid="{A5F95F59-B685-485C-A2B2-1D90909B98AC}"/>
    <cellStyle name="Comma [0] 3 5" xfId="5918" xr:uid="{F70183E8-81A5-409F-B8CC-EDC4D4C178D0}"/>
    <cellStyle name="Comma [0] 3 5 2" xfId="7086" xr:uid="{E0B9EFF3-D695-4D46-ABCC-F4A18DA6AA24}"/>
    <cellStyle name="Comma [0] 3 6" xfId="5921" xr:uid="{463B8EB3-C6A1-4655-9351-BFC8AD78C986}"/>
    <cellStyle name="Comma [0] 3 6 2" xfId="7089" xr:uid="{B85598FB-33A9-4483-9FC7-BD2B44D8BE86}"/>
    <cellStyle name="Comma [0] 3 7" xfId="5932" xr:uid="{342A7DED-11EE-4AC0-A65E-28F0A8EE375C}"/>
    <cellStyle name="Comma [0] 3 8" xfId="2960" xr:uid="{11FB1286-484C-4BFD-B2A5-C13E1760573F}"/>
    <cellStyle name="Comma [0] 4" xfId="340" xr:uid="{00000000-0005-0000-0000-0000AB050000}"/>
    <cellStyle name="Comma [0] 4 2" xfId="528" xr:uid="{00000000-0005-0000-0000-0000AC050000}"/>
    <cellStyle name="Comma [0] 4 2 2" xfId="6037" xr:uid="{EBFD20C3-18BE-4ED3-AAC4-00CC94A74914}"/>
    <cellStyle name="Comma [0] 4 2 3" xfId="8751" xr:uid="{7A4F65F8-0B83-4C08-86D2-960EE017B37A}"/>
    <cellStyle name="Comma [0] 4 3" xfId="5974" xr:uid="{6DCFBAA5-FCF2-4ECD-AD08-3837F76FA7E5}"/>
    <cellStyle name="Comma [0] 4 3 2" xfId="9028" xr:uid="{86F82D90-D8B2-4295-AD78-3E55B3BA291F}"/>
    <cellStyle name="Comma [0] 5" xfId="341" xr:uid="{00000000-0005-0000-0000-0000AD050000}"/>
    <cellStyle name="Comma [0] 5 2" xfId="529" xr:uid="{00000000-0005-0000-0000-0000AE050000}"/>
    <cellStyle name="Comma [0] 5 2 2" xfId="6038" xr:uid="{433C348B-A740-46F9-89CB-75A0DCB873D1}"/>
    <cellStyle name="Comma [0] 5 2 3" xfId="9172" xr:uid="{B3D2B853-BBAA-494C-93BA-1F28CEB169E6}"/>
    <cellStyle name="Comma [0] 5 3" xfId="5975" xr:uid="{6B063148-0C65-413C-A174-B68426D6D3E1}"/>
    <cellStyle name="Comma [0] 5 4" xfId="8725" xr:uid="{9B3BBC38-ECA2-44AB-B2B3-802922E1C9F0}"/>
    <cellStyle name="Comma [0] 6" xfId="583" xr:uid="{00000000-0005-0000-0000-0000AF050000}"/>
    <cellStyle name="Comma [0] 6 2" xfId="6059" xr:uid="{9212AAA7-5E51-43CB-8415-C53059CCAE14}"/>
    <cellStyle name="Comma [0] 6 3" xfId="8824" xr:uid="{78DEC2A4-4237-4032-80FF-36AFF1F85261}"/>
    <cellStyle name="Comma [0] 7" xfId="663" xr:uid="{00000000-0005-0000-0000-0000B0050000}"/>
    <cellStyle name="Comma [0] 7 2" xfId="6079" xr:uid="{1ADC492E-9644-408E-BAE9-027CCAC34E11}"/>
    <cellStyle name="Comma [0] 7 3" xfId="8756" xr:uid="{1466611B-A66B-488D-B833-650EFB305A48}"/>
    <cellStyle name="Comma [0] 8" xfId="9021" xr:uid="{3EBD58F0-3447-415C-8283-873036CFB18B}"/>
    <cellStyle name="Comma [0] 9" xfId="8635" xr:uid="{2FAB20A9-C9C1-4987-90A8-8263A9DEEBB8}"/>
    <cellStyle name="Comma 10" xfId="342" xr:uid="{00000000-0005-0000-0000-0000B1050000}"/>
    <cellStyle name="Comma 10 2" xfId="1797" xr:uid="{00000000-0005-0000-0000-0000B2050000}"/>
    <cellStyle name="Comma 10 2 2" xfId="6227" xr:uid="{4AA229A2-5BD5-407C-BE73-1B9AA7DBA113}"/>
    <cellStyle name="Comma 10 3" xfId="5698" xr:uid="{7E8D8429-206F-4CF5-8C98-5E6B08188FC0}"/>
    <cellStyle name="Comma 10 3 2" xfId="6868" xr:uid="{AD7BF76F-2DC9-470B-9ACE-F1732C6662ED}"/>
    <cellStyle name="Comma 10 3 3" xfId="8825" xr:uid="{83BAF1E2-6337-4C99-AF1D-F548AE226F5C}"/>
    <cellStyle name="Comma 10 4" xfId="5976" xr:uid="{965AE08D-C18D-40B2-BFDF-091C7AA1CBE3}"/>
    <cellStyle name="Comma 10 5" xfId="8783" xr:uid="{35C10071-E7D2-4E70-8C5E-A5B126C41CD8}"/>
    <cellStyle name="Comma 10 6" xfId="9044" xr:uid="{F2630C7E-4787-4A22-8E46-BBBDACB0D2F0}"/>
    <cellStyle name="Comma 10 7" xfId="8763" xr:uid="{71756C24-9F20-44DD-AB57-6F1CFA98E130}"/>
    <cellStyle name="Comma 11" xfId="694" xr:uid="{00000000-0005-0000-0000-0000B3050000}"/>
    <cellStyle name="Comma 11 2" xfId="695" xr:uid="{00000000-0005-0000-0000-0000B4050000}"/>
    <cellStyle name="Comma 11 2 2" xfId="5449" xr:uid="{F8853469-C9FD-4614-B580-FA02CB91EB52}"/>
    <cellStyle name="Comma 11 2 2 2" xfId="6631" xr:uid="{A054F06A-C691-4105-AFF0-8C9751C23062}"/>
    <cellStyle name="Comma 11 2 3" xfId="6089" xr:uid="{DBA40D1E-6772-443C-AA94-920361148BB0}"/>
    <cellStyle name="Comma 11 2 4" xfId="8827" xr:uid="{BE98937D-7254-4585-AB92-EFD9719A1302}"/>
    <cellStyle name="Comma 11 3" xfId="1798" xr:uid="{00000000-0005-0000-0000-0000B5050000}"/>
    <cellStyle name="Comma 11 3 2" xfId="5699" xr:uid="{5DB505F3-B843-4A7C-B922-36DA6A190860}"/>
    <cellStyle name="Comma 11 3 2 2" xfId="6869" xr:uid="{803CB93E-E1E4-4EC7-9A73-73A017341B24}"/>
    <cellStyle name="Comma 11 3 3" xfId="6228" xr:uid="{522E5C7A-AA13-4DA4-8A41-55359FB3483A}"/>
    <cellStyle name="Comma 11 3 4" xfId="8828" xr:uid="{5D107D9B-3016-4088-8AFF-0B404A891592}"/>
    <cellStyle name="Comma 11 4" xfId="8829" xr:uid="{93A7118A-5564-4110-AA8E-1BB4BA0315ED}"/>
    <cellStyle name="Comma 11 5" xfId="8826" xr:uid="{43D74898-BB34-4CDB-BCF6-1CCD9F9DF561}"/>
    <cellStyle name="Comma 11 6" xfId="9049" xr:uid="{87BEA266-E03D-4D3F-BB78-42E8734A04F7}"/>
    <cellStyle name="Comma 11 7" xfId="8768" xr:uid="{701329E4-08EF-43F3-B216-5F574E34B8AC}"/>
    <cellStyle name="Comma 12" xfId="696" xr:uid="{00000000-0005-0000-0000-0000B6050000}"/>
    <cellStyle name="Comma 12 2" xfId="1799" xr:uid="{00000000-0005-0000-0000-0000B7050000}"/>
    <cellStyle name="Comma 12 2 2" xfId="5450" xr:uid="{F91D5372-8469-468F-ABD7-1EAB19AF5388}"/>
    <cellStyle name="Comma 12 2 2 2" xfId="6632" xr:uid="{17E0E55E-0A68-438B-88CC-199DC034CB56}"/>
    <cellStyle name="Comma 12 2 3" xfId="6229" xr:uid="{98370D96-3D93-40CA-9245-EC0FC6F3D61B}"/>
    <cellStyle name="Comma 12 2 4" xfId="8831" xr:uid="{0F8E469D-E0E7-484C-9222-849E75467CF6}"/>
    <cellStyle name="Comma 12 3" xfId="5700" xr:uid="{9056D012-6F9E-48AB-82CB-FF41F3201B92}"/>
    <cellStyle name="Comma 12 3 2" xfId="6870" xr:uid="{1DE3EF28-F142-416D-B5C3-83784F47563E}"/>
    <cellStyle name="Comma 12 3 3" xfId="8832" xr:uid="{2FC88138-C6C8-4D40-939E-336EB1F0B0CC}"/>
    <cellStyle name="Comma 12 4" xfId="5409" xr:uid="{A26FBED0-DCF4-4681-A828-AEEE3686C96B}"/>
    <cellStyle name="Comma 12 4 2" xfId="6612" xr:uid="{E58D3E87-472B-496E-BA28-9DA5B7D82860}"/>
    <cellStyle name="Comma 12 4 3" xfId="8833" xr:uid="{B77A9338-28B5-4558-A3CC-A5C5E81C6098}"/>
    <cellStyle name="Comma 12 5" xfId="6090" xr:uid="{09184949-323C-47EC-BF17-5484BD504712}"/>
    <cellStyle name="Comma 12 5 2" xfId="8830" xr:uid="{42341A0C-C321-4604-833C-92A80005D679}"/>
    <cellStyle name="Comma 12 6" xfId="9045" xr:uid="{2191908F-28A1-4AC2-B7B2-0D84AEA58458}"/>
    <cellStyle name="Comma 12 7" xfId="8764" xr:uid="{A4934886-D823-4445-87EF-0E5C986F98B4}"/>
    <cellStyle name="Comma 13" xfId="697" xr:uid="{00000000-0005-0000-0000-0000B8050000}"/>
    <cellStyle name="Comma 13 2" xfId="2154" xr:uid="{00000000-0005-0000-0000-0000B9050000}"/>
    <cellStyle name="Comma 13 2 2" xfId="5451" xr:uid="{1165D29C-C958-4F51-8319-FCA54DCBC67F}"/>
    <cellStyle name="Comma 13 2 2 2" xfId="6633" xr:uid="{8E24908E-DC15-4E21-9FDC-5EAA9BCD7C23}"/>
    <cellStyle name="Comma 13 2 3" xfId="6310" xr:uid="{D082D7F6-ECA4-4174-97D3-F0E82A40ADD1}"/>
    <cellStyle name="Comma 13 2 4" xfId="8835" xr:uid="{9CA05022-0456-46CA-9F8A-466A010810F6}"/>
    <cellStyle name="Comma 13 3" xfId="5701" xr:uid="{9437488C-F62C-4E5E-8368-8A5C96437172}"/>
    <cellStyle name="Comma 13 3 2" xfId="6871" xr:uid="{374EBE1F-3447-431A-9D72-CC675118343B}"/>
    <cellStyle name="Comma 13 3 3" xfId="8836" xr:uid="{52FE35B1-E486-4E72-8341-83ABA0680982}"/>
    <cellStyle name="Comma 13 4" xfId="5410" xr:uid="{ED56E09D-61EE-4D62-80F0-86C0D752D485}"/>
    <cellStyle name="Comma 13 4 2" xfId="6613" xr:uid="{6BB506AD-F11D-4300-937C-8D1973421D7F}"/>
    <cellStyle name="Comma 13 4 3" xfId="8834" xr:uid="{FA89644E-5766-447A-A694-4F314C451E32}"/>
    <cellStyle name="Comma 13 5" xfId="6091" xr:uid="{F872A642-52C1-4753-B6FA-732DC2561C49}"/>
    <cellStyle name="Comma 13 5 2" xfId="9050" xr:uid="{1525E5A2-A67A-4AD0-B159-0A3C2D48C97C}"/>
    <cellStyle name="Comma 14" xfId="698" xr:uid="{00000000-0005-0000-0000-0000BA050000}"/>
    <cellStyle name="Comma 14 2" xfId="5452" xr:uid="{D240C5C9-0935-43DB-9695-728FD1A2125B}"/>
    <cellStyle name="Comma 14 2 2" xfId="6634" xr:uid="{6E46FEF7-CD0E-4456-94BA-E2EBA2EC2A99}"/>
    <cellStyle name="Comma 14 2 3" xfId="8838" xr:uid="{C4300BCF-19A3-4795-9409-B5B774106A33}"/>
    <cellStyle name="Comma 14 3" xfId="5702" xr:uid="{E7D3C61B-AA76-4CDC-8977-8DCC2AEB4ABC}"/>
    <cellStyle name="Comma 14 3 2" xfId="6872" xr:uid="{1FA85C43-87A6-4251-AE28-321BF483AC05}"/>
    <cellStyle name="Comma 14 3 3" xfId="8839" xr:uid="{9E47115B-500C-4135-8A22-CFAE252D75FB}"/>
    <cellStyle name="Comma 14 4" xfId="5411" xr:uid="{7B36DE18-413C-414A-98F8-42E802BE26BA}"/>
    <cellStyle name="Comma 14 4 2" xfId="6614" xr:uid="{148C4EBB-8505-402D-9D87-0C840DB30EAC}"/>
    <cellStyle name="Comma 14 4 3" xfId="8837" xr:uid="{2B1A5069-8EC6-4BDA-8F0B-882D8431D7AA}"/>
    <cellStyle name="Comma 14 5" xfId="6092" xr:uid="{B801246D-B20D-4036-9C2C-5999B4686DF5}"/>
    <cellStyle name="Comma 14 5 2" xfId="8752" xr:uid="{0D68D089-5FD0-4341-9769-D5A8F79FAA1D}"/>
    <cellStyle name="Comma 14 6" xfId="9027" xr:uid="{8282D622-8E87-46AA-B196-37A97F2251B7}"/>
    <cellStyle name="Comma 14 7" xfId="8724" xr:uid="{279CACAA-4430-4DB6-B6EF-92E94D4604FE}"/>
    <cellStyle name="Comma 15" xfId="699" xr:uid="{00000000-0005-0000-0000-0000BB050000}"/>
    <cellStyle name="Comma 15 2" xfId="5453" xr:uid="{FD02655D-8AD9-48E0-9652-72A2A9E1FBA0}"/>
    <cellStyle name="Comma 15 2 2" xfId="6635" xr:uid="{B7A8544D-9F69-4A1E-8DB8-D6D1F1DA4B2A}"/>
    <cellStyle name="Comma 15 2 3" xfId="8841" xr:uid="{58538F55-D85C-49BB-A876-7A25A39203B9}"/>
    <cellStyle name="Comma 15 3" xfId="5703" xr:uid="{CF5F0553-10B1-4F25-9B73-3ECF54803EF1}"/>
    <cellStyle name="Comma 15 3 2" xfId="6873" xr:uid="{A1192E36-DF16-4A48-98E7-795A4A70575A}"/>
    <cellStyle name="Comma 15 3 3" xfId="8842" xr:uid="{F3E353F5-FC5F-487F-B1FE-50A8371820D4}"/>
    <cellStyle name="Comma 15 4" xfId="5412" xr:uid="{32F63A7D-7797-4FA6-8A94-2A8E1F8359A6}"/>
    <cellStyle name="Comma 15 4 2" xfId="6615" xr:uid="{290F32B8-9552-434A-9478-A72A2CDC43E1}"/>
    <cellStyle name="Comma 15 4 3" xfId="8840" xr:uid="{9405E10C-A9BA-4FD6-A1DC-FB0907C062B0}"/>
    <cellStyle name="Comma 15 5" xfId="6093" xr:uid="{4CB4A6AC-2AD1-4351-AC49-A97F3E80B2ED}"/>
    <cellStyle name="Comma 15 5 2" xfId="9046" xr:uid="{44F6BA06-4570-4470-B52C-97DF2A473CD9}"/>
    <cellStyle name="Comma 15 6" xfId="8765" xr:uid="{EADD1787-97F3-4B12-B5F1-90ED477DC04A}"/>
    <cellStyle name="Comma 16" xfId="700" xr:uid="{00000000-0005-0000-0000-0000BC050000}"/>
    <cellStyle name="Comma 16 2" xfId="5454" xr:uid="{2B72258E-9EC3-4635-837D-E5711C00042E}"/>
    <cellStyle name="Comma 16 2 2" xfId="6636" xr:uid="{BD9704E0-4ED3-435B-AC25-376E83638D24}"/>
    <cellStyle name="Comma 16 2 3" xfId="8844" xr:uid="{1051C619-FD32-4DFC-8F4F-939533A5A251}"/>
    <cellStyle name="Comma 16 3" xfId="5704" xr:uid="{040F7F7A-1DCB-4FDD-9409-9E0AE6DE507A}"/>
    <cellStyle name="Comma 16 3 2" xfId="6874" xr:uid="{1084C1C9-1E99-422F-B15B-D8C9E82F98B3}"/>
    <cellStyle name="Comma 16 3 3" xfId="8845" xr:uid="{392E3079-1C78-4E65-864A-EDFC230AC258}"/>
    <cellStyle name="Comma 16 4" xfId="5413" xr:uid="{D81CB363-5BF2-4A6C-BC12-E6C3FD2FF0AE}"/>
    <cellStyle name="Comma 16 4 2" xfId="6616" xr:uid="{9E75AE25-96C5-4FC8-B661-06C08C005079}"/>
    <cellStyle name="Comma 16 4 3" xfId="8843" xr:uid="{1AE5C8D9-9DFB-486C-A3B3-D006651FAC4D}"/>
    <cellStyle name="Comma 16 5" xfId="6094" xr:uid="{E781AC9B-DB69-4D16-8BBF-BBB2904A7290}"/>
    <cellStyle name="Comma 16 5 2" xfId="9048" xr:uid="{572F1BCE-7B52-4370-893B-425FD3123DA2}"/>
    <cellStyle name="Comma 16 6" xfId="8767" xr:uid="{EEE4E68A-FDFE-46BF-9A6A-E275A8A08C17}"/>
    <cellStyle name="Comma 17" xfId="2160" xr:uid="{23E65E82-1641-403E-95A2-B25C971037A5}"/>
    <cellStyle name="Comma 17 2" xfId="5455" xr:uid="{4D80997E-5B42-4C7B-8408-8D3D43A7C175}"/>
    <cellStyle name="Comma 17 2 2" xfId="6637" xr:uid="{9A79B2C7-651F-41A2-96F6-5ED141571D03}"/>
    <cellStyle name="Comma 17 2 3" xfId="8846" xr:uid="{9E35B440-5246-49E3-AD14-87E8571D4744}"/>
    <cellStyle name="Comma 17 3" xfId="5705" xr:uid="{79D5E19D-3C4B-41F7-913F-4DDD4E3D6DCA}"/>
    <cellStyle name="Comma 17 3 2" xfId="6875" xr:uid="{965C9C77-140D-4E2D-B63A-A34BD93B71BD}"/>
    <cellStyle name="Comma 17 3 3" xfId="9047" xr:uid="{F4CC1FBC-BF4F-4002-B260-0CC78F4C0C8E}"/>
    <cellStyle name="Comma 17 4" xfId="5414" xr:uid="{3FCA5B8E-420F-4F41-B319-1B80782D8952}"/>
    <cellStyle name="Comma 17 4 2" xfId="6617" xr:uid="{BDCEFCCF-3D17-47DE-94A9-23E621A9E3A0}"/>
    <cellStyle name="Comma 17 5" xfId="6312" xr:uid="{85E2756C-D51C-4EAF-B701-B77DBA174C7C}"/>
    <cellStyle name="Comma 17 6" xfId="8766" xr:uid="{7C456166-D42C-4ABE-833D-C711433BF98D}"/>
    <cellStyle name="Comma 18" xfId="2484" xr:uid="{3814C2B1-F947-4CC3-B83C-302DD9B60987}"/>
    <cellStyle name="Comma 18 2" xfId="5456" xr:uid="{598C1D08-27DC-4722-B392-D5BDAE0079A2}"/>
    <cellStyle name="Comma 18 2 2" xfId="6638" xr:uid="{0DCAEED2-21A2-449E-9F31-F853EFA33ADE}"/>
    <cellStyle name="Comma 18 2 3" xfId="8847" xr:uid="{EFBDCEF4-30E3-4CCC-AFE2-C92EBB11B5A7}"/>
    <cellStyle name="Comma 18 3" xfId="5706" xr:uid="{173AFC97-390B-435E-AF4D-56FEF12A2C16}"/>
    <cellStyle name="Comma 18 3 2" xfId="6876" xr:uid="{E615B7F1-C1C9-41FB-B67B-292458EE28BF}"/>
    <cellStyle name="Comma 18 3 3" xfId="9051" xr:uid="{535F4B45-FD13-4BD8-A79C-0DAD6788D5BB}"/>
    <cellStyle name="Comma 18 4" xfId="5415" xr:uid="{CBF86C2E-5EF1-451C-B056-81C66EBDF26C}"/>
    <cellStyle name="Comma 18 4 2" xfId="6618" xr:uid="{67EEF55A-8E19-4A95-B28B-12A435B7E31F}"/>
    <cellStyle name="Comma 18 5" xfId="6347" xr:uid="{5CD5A12E-D93C-4238-9D49-72A8244E0892}"/>
    <cellStyle name="Comma 18 6" xfId="8769" xr:uid="{5848C69C-E269-4C83-993C-18018CE5946C}"/>
    <cellStyle name="Comma 19" xfId="2487" xr:uid="{23B6829E-B6F6-4353-883E-46E417C3E659}"/>
    <cellStyle name="Comma 19 2" xfId="5448" xr:uid="{60ACA9A1-48F8-4662-A642-E8EDAE82D3C5}"/>
    <cellStyle name="Comma 19 2 2" xfId="6630" xr:uid="{B70AB446-C88B-4338-ACA5-FEDA66B68CAC}"/>
    <cellStyle name="Comma 19 2 3" xfId="8848" xr:uid="{A1E36E33-1FBF-4909-9A00-40FCAD844B35}"/>
    <cellStyle name="Comma 19 3" xfId="6348" xr:uid="{B9DB7D6D-4615-46D5-AC39-754A518C3885}"/>
    <cellStyle name="Comma 2" xfId="337" xr:uid="{00000000-0005-0000-0000-0000BD050000}"/>
    <cellStyle name="Comma 2 2" xfId="343" xr:uid="{00000000-0005-0000-0000-0000BE050000}"/>
    <cellStyle name="Comma 2 2 2" xfId="477" xr:uid="{00000000-0005-0000-0000-0000BF050000}"/>
    <cellStyle name="Comma 2 2 2 2" xfId="791" xr:uid="{00000000-0005-0000-0000-0000C0050000}"/>
    <cellStyle name="Comma 2 2 2 2 2" xfId="2153" xr:uid="{00000000-0005-0000-0000-0000C1050000}"/>
    <cellStyle name="Comma 2 2 2 2 2 2" xfId="6309" xr:uid="{B167EC1D-5225-4726-BD3D-8940D46BFE60}"/>
    <cellStyle name="Comma 2 2 2 2 3" xfId="6111" xr:uid="{048A975F-4369-4507-BFEE-2B4D24B3D524}"/>
    <cellStyle name="Comma 2 2 2 3" xfId="3375" xr:uid="{C466815E-5B3B-4D7F-808C-4C7E59AD70E6}"/>
    <cellStyle name="Comma 2 2 2 3 2" xfId="6020" xr:uid="{A9AF2A3F-5722-4D46-AE8B-C9B89BD7DB83}"/>
    <cellStyle name="Comma 2 2 2 4" xfId="5935" xr:uid="{B49EE22B-A3C6-4DCC-B6BB-C04C2EBE3C81}"/>
    <cellStyle name="Comma 2 2 3" xfId="531" xr:uid="{00000000-0005-0000-0000-0000C2050000}"/>
    <cellStyle name="Comma 2 2 3 2" xfId="6040" xr:uid="{F48762A6-97D5-4926-9C40-CB4C7B1A2219}"/>
    <cellStyle name="Comma 2 2 3 3" xfId="8851" xr:uid="{682C3EAA-1573-4471-B462-B0127C5FF52F}"/>
    <cellStyle name="Comma 2 2 4" xfId="3259" xr:uid="{4CC25F9B-386D-4AAE-B9A9-DE339B6B4DCE}"/>
    <cellStyle name="Comma 2 2 4 2" xfId="8852" xr:uid="{6ACA5B6E-4379-4B23-A6F4-84CA3DDDE0A1}"/>
    <cellStyle name="Comma 2 2 5" xfId="5930" xr:uid="{2A8672E4-AD11-4A0F-B12A-9617C4DC0D4D}"/>
    <cellStyle name="Comma 2 2 5 2" xfId="8850" xr:uid="{476B1EF9-47D2-4285-AC58-70DFFFDEF279}"/>
    <cellStyle name="Comma 2 2 6" xfId="8634" xr:uid="{375AC76F-2F56-40A7-9768-321192B817F7}"/>
    <cellStyle name="Comma 2 3" xfId="530" xr:uid="{00000000-0005-0000-0000-0000C3050000}"/>
    <cellStyle name="Comma 2 3 2" xfId="5457" xr:uid="{03B0A995-18E9-42A8-9A1D-E7012D74CDFD}"/>
    <cellStyle name="Comma 2 3 2 2" xfId="6639" xr:uid="{A1623E48-EFAE-43A9-9964-B001DECCBCCE}"/>
    <cellStyle name="Comma 2 3 3" xfId="6039" xr:uid="{E403337A-4C3F-4178-8262-147ABF97E341}"/>
    <cellStyle name="Comma 2 3 3 2" xfId="8853" xr:uid="{114DCA68-350C-4D5E-BFD2-730F83E6CBB7}"/>
    <cellStyle name="Comma 2 4" xfId="701" xr:uid="{00000000-0005-0000-0000-0000C4050000}"/>
    <cellStyle name="Comma 2 4 2" xfId="5760" xr:uid="{61FDAA33-EA56-4D31-AA17-F480DA347A4A}"/>
    <cellStyle name="Comma 2 4 2 2" xfId="6929" xr:uid="{B4CCE702-51E6-4165-9285-72349A968119}"/>
    <cellStyle name="Comma 2 4 2 3" xfId="8854" xr:uid="{6EC2A542-A975-461A-BFBA-961CDD7EED0D}"/>
    <cellStyle name="Comma 2 4 3" xfId="5707" xr:uid="{837225A9-F8C9-483A-AD65-E0F41C163F1C}"/>
    <cellStyle name="Comma 2 4 3 2" xfId="6877" xr:uid="{C79A7B6A-EA78-4403-BC4D-1E07DF9D2FDB}"/>
    <cellStyle name="Comma 2 4 4" xfId="6095" xr:uid="{D5F7ACF2-6351-4C7E-8B58-EFCC38A8494D}"/>
    <cellStyle name="Comma 2 5" xfId="790" xr:uid="{00000000-0005-0000-0000-0000C5050000}"/>
    <cellStyle name="Comma 2 5 2" xfId="6110" xr:uid="{3860F68E-EAE9-49D6-ADC9-B01C78AA5B5D}"/>
    <cellStyle name="Comma 2 5 3" xfId="8849" xr:uid="{E81CE660-0DDA-458F-9BB3-F16BEC6115E8}"/>
    <cellStyle name="Comma 2 6" xfId="5923" xr:uid="{0C7B21EE-8819-4528-834F-87EF3332A9A0}"/>
    <cellStyle name="Comma 2 6 2" xfId="7090" xr:uid="{3B2EDD4F-2F58-44E6-8559-816F3BB3164B}"/>
    <cellStyle name="Comma 2 6 3" xfId="8776" xr:uid="{DB57EF42-C2B5-4212-ADA7-73434BC5E421}"/>
    <cellStyle name="Comma 2 7" xfId="5929" xr:uid="{DC49F37C-7D02-41F2-B152-F50421E32942}"/>
    <cellStyle name="Comma 2 8" xfId="8633" xr:uid="{455B1C5B-22CA-49D4-B6DB-D5B1CA92570F}"/>
    <cellStyle name="Comma 2 9" xfId="2957" xr:uid="{9C040E83-F6E7-474C-A027-E7F5DC91EA48}"/>
    <cellStyle name="Comma 2_Quality Main SMT Line" xfId="1800" xr:uid="{00000000-0005-0000-0000-0000C6050000}"/>
    <cellStyle name="Comma 20" xfId="2490" xr:uid="{62A26984-5D40-4C11-A5C6-A786A9243351}"/>
    <cellStyle name="Comma 20 2" xfId="5466" xr:uid="{635433BC-2B93-4F13-9E55-24448A90916E}"/>
    <cellStyle name="Comma 20 2 2" xfId="6644" xr:uid="{D4EC9D66-FF18-4DDB-8771-F2247011EA78}"/>
    <cellStyle name="Comma 20 2 3" xfId="8855" xr:uid="{D8371AA2-B366-45A1-A39F-5BF98147E68E}"/>
    <cellStyle name="Comma 20 3" xfId="6349" xr:uid="{E6C0FA1C-090A-4D87-9DF1-6ACE0D5BCF3F}"/>
    <cellStyle name="Comma 21" xfId="2498" xr:uid="{6BFE0992-920D-46C6-9436-D0884BE8CE7C}"/>
    <cellStyle name="Comma 21 2" xfId="5467" xr:uid="{091C3A49-991D-4993-9953-2F529A537362}"/>
    <cellStyle name="Comma 21 2 2" xfId="6645" xr:uid="{00F18B2A-BD79-4DC4-8386-F2771FD2369F}"/>
    <cellStyle name="Comma 21 3" xfId="6351" xr:uid="{7C1CC857-370C-43E1-8D5F-18BA8404B0EA}"/>
    <cellStyle name="Comma 21 4" xfId="8856" xr:uid="{BB394BBB-4B39-4320-A36C-F965D3B46CF1}"/>
    <cellStyle name="Comma 22" xfId="2492" xr:uid="{D9E2FB57-20EE-4E3E-84AA-76150FE7E8AF}"/>
    <cellStyle name="Comma 22 2" xfId="5468" xr:uid="{DE265954-5E81-43EA-B9AF-377F6F336A33}"/>
    <cellStyle name="Comma 22 2 2" xfId="6646" xr:uid="{28DF30E7-EFCC-432E-9C57-B0C482ED8189}"/>
    <cellStyle name="Comma 22 3" xfId="6350" xr:uid="{34BE9C69-BF78-4629-B4A8-85170F20B6CD}"/>
    <cellStyle name="Comma 22 4" xfId="8857" xr:uid="{DF63B417-6901-4556-A4BB-71458261D1A5}"/>
    <cellStyle name="Comma 23" xfId="2526" xr:uid="{D8EBAABF-7AEF-4A11-A10C-A55143912776}"/>
    <cellStyle name="Comma 23 2" xfId="5469" xr:uid="{18069BA0-D49E-4071-8B60-4B2ECCEC72FD}"/>
    <cellStyle name="Comma 23 2 2" xfId="6647" xr:uid="{351F1DFE-DAF0-4598-8DCD-33F3ACE9499C}"/>
    <cellStyle name="Comma 23 3" xfId="6357" xr:uid="{D97E7069-2CB5-4D5E-B008-B05D5D60FF63}"/>
    <cellStyle name="Comma 23 4" xfId="8858" xr:uid="{884A613B-0183-4D6E-99FA-438DE7B264EE}"/>
    <cellStyle name="Comma 24" xfId="2528" xr:uid="{170B38AE-F1DB-4D05-A9BE-B2BF9C94BE7C}"/>
    <cellStyle name="Comma 24 2" xfId="5539" xr:uid="{28AF1EC1-E976-40B0-B363-13AA2DB83CA5}"/>
    <cellStyle name="Comma 24 2 2" xfId="6709" xr:uid="{A66BE15E-0400-4CEB-B242-F88AE3D4A4FF}"/>
    <cellStyle name="Comma 24 2 3" xfId="9052" xr:uid="{E02AF83F-509E-4F7A-A55F-634CCEBB42B4}"/>
    <cellStyle name="Comma 24 3" xfId="6358" xr:uid="{388EAAC1-8768-41B6-939A-97D46311E0C3}"/>
    <cellStyle name="Comma 24 4" xfId="8773" xr:uid="{2B6C998C-D2E0-4981-8383-B4DB8761210C}"/>
    <cellStyle name="Comma 25" xfId="2534" xr:uid="{9E8D2F58-C518-4DB7-9C85-BCA211019FA6}"/>
    <cellStyle name="Comma 25 2" xfId="5756" xr:uid="{195C0CC2-C6A6-4775-A98F-6F7320176AB1}"/>
    <cellStyle name="Comma 25 2 2" xfId="6926" xr:uid="{2CADD057-1CD0-4F80-97CD-916DE8748DCD}"/>
    <cellStyle name="Comma 25 3" xfId="6361" xr:uid="{3B2E55E9-47E1-4B61-BCCF-76CC0DDAC18D}"/>
    <cellStyle name="Comma 26" xfId="2531" xr:uid="{4D28A2B9-ACF8-4778-97C5-A12A137DE503}"/>
    <cellStyle name="Comma 26 2" xfId="6360" xr:uid="{3446CE2C-E83A-4733-9FCE-7D2F732F9462}"/>
    <cellStyle name="Comma 26 3" xfId="9011" xr:uid="{01DC8AA8-D2C1-4536-A096-51EF0BA10222}"/>
    <cellStyle name="Comma 26 4 3" xfId="532" xr:uid="{00000000-0005-0000-0000-0000C7050000}"/>
    <cellStyle name="Comma 26 4 3 2" xfId="6041" xr:uid="{10B4CBE3-2EC5-4494-A8F1-3977D8C9166B}"/>
    <cellStyle name="Comma 27" xfId="2542" xr:uid="{340D4551-780C-42B4-ACFA-5DB14609275C}"/>
    <cellStyle name="Comma 27 2" xfId="6364" xr:uid="{948F84C8-2D2F-4F19-9800-C897C90DD604}"/>
    <cellStyle name="Comma 27 2 2" xfId="9166" xr:uid="{26206D81-66C3-49AA-A22D-3E514DA6649E}"/>
    <cellStyle name="Comma 27 3" xfId="9016" xr:uid="{CEF47FA3-0D0B-4353-A4EE-710ADEA12669}"/>
    <cellStyle name="Comma 28" xfId="2545" xr:uid="{553AD1FE-9762-45D0-AEFD-50DDCC10E20B}"/>
    <cellStyle name="Comma 28 2" xfId="6365" xr:uid="{19A435D5-028F-4C9B-84CD-F878F0528E19}"/>
    <cellStyle name="Comma 28 3" xfId="9169" xr:uid="{EA422748-EE77-4523-AA5E-564D1791801A}"/>
    <cellStyle name="Comma 29" xfId="2565" xr:uid="{C93A7AA7-6961-445A-A1E1-0276FF43B4E3}"/>
    <cellStyle name="Comma 29 2" xfId="6368" xr:uid="{8870A79F-CE55-4A0C-A724-BA17F4C9F817}"/>
    <cellStyle name="Comma 29 3" xfId="9171" xr:uid="{7A3ED1A0-99F4-4682-BAD5-A8816A8F20D8}"/>
    <cellStyle name="Comma 3" xfId="344" xr:uid="{00000000-0005-0000-0000-0000C8050000}"/>
    <cellStyle name="Comma 3 2" xfId="478" xr:uid="{00000000-0005-0000-0000-0000C9050000}"/>
    <cellStyle name="Comma 3 2 2" xfId="534" xr:uid="{00000000-0005-0000-0000-0000CA050000}"/>
    <cellStyle name="Comma 3 2 2 2" xfId="6043" xr:uid="{E0AA7335-68FD-4EB2-B898-D845A0144713}"/>
    <cellStyle name="Comma 3 2 2 3" xfId="8859" xr:uid="{BC29D631-A0C9-4977-A064-DC19A4CD27F5}"/>
    <cellStyle name="Comma 3 2 3" xfId="6021" xr:uid="{74266E58-C960-4306-82D2-A4B03CD8B0D3}"/>
    <cellStyle name="Comma 3 3" xfId="533" xr:uid="{00000000-0005-0000-0000-0000CB050000}"/>
    <cellStyle name="Comma 3 3 2" xfId="5708" xr:uid="{97CC7B24-B4A2-4E19-B7AB-48C7FF562222}"/>
    <cellStyle name="Comma 3 3 2 2" xfId="6878" xr:uid="{A9FD6DE6-E96A-4E1D-BAD2-9BF300CF247C}"/>
    <cellStyle name="Comma 3 3 3" xfId="8860" xr:uid="{DDB24DBA-9E5C-4F8E-B9C9-2C13ED05D7AC}"/>
    <cellStyle name="Comma 3 4" xfId="702" xr:uid="{00000000-0005-0000-0000-0000CC050000}"/>
    <cellStyle name="Comma 3 4 2" xfId="6096" xr:uid="{9F374AE2-561E-4823-9A1C-4F2EFAC17F4C}"/>
    <cellStyle name="Comma 3 4 3" xfId="8861" xr:uid="{FDBBABE4-4A5B-4023-AC33-67B66CDD9628}"/>
    <cellStyle name="Comma 3 5" xfId="1801" xr:uid="{00000000-0005-0000-0000-0000CD050000}"/>
    <cellStyle name="Comma 3 5 2" xfId="6230" xr:uid="{8DD37890-CF62-46B6-913D-E947B646EF17}"/>
    <cellStyle name="Comma 3 5 3" xfId="8821" xr:uid="{11C488AF-E816-465D-87F9-33407487B917}"/>
    <cellStyle name="Comma 3 6" xfId="3260" xr:uid="{699021CC-6E7B-47DA-82A9-BAAA2C5CE410}"/>
    <cellStyle name="Comma 3 6 2" xfId="5978" xr:uid="{2CA46CCB-E93E-4B73-811F-9DE91B189012}"/>
    <cellStyle name="Comma 3 7" xfId="5936" xr:uid="{30DE1B3F-3022-4C9E-A6C6-ED463A00F87C}"/>
    <cellStyle name="Comma 3 8" xfId="8691" xr:uid="{BA7AADD8-3461-4941-A71D-D973F7372752}"/>
    <cellStyle name="Comma 30" xfId="2568" xr:uid="{28E6D886-98C9-4450-8017-CB0B6ED9FC79}"/>
    <cellStyle name="Comma 30 2" xfId="6369" xr:uid="{D21DB193-C35D-4D8F-A307-4A6045F5EF4C}"/>
    <cellStyle name="Comma 30 3" xfId="9167" xr:uid="{E602AD51-767A-4C17-B1BD-16FAEB419746}"/>
    <cellStyle name="Comma 31" xfId="2591" xr:uid="{AFB93D31-CFAA-45EB-9AE8-5483556EA584}"/>
    <cellStyle name="Comma 31 2" xfId="6379" xr:uid="{5E55BA08-D69D-4F4E-BCF1-FFA0C431B696}"/>
    <cellStyle name="Comma 31 3" xfId="9185" xr:uid="{8F30F2D5-EA55-4311-8EC3-62C13F44B84C}"/>
    <cellStyle name="Comma 32" xfId="2618" xr:uid="{B9F23240-C79B-4C85-86A2-6A8C45538B4C}"/>
    <cellStyle name="Comma 32 2" xfId="6384" xr:uid="{8D083768-E380-4270-B619-6A6D42AB2787}"/>
    <cellStyle name="Comma 33" xfId="2593" xr:uid="{6C099D48-23C3-4D55-B164-54C0F8E80342}"/>
    <cellStyle name="Comma 33 2" xfId="6380" xr:uid="{9F9B269C-9C77-45AD-8850-4F90E34FF2B5}"/>
    <cellStyle name="Comma 34" xfId="2632" xr:uid="{BB0B6BEA-E780-49B6-A842-FBFEBF329C32}"/>
    <cellStyle name="Comma 34 2" xfId="6391" xr:uid="{88FB1AEB-C118-4C87-ADC0-76E1566C6321}"/>
    <cellStyle name="Comma 35" xfId="2588" xr:uid="{75FE5015-B739-435D-B6EA-FFAC5EF8DF3C}"/>
    <cellStyle name="Comma 35 2" xfId="6377" xr:uid="{680E3FF7-3952-4A89-852D-F282777B7D0A}"/>
    <cellStyle name="Comma 36" xfId="2627" xr:uid="{545F664C-D9D9-4FAD-95B2-E51669C5474F}"/>
    <cellStyle name="Comma 36 2" xfId="6389" xr:uid="{2F24E469-261D-421F-A047-E488AECF34CD}"/>
    <cellStyle name="Comma 37" xfId="2582" xr:uid="{6C9256D7-CA59-4735-9E85-61C36E1FA23A}"/>
    <cellStyle name="Comma 37 2" xfId="6374" xr:uid="{23187C3F-5D52-4C3D-AFE7-507AC115CCAD}"/>
    <cellStyle name="Comma 38" xfId="2623" xr:uid="{195F1562-2505-4FE0-8BEA-17432CD60CD0}"/>
    <cellStyle name="Comma 38 2" xfId="6387" xr:uid="{A51C9638-6F46-4227-AA86-32F03C45E74F}"/>
    <cellStyle name="Comma 39" xfId="2612" xr:uid="{92DFE56C-1D1E-49AD-BDED-569BD5C3842F}"/>
    <cellStyle name="Comma 39 2" xfId="6382" xr:uid="{FEA54BAC-2AC1-4A6D-9E21-024A9B15B918}"/>
    <cellStyle name="Comma 4" xfId="345" xr:uid="{00000000-0005-0000-0000-0000CE050000}"/>
    <cellStyle name="Comma 4 2" xfId="479" xr:uid="{00000000-0005-0000-0000-0000CF050000}"/>
    <cellStyle name="Comma 4 2 2" xfId="536" xr:uid="{00000000-0005-0000-0000-0000D0050000}"/>
    <cellStyle name="Comma 4 2 2 2" xfId="6045" xr:uid="{5876D97E-5221-455D-B520-A7C28FCA3433}"/>
    <cellStyle name="Comma 4 2 2 3" xfId="8770" xr:uid="{59DE6AD2-2B74-4459-9BD1-2DFAD9A5BA17}"/>
    <cellStyle name="Comma 4 2 3" xfId="6022" xr:uid="{0DE4E5DD-66A1-4E6F-A5AB-D498C59E8050}"/>
    <cellStyle name="Comma 4 2 3 2" xfId="8862" xr:uid="{FDFFBD85-B0E5-40DC-A39A-C5787E474B93}"/>
    <cellStyle name="Comma 4 3" xfId="535" xr:uid="{00000000-0005-0000-0000-0000D1050000}"/>
    <cellStyle name="Comma 4 3 2" xfId="5709" xr:uid="{2BF1D01D-4954-4156-9B2E-F63EE3D4AD77}"/>
    <cellStyle name="Comma 4 3 2 2" xfId="6879" xr:uid="{89744EE1-6DBD-4298-96DF-A403A2D711A0}"/>
    <cellStyle name="Comma 4 3 2 3" xfId="8771" xr:uid="{0BAECEA5-44C6-4BE0-B8F4-5019D39F5914}"/>
    <cellStyle name="Comma 4 3 3" xfId="8863" xr:uid="{8998B069-9CB5-4A25-9BC4-14D6BB2FF02F}"/>
    <cellStyle name="Comma 4 4" xfId="703" xr:uid="{00000000-0005-0000-0000-0000D2050000}"/>
    <cellStyle name="Comma 4 4 2" xfId="6097" xr:uid="{58F59944-8A2A-4DDF-9FF8-D6A6461DFAAE}"/>
    <cellStyle name="Comma 4 4 2 2" xfId="8864" xr:uid="{1B7FB3A4-E2A5-4F19-BF79-D5177B5F1766}"/>
    <cellStyle name="Comma 4 4 3" xfId="8736" xr:uid="{0140E29C-ED30-42CA-8AA1-890CD67B0C9F}"/>
    <cellStyle name="Comma 4 5" xfId="3261" xr:uid="{0A33BFB4-6487-4529-8642-D58EFF94E68F}"/>
    <cellStyle name="Comma 4 5 2" xfId="5979" xr:uid="{255473FB-9FDA-4890-B3AB-F93A401AB9DC}"/>
    <cellStyle name="Comma 4 6" xfId="5939" xr:uid="{2BDE93BD-D4D7-4CE7-83DB-7E49A58F03F9}"/>
    <cellStyle name="Comma 4 7" xfId="8721" xr:uid="{DC858F78-F862-4745-8B79-1B8572ABFB45}"/>
    <cellStyle name="Comma 4 8" xfId="2970" xr:uid="{290F316E-D0B9-4A70-8BF7-1C3976757DFA}"/>
    <cellStyle name="Comma 40" xfId="2614" xr:uid="{25987585-E301-4B6A-93CA-D745A861D9D5}"/>
    <cellStyle name="Comma 40 2" xfId="6383" xr:uid="{66B0A8DF-A20A-4AFC-A384-E9381B70EECD}"/>
    <cellStyle name="Comma 41" xfId="2597" xr:uid="{39EF035C-9421-4421-9E15-A6568912C101}"/>
    <cellStyle name="Comma 41 2" xfId="6381" xr:uid="{7E38A929-2D67-4140-88C7-92B8385DFBE4}"/>
    <cellStyle name="Comma 42" xfId="2636" xr:uid="{071CE80E-6937-46C9-AFEE-13A5942AE38F}"/>
    <cellStyle name="Comma 42 2" xfId="6392" xr:uid="{764EC859-CFAA-4391-8FC1-B8120EAA42DC}"/>
    <cellStyle name="Comma 43" xfId="2575" xr:uid="{77133738-E163-47D8-96DE-D01EED7A7E34}"/>
    <cellStyle name="Comma 43 2" xfId="6372" xr:uid="{1585BA25-1775-49B2-9ED0-80E3E00692A4}"/>
    <cellStyle name="Comma 44" xfId="2631" xr:uid="{887F27B2-5764-45DA-ACF9-6EA74D3CA075}"/>
    <cellStyle name="Comma 44 2" xfId="6390" xr:uid="{AFACB346-8AAA-47B3-9ECC-324793F413EA}"/>
    <cellStyle name="Comma 45" xfId="2579" xr:uid="{F3F67195-A9DF-40C8-AC2C-1EFD08883C4C}"/>
    <cellStyle name="Comma 45 2" xfId="6373" xr:uid="{E6886594-BE8D-4F89-A9B9-D65390B56C8A}"/>
    <cellStyle name="Comma 46" xfId="2626" xr:uid="{77D77975-17CA-4026-94C3-C991003BCB46}"/>
    <cellStyle name="Comma 46 2" xfId="6388" xr:uid="{487DA934-DDF3-4EDA-BA14-6F4E66517F91}"/>
    <cellStyle name="Comma 47" xfId="2583" xr:uid="{53CAB224-85A2-4A70-B843-0CE2B993BA85}"/>
    <cellStyle name="Comma 47 2" xfId="6375" xr:uid="{38F75116-8EB6-45B3-9057-655CA37FF711}"/>
    <cellStyle name="Comma 48" xfId="2622" xr:uid="{27BCDF94-1431-48C6-B360-FD1C17760774}"/>
    <cellStyle name="Comma 48 2" xfId="6386" xr:uid="{DDCE6209-0C53-4899-9799-64CAF499F1BA}"/>
    <cellStyle name="Comma 49" xfId="2589" xr:uid="{E261E789-E92F-4D2F-A3C4-6114E31ED6CD}"/>
    <cellStyle name="Comma 49 2" xfId="6378" xr:uid="{19CFCEF0-C96F-41EE-80DF-5CBFE2A37BD3}"/>
    <cellStyle name="Comma 5" xfId="346" xr:uid="{00000000-0005-0000-0000-0000D3050000}"/>
    <cellStyle name="Comma 5 2" xfId="480" xr:uid="{00000000-0005-0000-0000-0000D4050000}"/>
    <cellStyle name="Comma 5 2 2" xfId="538" xr:uid="{00000000-0005-0000-0000-0000D5050000}"/>
    <cellStyle name="Comma 5 2 2 2" xfId="6047" xr:uid="{75393EFE-2F6C-4BB0-AA64-74CEE30DA56D}"/>
    <cellStyle name="Comma 5 2 3" xfId="6023" xr:uid="{E5D7C475-08AE-4ED5-A35B-3E903DE6989A}"/>
    <cellStyle name="Comma 5 3" xfId="537" xr:uid="{00000000-0005-0000-0000-0000D6050000}"/>
    <cellStyle name="Comma 5 3 2" xfId="5710" xr:uid="{FD992DFB-74CC-46F4-ABE3-44735C7251E2}"/>
    <cellStyle name="Comma 5 3 2 2" xfId="6880" xr:uid="{531C323A-DE66-4CBC-AB21-9964A22874E6}"/>
    <cellStyle name="Comma 5 3 3" xfId="8865" xr:uid="{4CCC0F45-A3C2-48A7-89BF-47E6D583DE45}"/>
    <cellStyle name="Comma 5 4" xfId="704" xr:uid="{00000000-0005-0000-0000-0000D7050000}"/>
    <cellStyle name="Comma 5 4 2" xfId="6098" xr:uid="{AD7AFD36-3D84-45F9-B2C2-5758E14BA7A6}"/>
    <cellStyle name="Comma 5 5" xfId="5980" xr:uid="{F8E22186-DBFD-4AA4-BB5A-27254FA70506}"/>
    <cellStyle name="Comma 50" xfId="2620" xr:uid="{A40C9657-E262-4AC6-80CF-760DA91AD9ED}"/>
    <cellStyle name="Comma 50 2" xfId="6385" xr:uid="{6C55BBE6-938F-48C6-9D66-53B694AA696A}"/>
    <cellStyle name="Comma 51" xfId="2586" xr:uid="{708300EB-2D17-44A1-BBE0-5689F795B278}"/>
    <cellStyle name="Comma 51 2" xfId="6376" xr:uid="{78BB1057-8521-42B7-8CD5-F5B0CE31F939}"/>
    <cellStyle name="Comma 52" xfId="2639" xr:uid="{F29DEF48-EC7C-4D6C-A312-AA243BF92B66}"/>
    <cellStyle name="Comma 52 2" xfId="6393" xr:uid="{4A837EBB-ABC9-419E-BFE6-0675E6F2F546}"/>
    <cellStyle name="Comma 53" xfId="2647" xr:uid="{D983E675-1C00-4459-B503-FA30C2DB89FB}"/>
    <cellStyle name="Comma 53 2" xfId="6394" xr:uid="{C19C36DB-FA2A-4F51-B9BE-86121ECDC1DA}"/>
    <cellStyle name="Comma 54" xfId="2666" xr:uid="{27AE2C99-EFB6-4F8A-B7E0-F0ACF031477B}"/>
    <cellStyle name="Comma 54 2" xfId="6396" xr:uid="{4B7CC001-D48E-4244-A9F9-462CAC061C58}"/>
    <cellStyle name="Comma 55" xfId="2697" xr:uid="{66787B9E-8F07-42D6-A2C3-9ACF2307F243}"/>
    <cellStyle name="Comma 55 2" xfId="7087" xr:uid="{B14475D4-DE1B-4F30-A60F-34D442736FAD}"/>
    <cellStyle name="Comma 55 3" xfId="5919" xr:uid="{FE24D474-5464-4C7D-AE4C-366C7A9B9467}"/>
    <cellStyle name="Comma 56" xfId="2699" xr:uid="{8075E13B-0687-4300-ABC0-E50E2A7377D5}"/>
    <cellStyle name="Comma 56 2" xfId="5926" xr:uid="{3F1B5393-29F1-4D30-9128-CD31E3EFA6FE}"/>
    <cellStyle name="Comma 57" xfId="2805" xr:uid="{46C695AF-7C24-4952-BCBF-B641E38289FD}"/>
    <cellStyle name="Comma 57 2" xfId="6057" xr:uid="{18A41EA7-D341-47B4-935D-1989CF79E7CB}"/>
    <cellStyle name="Comma 58" xfId="2808" xr:uid="{A272C62D-706F-4464-ACC5-00D26D84F3E9}"/>
    <cellStyle name="Comma 58 2" xfId="6338" xr:uid="{20F80038-6531-404B-AA2B-6B255BA66D74}"/>
    <cellStyle name="Comma 59" xfId="2871" xr:uid="{76E0BCA0-3F6C-41FC-A1CE-2E9B14132A90}"/>
    <cellStyle name="Comma 59 2" xfId="5952" xr:uid="{F2368451-91E4-4658-9E76-A091EDF4CDA5}"/>
    <cellStyle name="Comma 6" xfId="347" xr:uid="{00000000-0005-0000-0000-0000D8050000}"/>
    <cellStyle name="Comma 6 2" xfId="481" xr:uid="{00000000-0005-0000-0000-0000D9050000}"/>
    <cellStyle name="Comma 6 2 2" xfId="6024" xr:uid="{568E5C45-B71B-4C55-BCF6-6A87604798D3}"/>
    <cellStyle name="Comma 6 3" xfId="539" xr:uid="{00000000-0005-0000-0000-0000DA050000}"/>
    <cellStyle name="Comma 6 3 2" xfId="5711" xr:uid="{844B953F-7A17-4FC9-BF37-DCB28B14EB8C}"/>
    <cellStyle name="Comma 6 3 2 2" xfId="6881" xr:uid="{A7062842-CA14-4CC7-8447-FD49484BDB60}"/>
    <cellStyle name="Comma 6 3 3" xfId="6048" xr:uid="{5B32F7E3-A312-43C7-9BA5-713FD8391B0A}"/>
    <cellStyle name="Comma 6 4" xfId="5981" xr:uid="{C1C44344-856A-4B4B-A6F5-CC3FCD0B25FA}"/>
    <cellStyle name="Comma 6 4 2" xfId="8867" xr:uid="{C9D62E07-C419-44E0-977B-70621A8FA3C9}"/>
    <cellStyle name="Comma 6 5" xfId="8866" xr:uid="{0564C8B2-4C05-4315-9643-F368CA32EDCB}"/>
    <cellStyle name="Comma 60" xfId="2902" xr:uid="{41508B6A-1684-4BB3-8A9D-E58BE5DC3B24}"/>
    <cellStyle name="Comma 60 2" xfId="7734" xr:uid="{FCD850FC-9A9F-4D4E-BD89-770AA896FA04}"/>
    <cellStyle name="Comma 61" xfId="2905" xr:uid="{EB7520C9-5B90-4F23-A283-2749C7CABCE3}"/>
    <cellStyle name="Comma 62" xfId="2908" xr:uid="{CE0CD84F-1415-4BB4-8EA8-DDD7B6E2AA2E}"/>
    <cellStyle name="Comma 62 2" xfId="8750" xr:uid="{EBF2476F-9380-4CC4-B2EE-5079BFEB9EEB}"/>
    <cellStyle name="Comma 63" xfId="2911" xr:uid="{B40124C8-1C07-429D-83FC-EB50767E312C}"/>
    <cellStyle name="Comma 64" xfId="2914" xr:uid="{9144CEAC-3B6E-4162-88F9-EEFE33C8D908}"/>
    <cellStyle name="Comma 64 2" xfId="9190" xr:uid="{1C39A01A-F348-4444-853A-EC8D4E5966DB}"/>
    <cellStyle name="Comma 65" xfId="2923" xr:uid="{1DE8BB34-C782-4F87-8CEA-95E8542F5842}"/>
    <cellStyle name="Comma 65 2" xfId="9244" xr:uid="{668CC74D-2DAE-4770-83CE-1EFA3319F79C}"/>
    <cellStyle name="Comma 66" xfId="2930" xr:uid="{EB5AE9C8-7532-499E-A012-6AB7442136AB}"/>
    <cellStyle name="Comma 67" xfId="2927" xr:uid="{9A2729FA-8088-40D8-A7C9-26527C619E1B}"/>
    <cellStyle name="Comma 68" xfId="2935" xr:uid="{61A39425-C8AD-497B-91B5-61672FF6A428}"/>
    <cellStyle name="Comma 69" xfId="2924" xr:uid="{00D95567-30BA-45C7-B10F-6FE2DCEAAFDB}"/>
    <cellStyle name="Comma 7" xfId="348" xr:uid="{00000000-0005-0000-0000-0000DB050000}"/>
    <cellStyle name="Comma 7 2" xfId="581" xr:uid="{00000000-0005-0000-0000-0000DC050000}"/>
    <cellStyle name="Comma 7 2 2" xfId="609" xr:uid="{00000000-0005-0000-0000-0000DD050000}"/>
    <cellStyle name="Comma 7 2 2 2" xfId="6065" xr:uid="{DB707453-CAA9-4F53-851F-2084ED5DDFE0}"/>
    <cellStyle name="Comma 7 2 2 3" xfId="3483" xr:uid="{F29E4A57-4B1C-41B4-8E86-480FB5515E38}"/>
    <cellStyle name="Comma 7 2 3" xfId="1802" xr:uid="{00000000-0005-0000-0000-0000DE050000}"/>
    <cellStyle name="Comma 7 2 3 2" xfId="6231" xr:uid="{9AF120CF-0157-42F0-9F51-B8CA67C641FC}"/>
    <cellStyle name="Comma 7 2 4" xfId="5458" xr:uid="{FFD29393-92A3-4F64-8528-4AD51A20C590}"/>
    <cellStyle name="Comma 7 2 4 2" xfId="6640" xr:uid="{9CC085B6-AC94-41F3-B282-FE3DCF6C343A}"/>
    <cellStyle name="Comma 7 2 5" xfId="6058" xr:uid="{D3A1248C-DE10-4A53-A5D6-166C515AE341}"/>
    <cellStyle name="Comma 7 2 6" xfId="3457" xr:uid="{22DD3D13-2560-40CD-A3CA-778C942D7F1D}"/>
    <cellStyle name="Comma 7 3" xfId="584" xr:uid="{00000000-0005-0000-0000-0000DF050000}"/>
    <cellStyle name="Comma 7 3 2" xfId="5712" xr:uid="{CB2D339D-E85F-4B65-9ED0-C40321FC6100}"/>
    <cellStyle name="Comma 7 3 2 2" xfId="6882" xr:uid="{0ECBE266-9CFF-46BF-B5A4-546C4DB6A570}"/>
    <cellStyle name="Comma 7 3 3" xfId="6060" xr:uid="{73F37E3A-80D0-4EC4-AB9F-0494AE836885}"/>
    <cellStyle name="Comma 7 3 4" xfId="3460" xr:uid="{14BBAFAE-1517-4622-864F-FCF0BAC10248}"/>
    <cellStyle name="Comma 7 4" xfId="8869" xr:uid="{3FF88EE1-1387-4AC8-A674-270D4B8385F3}"/>
    <cellStyle name="Comma 7 5" xfId="8870" xr:uid="{2CAFB03E-9E81-43E5-A538-47204EC161F5}"/>
    <cellStyle name="Comma 7 6" xfId="8868" xr:uid="{CEB9E1CA-606D-4364-8445-2DD188C27E37}"/>
    <cellStyle name="Comma 70" xfId="2929" xr:uid="{5A9E1DE8-DA76-4F8E-975F-3EA5D460A5D5}"/>
    <cellStyle name="Comma 71" xfId="2918" xr:uid="{F42C9209-BB25-47AA-9193-C1E31C819781}"/>
    <cellStyle name="Comma 72" xfId="2938" xr:uid="{25CE67E1-379D-4C34-949D-7105BD1AE9D8}"/>
    <cellStyle name="Comma 73" xfId="2941" xr:uid="{8C0DE53F-CF68-4EF3-B876-8E5E484BC9C0}"/>
    <cellStyle name="Comma 74" xfId="2944" xr:uid="{15D7841D-F87D-4D6F-8282-9CBCBCB1DD43}"/>
    <cellStyle name="Comma 75" xfId="2947" xr:uid="{FAB5CB4E-307A-4324-B677-B0CFA9764E93}"/>
    <cellStyle name="Comma 76" xfId="2950" xr:uid="{DE4B0FD6-9605-40BF-9A3F-E59F307B3973}"/>
    <cellStyle name="Comma 77" xfId="9452" xr:uid="{3976D334-2E42-4932-BFDB-8166474DF0D1}"/>
    <cellStyle name="Comma 78" xfId="9457" xr:uid="{4D0DBEC7-B2C5-417F-A1E9-A3045F0A8ABB}"/>
    <cellStyle name="Comma 79" xfId="9460" xr:uid="{DFC45C1E-1538-448B-A880-8379BE2963D4}"/>
    <cellStyle name="Comma 8" xfId="349" xr:uid="{00000000-0005-0000-0000-0000E0050000}"/>
    <cellStyle name="Comma 8 2" xfId="705" xr:uid="{00000000-0005-0000-0000-0000E1050000}"/>
    <cellStyle name="Comma 8 2 2" xfId="5459" xr:uid="{6166D8EB-60A8-4ACE-8B42-1DA90956C526}"/>
    <cellStyle name="Comma 8 2 2 2" xfId="6641" xr:uid="{DBCC456F-EA12-433F-8D80-EF5086A6AD3D}"/>
    <cellStyle name="Comma 8 2 3" xfId="6099" xr:uid="{96081A3A-CE8E-492F-9368-195982CBC977}"/>
    <cellStyle name="Comma 8 3" xfId="5713" xr:uid="{6E347301-4C4A-48BE-A6DD-CDF84F9606B9}"/>
    <cellStyle name="Comma 8 3 2" xfId="6883" xr:uid="{FE572F2D-987D-4042-BF71-D10DDF2E3989}"/>
    <cellStyle name="Comma 8 3 3" xfId="8872" xr:uid="{8845089E-FC83-4D46-A14F-76AFAD2BABCD}"/>
    <cellStyle name="Comma 8 4" xfId="8873" xr:uid="{8CD4F141-487D-4B54-B02E-2CA96B6B4BFA}"/>
    <cellStyle name="Comma 8 5" xfId="8871" xr:uid="{7C69EA23-0A1B-4A1C-BD53-077B853B4605}"/>
    <cellStyle name="Comma 8 6" xfId="8762" xr:uid="{0FC9F2E3-9F1C-4069-8FF9-D8C80403EAF6}"/>
    <cellStyle name="Comma 8 7" xfId="8722" xr:uid="{8C97A2BE-A4D0-4153-907D-244216CB658C}"/>
    <cellStyle name="Comma 80" xfId="9462" xr:uid="{70D923CE-E6E9-44F1-9427-3D8E8CC1B8FF}"/>
    <cellStyle name="Comma 81" xfId="9465" xr:uid="{C0677F59-1768-46F8-9341-3BAF774471F7}"/>
    <cellStyle name="Comma 82" xfId="9467" xr:uid="{719A9D96-568D-405E-A29B-94EBE2F899F8}"/>
    <cellStyle name="Comma 83" xfId="9470" xr:uid="{8ED72818-C5FC-4316-9CF8-A5A2D09033C3}"/>
    <cellStyle name="Comma 84" xfId="9473" xr:uid="{624E3EEE-7B6A-4684-A269-1B93FBFBE50C}"/>
    <cellStyle name="Comma 85" xfId="9476" xr:uid="{1D6642D8-ED73-442B-BF3B-A41D4B7E1828}"/>
    <cellStyle name="Comma 86" xfId="9479" xr:uid="{E5C38F3A-51F3-420A-92E8-3F09E7312795}"/>
    <cellStyle name="Comma 87" xfId="9482" xr:uid="{18A952FA-F9CF-464A-84A5-74DF68ADE2A2}"/>
    <cellStyle name="Comma 9" xfId="706" xr:uid="{00000000-0005-0000-0000-0000E2050000}"/>
    <cellStyle name="Comma 9 2" xfId="707" xr:uid="{00000000-0005-0000-0000-0000E3050000}"/>
    <cellStyle name="Comma 9 2 2" xfId="5460" xr:uid="{C134E801-CFAD-4ACC-B848-E006C5F4BC35}"/>
    <cellStyle name="Comma 9 2 2 2" xfId="6642" xr:uid="{CF5A1BFD-59F0-455E-B57B-7660B98B473D}"/>
    <cellStyle name="Comma 9 2 3" xfId="6101" xr:uid="{26E5DA14-768B-4711-8BB6-061325A76C32}"/>
    <cellStyle name="Comma 9 3" xfId="2969" xr:uid="{4C934CEA-3795-4687-BA54-50C4C8F31F0F}"/>
    <cellStyle name="Comma 9 3 2" xfId="5714" xr:uid="{89DE63F6-CD0F-42C9-A360-966226B93A3D}"/>
    <cellStyle name="Comma 9 3 2 2" xfId="6884" xr:uid="{ED33FBDD-9502-4ECE-83CB-7B45E288E7AD}"/>
    <cellStyle name="Comma 9 3 3" xfId="5938" xr:uid="{7991775C-B06A-4979-AC1C-BD4058BCF2D1}"/>
    <cellStyle name="Comma 9 3 4" xfId="8875" xr:uid="{867A7385-DA01-4836-B582-85EDEDF35259}"/>
    <cellStyle name="Comma 9 4" xfId="8876" xr:uid="{C6B52A5E-00D4-4D66-96B4-21852F27D906}"/>
    <cellStyle name="Comma 9 5" xfId="8874" xr:uid="{BED39192-986F-4525-9708-1408C2A7FF35}"/>
    <cellStyle name="Comma 9 6" xfId="9025" xr:uid="{E7450747-4924-48B9-84BA-3343396E4B2B}"/>
    <cellStyle name="comma zerodec" xfId="350" xr:uid="{00000000-0005-0000-0000-0000E4050000}"/>
    <cellStyle name="Currency [0] 2" xfId="653" xr:uid="{00000000-0005-0000-0000-0000E5050000}"/>
    <cellStyle name="Currency [0] 2 2" xfId="351" xr:uid="{00000000-0005-0000-0000-0000E6050000}"/>
    <cellStyle name="Currency [0] 2 3" xfId="540" xr:uid="{00000000-0005-0000-0000-0000E7050000}"/>
    <cellStyle name="Currency [0] 2 4" xfId="3517" xr:uid="{33EEE0E6-AC97-4AF7-8642-0E74B1766DA4}"/>
    <cellStyle name="Currency [0] 2 5" xfId="5487" xr:uid="{14F98BD5-8B9A-4284-A582-7F119106F153}"/>
    <cellStyle name="Currency [0] 2 5 2" xfId="6662" xr:uid="{25BE0CC4-A067-4422-B859-82350BB5BCF2}"/>
    <cellStyle name="Currency [0] 2 6" xfId="2956" xr:uid="{7C88C97A-8E6D-484B-AEB7-F69AB9AF020D}"/>
    <cellStyle name="Currency 2" xfId="2155" xr:uid="{00000000-0005-0000-0000-0000E8050000}"/>
    <cellStyle name="Currency 2 2" xfId="352" xr:uid="{00000000-0005-0000-0000-0000E9050000}"/>
    <cellStyle name="Currency 2 2 2" xfId="8761" xr:uid="{6B191A3D-335C-409E-904E-B734C90CA4EF}"/>
    <cellStyle name="Currency 2 3" xfId="9042" xr:uid="{16810AC9-88BE-4F7A-B3C2-D30FFB1B15C6}"/>
    <cellStyle name="Currency 3" xfId="353" xr:uid="{00000000-0005-0000-0000-0000EA050000}"/>
    <cellStyle name="Currency1" xfId="354" xr:uid="{00000000-0005-0000-0000-0000EB050000}"/>
    <cellStyle name="Currency1 2" xfId="591" xr:uid="{00000000-0005-0000-0000-0000EC050000}"/>
    <cellStyle name="Date" xfId="2963" xr:uid="{DCE50ADC-7226-44B5-9D41-063FA2339ED9}"/>
    <cellStyle name="Dollar (zero dec)" xfId="355" xr:uid="{00000000-0005-0000-0000-0000ED050000}"/>
    <cellStyle name="Dollar (zero dec) 2" xfId="592" xr:uid="{00000000-0005-0000-0000-0000EE050000}"/>
    <cellStyle name="Error" xfId="8744" xr:uid="{AB96878A-866F-4EB8-97CC-55249C1C6AE9}"/>
    <cellStyle name="Excel Built-in Comma [0] 1" xfId="9009" xr:uid="{C5692000-670F-4830-BB2D-76B2F3F8B56B}"/>
    <cellStyle name="Explanatory Text 2" xfId="356" xr:uid="{00000000-0005-0000-0000-0000EF050000}"/>
    <cellStyle name="Explanatory Text 2 2" xfId="357" xr:uid="{00000000-0005-0000-0000-0000F0050000}"/>
    <cellStyle name="Explanatory Text 2 2 2" xfId="1804" xr:uid="{00000000-0005-0000-0000-0000F1050000}"/>
    <cellStyle name="Explanatory Text 2 2 3" xfId="8693" xr:uid="{F8C5FA4F-DA67-4C1F-A57A-E4D421F55ED9}"/>
    <cellStyle name="Explanatory Text 2 3" xfId="637" xr:uid="{00000000-0005-0000-0000-0000F2050000}"/>
    <cellStyle name="Explanatory Text 2 3 2" xfId="1805" xr:uid="{00000000-0005-0000-0000-0000F3050000}"/>
    <cellStyle name="Explanatory Text 2 4" xfId="1806" xr:uid="{00000000-0005-0000-0000-0000F4050000}"/>
    <cellStyle name="Explanatory Text 2 5" xfId="1803" xr:uid="{00000000-0005-0000-0000-0000F5050000}"/>
    <cellStyle name="Explanatory Text 2 6" xfId="8692" xr:uid="{6ADAC602-5CB8-4F10-8F05-E952791364F1}"/>
    <cellStyle name="Explanatory Text 3" xfId="541" xr:uid="{00000000-0005-0000-0000-0000F6050000}"/>
    <cellStyle name="Explanatory Text 3 2" xfId="1808" xr:uid="{00000000-0005-0000-0000-0000F7050000}"/>
    <cellStyle name="Explanatory Text 3 3" xfId="1809" xr:uid="{00000000-0005-0000-0000-0000F8050000}"/>
    <cellStyle name="Explanatory Text 3 4" xfId="1810" xr:uid="{00000000-0005-0000-0000-0000F9050000}"/>
    <cellStyle name="Explanatory Text 3 5" xfId="1807" xr:uid="{00000000-0005-0000-0000-0000FA050000}"/>
    <cellStyle name="Explanatory Text 4" xfId="708" xr:uid="{00000000-0005-0000-0000-0000FB050000}"/>
    <cellStyle name="Explanatory Text 4 2" xfId="1811" xr:uid="{00000000-0005-0000-0000-0000FC050000}"/>
    <cellStyle name="Footnote" xfId="8745" xr:uid="{04135FA6-4C32-46C0-B355-F9C4213F2699}"/>
    <cellStyle name="Good 2" xfId="358" xr:uid="{00000000-0005-0000-0000-0000FD050000}"/>
    <cellStyle name="Good 2 2" xfId="359" xr:uid="{00000000-0005-0000-0000-0000FE050000}"/>
    <cellStyle name="Good 2 2 2" xfId="1813" xr:uid="{00000000-0005-0000-0000-0000FF050000}"/>
    <cellStyle name="Good 2 2 3" xfId="8695" xr:uid="{85F78DD1-3040-4913-ADD0-2C205DC0F706}"/>
    <cellStyle name="Good 2 3" xfId="638" xr:uid="{00000000-0005-0000-0000-000000060000}"/>
    <cellStyle name="Good 2 3 2" xfId="1814" xr:uid="{00000000-0005-0000-0000-000001060000}"/>
    <cellStyle name="Good 2 4" xfId="1815" xr:uid="{00000000-0005-0000-0000-000002060000}"/>
    <cellStyle name="Good 2 5" xfId="1812" xr:uid="{00000000-0005-0000-0000-000003060000}"/>
    <cellStyle name="Good 2 6" xfId="8694" xr:uid="{1B147F96-0BC9-4310-A2A7-6EA7FEF90D2E}"/>
    <cellStyle name="Good 3" xfId="542" xr:uid="{00000000-0005-0000-0000-000004060000}"/>
    <cellStyle name="Good 3 2" xfId="1817" xr:uid="{00000000-0005-0000-0000-000005060000}"/>
    <cellStyle name="Good 3 3" xfId="1818" xr:uid="{00000000-0005-0000-0000-000006060000}"/>
    <cellStyle name="Good 3 4" xfId="1819" xr:uid="{00000000-0005-0000-0000-000007060000}"/>
    <cellStyle name="Good 3 5" xfId="1816" xr:uid="{00000000-0005-0000-0000-000008060000}"/>
    <cellStyle name="Good 4" xfId="709" xr:uid="{00000000-0005-0000-0000-000009060000}"/>
    <cellStyle name="Good 4 2" xfId="1820" xr:uid="{00000000-0005-0000-0000-00000A060000}"/>
    <cellStyle name="Grey" xfId="360" xr:uid="{00000000-0005-0000-0000-00000B060000}"/>
    <cellStyle name="HEADER" xfId="361" xr:uid="{00000000-0005-0000-0000-00000C060000}"/>
    <cellStyle name="Header1" xfId="543" xr:uid="{00000000-0005-0000-0000-00000D060000}"/>
    <cellStyle name="Header2" xfId="544" xr:uid="{00000000-0005-0000-0000-00000E060000}"/>
    <cellStyle name="Header2 10" xfId="17693" xr:uid="{43CD544D-6BED-456D-BE5E-812DBC1DF72C}"/>
    <cellStyle name="Header2 2" xfId="1821" xr:uid="{00000000-0005-0000-0000-00000F060000}"/>
    <cellStyle name="Header2 2 10" xfId="18068" xr:uid="{C850F5BC-1FE3-47E3-B90C-1DFD3FCF7318}"/>
    <cellStyle name="Header2 2 2" xfId="5316" xr:uid="{740893AE-836C-49BA-9792-E75B566031DC}"/>
    <cellStyle name="Header2 2 2 2" xfId="7878" xr:uid="{8730E7F2-F893-41F1-B20F-67CFEE604729}"/>
    <cellStyle name="Header2 2 2 2 2" xfId="12034" xr:uid="{B0BB5EED-0542-45B1-8816-843582BB4915}"/>
    <cellStyle name="Header2 2 2 2 3" xfId="15483" xr:uid="{498EE933-F7CC-445A-A2C2-7552521635F2}"/>
    <cellStyle name="Header2 2 2 2 4" xfId="12915" xr:uid="{FE9AC32B-91F6-4F4B-823E-2D0012A5856D}"/>
    <cellStyle name="Header2 2 2 2 5" xfId="21217" xr:uid="{90EA547A-7089-434F-A74D-8FECBB87696F}"/>
    <cellStyle name="Header2 2 2 2 6" xfId="23973" xr:uid="{42C5AA19-CE75-46DD-B48F-858F61BBCAB6}"/>
    <cellStyle name="Header2 2 2 3" xfId="8389" xr:uid="{D9549079-A803-4969-8F2D-A9F41ECFBCB3}"/>
    <cellStyle name="Header2 2 2 3 2" xfId="12545" xr:uid="{B377BD61-74F9-491C-A35A-99558AA70262}"/>
    <cellStyle name="Header2 2 2 3 3" xfId="15992" xr:uid="{4B61333C-2605-4F5C-812C-5C7C3C84BDA9}"/>
    <cellStyle name="Header2 2 2 3 4" xfId="4355" xr:uid="{BA44F1AA-99EA-446F-9AA1-E3B12C7DB32B}"/>
    <cellStyle name="Header2 2 2 3 5" xfId="21723" xr:uid="{2F9A6AFF-DDE9-4528-867B-1B600558A7CD}"/>
    <cellStyle name="Header2 2 2 3 6" xfId="24479" xr:uid="{C7373CBE-59C2-4509-8945-87A793276047}"/>
    <cellStyle name="Header2 2 2 4" xfId="9530" xr:uid="{E91013C0-5AF3-4966-A239-3F12AFC38F00}"/>
    <cellStyle name="Header2 2 2 5" xfId="4806" xr:uid="{98141C85-7BA9-496C-8393-264C48097511}"/>
    <cellStyle name="Header2 2 2 6" xfId="13154" xr:uid="{5EE12A87-3255-47DF-A24A-40149D8A3EB9}"/>
    <cellStyle name="Header2 2 2 7" xfId="4246" xr:uid="{35A9C9D5-40F0-43FA-8AED-0A16463E8FE2}"/>
    <cellStyle name="Header2 2 2 8" xfId="18137" xr:uid="{C2B24A3D-6825-49B5-A19E-65864D0FFBB9}"/>
    <cellStyle name="Header2 2 3" xfId="6235" xr:uid="{16EBEC8E-0815-493A-AB3A-77D7DEED8B86}"/>
    <cellStyle name="Header2 2 3 2" xfId="10411" xr:uid="{8004F6AF-D1BF-439A-BA27-E432C0A69163}"/>
    <cellStyle name="Header2 2 3 3" xfId="13857" xr:uid="{C121D685-42E2-4107-8702-2E7FF8D32E88}"/>
    <cellStyle name="Header2 2 3 4" xfId="18480" xr:uid="{54AFBC8A-7E4B-4239-BA36-9155F2177D7B}"/>
    <cellStyle name="Header2 2 4" xfId="6167" xr:uid="{2BFE7AA5-72CB-4C5F-9B5B-9828AA4941D0}"/>
    <cellStyle name="Header2 2 4 2" xfId="10343" xr:uid="{659E49F1-77E4-49F4-BFC9-07BCC9FED081}"/>
    <cellStyle name="Header2 2 4 3" xfId="13790" xr:uid="{0BE060F9-1608-4238-B32F-3A2BD8B4C7D2}"/>
    <cellStyle name="Header2 2 4 4" xfId="12746" xr:uid="{6DF49A6E-2C39-4A85-8FA7-ABDCB047CDAC}"/>
    <cellStyle name="Header2 2 5" xfId="9074" xr:uid="{9AD289F6-F15B-4D96-A534-C65FF282ABCE}"/>
    <cellStyle name="Header2 2 5 2" xfId="13176" xr:uid="{946817A4-6B03-46F4-9C4F-EE684ECE6903}"/>
    <cellStyle name="Header2 2 5 3" xfId="16574" xr:uid="{5F872033-DA2D-484A-B47C-95F5B9755100}"/>
    <cellStyle name="Header2 2 5 4" xfId="19016" xr:uid="{08B107F0-EF05-418A-8917-24C574C2F97A}"/>
    <cellStyle name="Header2 2 5 5" xfId="19430" xr:uid="{007E9CEF-6FCE-4A99-92B3-13133D3C112F}"/>
    <cellStyle name="Header2 2 5 6" xfId="22003" xr:uid="{BD306155-855C-443B-B3A1-021B069F8979}"/>
    <cellStyle name="Header2 2 5 7" xfId="24700" xr:uid="{483DCE74-B320-43DF-884B-0989F7239707}"/>
    <cellStyle name="Header2 2 6" xfId="9304" xr:uid="{64A55ABB-E76C-4228-A177-CA25C6A1D80C}"/>
    <cellStyle name="Header2 2 6 2" xfId="13401" xr:uid="{70EFDD9C-7A81-4251-9784-09F70AD91710}"/>
    <cellStyle name="Header2 2 6 3" xfId="16796" xr:uid="{BB6E5B95-DB93-4474-A167-225927D2F532}"/>
    <cellStyle name="Header2 2 6 4" xfId="19227" xr:uid="{E38D9BB0-5CD9-4C00-9A89-00A24902B5B8}"/>
    <cellStyle name="Header2 2 6 5" xfId="22196" xr:uid="{AB3B1CCD-4E95-4E97-93CB-F5173D0ECDE8}"/>
    <cellStyle name="Header2 2 6 6" xfId="24856" xr:uid="{38FB66AF-238A-435C-8612-DE3CC9C84D6A}"/>
    <cellStyle name="Header2 2 7" xfId="4420" xr:uid="{929E0DA6-659E-4E42-8DE3-DFBF5B613E57}"/>
    <cellStyle name="Header2 2 8" xfId="4058" xr:uid="{6D6D63CA-C866-4875-BA9F-C073E7E6AAEB}"/>
    <cellStyle name="Header2 2 9" xfId="12973" xr:uid="{187C1485-1FC2-4329-95F6-BF9B7B9F1341}"/>
    <cellStyle name="Header2 3" xfId="5291" xr:uid="{20888880-E3A0-4BFB-A90D-D2CD8F640AC3}"/>
    <cellStyle name="Header2 3 2" xfId="7853" xr:uid="{1C3E86B8-4061-449D-A2FB-E63FC9DAE540}"/>
    <cellStyle name="Header2 3 2 2" xfId="12009" xr:uid="{177B347C-5543-46D7-BFD4-7DBF11EC90A0}"/>
    <cellStyle name="Header2 3 2 3" xfId="15458" xr:uid="{C046C626-8707-4D44-B0D5-25F9174202FF}"/>
    <cellStyle name="Header2 3 2 4" xfId="16310" xr:uid="{36AE4004-7E75-47AE-8F84-F1A9E0008C5F}"/>
    <cellStyle name="Header2 3 2 5" xfId="21192" xr:uid="{77FA01B9-D02C-444D-9DD4-E64BECF58902}"/>
    <cellStyle name="Header2 3 2 6" xfId="23948" xr:uid="{97A526D4-A0D2-43F1-9646-EB9F231DE8FB}"/>
    <cellStyle name="Header2 3 3" xfId="8386" xr:uid="{BDEDCC49-763A-491C-8F3A-2D4A24510DC6}"/>
    <cellStyle name="Header2 3 3 2" xfId="12542" xr:uid="{C70A5E6C-F771-491B-9293-9A6AE3F98C5E}"/>
    <cellStyle name="Header2 3 3 3" xfId="15989" xr:uid="{1FB7B85A-529B-4D87-94DF-AF436FD032B8}"/>
    <cellStyle name="Header2 3 3 4" xfId="4350" xr:uid="{EFF424CC-E201-477C-9194-8F05412E1460}"/>
    <cellStyle name="Header2 3 3 5" xfId="21720" xr:uid="{7F60C432-719D-43E7-88A2-FA113027CDA1}"/>
    <cellStyle name="Header2 3 3 6" xfId="24476" xr:uid="{6ED2577B-3741-4176-8A90-7FE266D89841}"/>
    <cellStyle name="Header2 3 4" xfId="9505" xr:uid="{9642AF10-ECB9-47AA-ACF7-1D4B4A6C4383}"/>
    <cellStyle name="Header2 3 5" xfId="12951" xr:uid="{631F830E-D268-4254-8A24-AE52807AB12B}"/>
    <cellStyle name="Header2 3 6" xfId="4745" xr:uid="{B4749816-389F-4F7C-B630-D86F23D62B8A}"/>
    <cellStyle name="Header2 3 7" xfId="17286" xr:uid="{D5FF985E-596A-4ED4-A724-5F50A6A05319}"/>
    <cellStyle name="Header2 3 8" xfId="18268" xr:uid="{8DF655D1-C3BB-48AD-9AF7-20C6466F7951}"/>
    <cellStyle name="Header2 4" xfId="5945" xr:uid="{1343068F-861C-4548-B750-5A206A4CE4F7}"/>
    <cellStyle name="Header2 4 2" xfId="10128" xr:uid="{0A85ED92-BDAB-4F99-8FA1-08C98C303555}"/>
    <cellStyle name="Header2 4 3" xfId="13577" xr:uid="{01D86B79-2B71-40E9-B2A4-5E454DF5E4F2}"/>
    <cellStyle name="Header2 4 4" xfId="13851" xr:uid="{FBDFD63B-F9D5-4F6B-99A1-B1D711D41DB5}"/>
    <cellStyle name="Header2 4 5" xfId="17750" xr:uid="{4775B10B-CA27-480D-B4F2-63E465E7E0EE}"/>
    <cellStyle name="Header2 4 6" xfId="17451" xr:uid="{26A6B905-F363-4E51-A9AC-4F0174C88321}"/>
    <cellStyle name="Header2 5" xfId="9232" xr:uid="{19BABCEA-483A-4279-A1E9-86077508B761}"/>
    <cellStyle name="Header2 5 2" xfId="13329" xr:uid="{BB0CE892-14C1-47C4-9459-34DCB1D46E41}"/>
    <cellStyle name="Header2 5 3" xfId="16725" xr:uid="{6004A308-5FF3-49AE-8606-C610E1351C0C}"/>
    <cellStyle name="Header2 5 4" xfId="19156" xr:uid="{EFD0187B-4EB4-4017-91BB-796AAF684C2A}"/>
    <cellStyle name="Header2 5 5" xfId="22128" xr:uid="{0CBC80F2-D6C0-4C48-95A8-1E3AD44B6FFE}"/>
    <cellStyle name="Header2 5 6" xfId="24818" xr:uid="{D4D7C013-3F2E-4BAD-940D-635F540A979C}"/>
    <cellStyle name="Header2 6" xfId="3428" xr:uid="{898400E3-47E1-451C-AD93-74DA8F5B79DD}"/>
    <cellStyle name="Header2 7" xfId="5169" xr:uid="{7567658E-84E1-4ACA-90EE-C1B1D2FBDF5E}"/>
    <cellStyle name="Header2 8" xfId="12639" xr:uid="{A71B7C6F-30B1-4DA8-B1F5-3A2C82FAE655}"/>
    <cellStyle name="Header2 9" xfId="5012" xr:uid="{60A72A9A-CC04-4E0A-A377-DE73F172386A}"/>
    <cellStyle name="Heading 1 2" xfId="362" xr:uid="{00000000-0005-0000-0000-000010060000}"/>
    <cellStyle name="Heading 1 2 2" xfId="363" xr:uid="{00000000-0005-0000-0000-000011060000}"/>
    <cellStyle name="Heading 1 2 2 2" xfId="482" xr:uid="{00000000-0005-0000-0000-000012060000}"/>
    <cellStyle name="Heading 1 2 2 2 2" xfId="8877" xr:uid="{EBD47D73-2399-449D-93C2-0562EA153326}"/>
    <cellStyle name="Heading 1 2 2 3" xfId="1823" xr:uid="{00000000-0005-0000-0000-000013060000}"/>
    <cellStyle name="Heading 1 2 2 4" xfId="8697" xr:uid="{21125AC4-863C-4601-B95D-647ADEF208E4}"/>
    <cellStyle name="Heading 1 2 3" xfId="639" xr:uid="{00000000-0005-0000-0000-000014060000}"/>
    <cellStyle name="Heading 1 2 3 2" xfId="1824" xr:uid="{00000000-0005-0000-0000-000015060000}"/>
    <cellStyle name="Heading 1 2 4" xfId="1825" xr:uid="{00000000-0005-0000-0000-000016060000}"/>
    <cellStyle name="Heading 1 2 5" xfId="1822" xr:uid="{00000000-0005-0000-0000-000017060000}"/>
    <cellStyle name="Heading 1 2 6" xfId="8696" xr:uid="{3C99D063-96EC-4D9E-96F2-2C8ACB78669A}"/>
    <cellStyle name="Heading 1 3" xfId="545" xr:uid="{00000000-0005-0000-0000-000018060000}"/>
    <cellStyle name="Heading 1 3 2" xfId="1827" xr:uid="{00000000-0005-0000-0000-000019060000}"/>
    <cellStyle name="Heading 1 3 3" xfId="1828" xr:uid="{00000000-0005-0000-0000-00001A060000}"/>
    <cellStyle name="Heading 1 3 4" xfId="1829" xr:uid="{00000000-0005-0000-0000-00001B060000}"/>
    <cellStyle name="Heading 1 3 5" xfId="1826" xr:uid="{00000000-0005-0000-0000-00001C060000}"/>
    <cellStyle name="Heading 1 3 6" xfId="5416" xr:uid="{C8C33FCE-A22D-4B3F-9FCE-40015B92BF02}"/>
    <cellStyle name="Heading 1 4" xfId="710" xr:uid="{00000000-0005-0000-0000-00001D060000}"/>
    <cellStyle name="Heading 1 4 2" xfId="1830" xr:uid="{00000000-0005-0000-0000-00001E060000}"/>
    <cellStyle name="Heading 2 2" xfId="364" xr:uid="{00000000-0005-0000-0000-00001F060000}"/>
    <cellStyle name="Heading 2 2 2" xfId="365" xr:uid="{00000000-0005-0000-0000-000020060000}"/>
    <cellStyle name="Heading 2 2 2 2" xfId="483" xr:uid="{00000000-0005-0000-0000-000021060000}"/>
    <cellStyle name="Heading 2 2 2 2 2" xfId="8878" xr:uid="{DC523AE7-E425-4FAF-8545-A444416EB730}"/>
    <cellStyle name="Heading 2 2 2 3" xfId="1832" xr:uid="{00000000-0005-0000-0000-000022060000}"/>
    <cellStyle name="Heading 2 2 2 4" xfId="8699" xr:uid="{EA3D69D0-03EB-4D14-A656-BD8F6547854B}"/>
    <cellStyle name="Heading 2 2 3" xfId="640" xr:uid="{00000000-0005-0000-0000-000023060000}"/>
    <cellStyle name="Heading 2 2 3 2" xfId="1833" xr:uid="{00000000-0005-0000-0000-000024060000}"/>
    <cellStyle name="Heading 2 2 4" xfId="1834" xr:uid="{00000000-0005-0000-0000-000025060000}"/>
    <cellStyle name="Heading 2 2 5" xfId="1831" xr:uid="{00000000-0005-0000-0000-000026060000}"/>
    <cellStyle name="Heading 2 2 6" xfId="8698" xr:uid="{0B9B59D5-0301-4462-BD5B-D269B272AF0F}"/>
    <cellStyle name="Heading 2 3" xfId="546" xr:uid="{00000000-0005-0000-0000-000027060000}"/>
    <cellStyle name="Heading 2 3 2" xfId="1836" xr:uid="{00000000-0005-0000-0000-000028060000}"/>
    <cellStyle name="Heading 2 3 3" xfId="1837" xr:uid="{00000000-0005-0000-0000-000029060000}"/>
    <cellStyle name="Heading 2 3 4" xfId="1838" xr:uid="{00000000-0005-0000-0000-00002A060000}"/>
    <cellStyle name="Heading 2 3 5" xfId="1835" xr:uid="{00000000-0005-0000-0000-00002B060000}"/>
    <cellStyle name="Heading 2 3 6" xfId="5417" xr:uid="{DE2A1921-A4CA-4B0A-8575-0D2C767C3488}"/>
    <cellStyle name="Heading 2 4" xfId="711" xr:uid="{00000000-0005-0000-0000-00002C060000}"/>
    <cellStyle name="Heading 2 4 2" xfId="1839" xr:uid="{00000000-0005-0000-0000-00002D060000}"/>
    <cellStyle name="Heading 3 2" xfId="366" xr:uid="{00000000-0005-0000-0000-00002E060000}"/>
    <cellStyle name="Heading 3 2 10" xfId="4779" xr:uid="{B5DEE05A-FD04-4973-8BD3-A24FA33F2F09}"/>
    <cellStyle name="Heading 3 2 2" xfId="367" xr:uid="{00000000-0005-0000-0000-00002F060000}"/>
    <cellStyle name="Heading 3 2 2 2" xfId="484" xr:uid="{00000000-0005-0000-0000-000030060000}"/>
    <cellStyle name="Heading 3 2 2 2 2" xfId="6025" xr:uid="{55AEC1C7-0550-4055-AD9D-F3419ECF4D32}"/>
    <cellStyle name="Heading 3 2 2 2 2 2" xfId="10205" xr:uid="{23FBA3FA-404D-4847-A574-F826B7251810}"/>
    <cellStyle name="Heading 3 2 2 2 3" xfId="6355" xr:uid="{FA3075F3-3C85-4D4A-B109-778769E3B653}"/>
    <cellStyle name="Heading 3 2 2 2 3 2" xfId="10528" xr:uid="{F41A0653-5309-4C8C-A671-174D827A2A52}"/>
    <cellStyle name="Heading 3 2 2 2 4" xfId="6118" xr:uid="{A22AA2B1-E262-4EBD-A221-323339C3C56C}"/>
    <cellStyle name="Heading 3 2 2 2 4 2" xfId="10294" xr:uid="{B22D2476-DB96-48A6-877F-774DFFF99277}"/>
    <cellStyle name="Heading 3 2 2 2 5" xfId="8879" xr:uid="{ED430304-FC94-4FB6-8632-8615966BD798}"/>
    <cellStyle name="Heading 3 2 2 2 5 2" xfId="13009" xr:uid="{519BF615-FFBA-4951-8B2C-D57E76B0759A}"/>
    <cellStyle name="Heading 3 2 2 2 6" xfId="5068" xr:uid="{74BFB14F-B7F0-4281-B2CF-12A3D6FBF2F7}"/>
    <cellStyle name="Heading 3 2 2 3" xfId="1841" xr:uid="{00000000-0005-0000-0000-000031060000}"/>
    <cellStyle name="Heading 3 2 2 3 2" xfId="6237" xr:uid="{3F364986-691F-4CD3-AC35-38E61A97938F}"/>
    <cellStyle name="Heading 3 2 2 3 2 2" xfId="10413" xr:uid="{86ED492C-A820-4E99-BA7A-A6561A61B8CB}"/>
    <cellStyle name="Heading 3 2 2 3 3" xfId="6165" xr:uid="{422BC8FD-87F9-4B07-900E-C63D5302E113}"/>
    <cellStyle name="Heading 3 2 2 3 3 2" xfId="10341" xr:uid="{8B542DBE-38FB-427A-9D96-93BD508A2065}"/>
    <cellStyle name="Heading 3 2 2 3 4" xfId="6192" xr:uid="{AE4420FD-51B1-4F3A-A560-687344343CAA}"/>
    <cellStyle name="Heading 3 2 2 3 4 2" xfId="10368" xr:uid="{A44B71E1-665E-4224-A928-0A2BDE43A95E}"/>
    <cellStyle name="Heading 3 2 2 3 5" xfId="4044" xr:uid="{FC3F1065-9A87-4099-9ABB-CC8D45C544A1}"/>
    <cellStyle name="Heading 3 2 2 4" xfId="5993" xr:uid="{1B264137-2D76-49C2-8D24-9E1519C78D79}"/>
    <cellStyle name="Heading 3 2 2 4 2" xfId="10176" xr:uid="{F512F0A3-B2A3-41E9-B5AA-4B0BE7A441FD}"/>
    <cellStyle name="Heading 3 2 2 5" xfId="6319" xr:uid="{B5BB0B90-8965-452B-8496-23ED60DF291A}"/>
    <cellStyle name="Heading 3 2 2 5 2" xfId="10494" xr:uid="{B06655EF-138B-4441-AF6B-09595A71A045}"/>
    <cellStyle name="Heading 3 2 2 6" xfId="6066" xr:uid="{0226AC4B-5318-483E-AF97-C17DD84F38F7}"/>
    <cellStyle name="Heading 3 2 2 6 2" xfId="10245" xr:uid="{5C24DD49-A436-4158-844E-D5E71D67F50A}"/>
    <cellStyle name="Heading 3 2 2 7" xfId="8701" xr:uid="{5953AABC-24E4-46F5-B367-BA934E48B1F8}"/>
    <cellStyle name="Heading 3 2 2 7 2" xfId="12864" xr:uid="{F38EA7CC-E92F-4919-872F-AE70660ECE23}"/>
    <cellStyle name="Heading 3 2 2 8" xfId="4778" xr:uid="{D09759C7-5EF8-4D7C-9001-7A41E17AC13B}"/>
    <cellStyle name="Heading 3 2 3" xfId="641" xr:uid="{00000000-0005-0000-0000-000032060000}"/>
    <cellStyle name="Heading 3 2 3 2" xfId="1842" xr:uid="{00000000-0005-0000-0000-000033060000}"/>
    <cellStyle name="Heading 3 2 3 2 2" xfId="6238" xr:uid="{ED19EA6A-5620-4119-BF5E-04A2CF09BFB4}"/>
    <cellStyle name="Heading 3 2 3 2 2 2" xfId="10414" xr:uid="{AD457115-04D9-4B88-80F2-B9A35B849FA5}"/>
    <cellStyle name="Heading 3 2 3 2 3" xfId="6164" xr:uid="{B9573FE3-3A00-4CCF-8553-D57792E3D9C5}"/>
    <cellStyle name="Heading 3 2 3 2 3 2" xfId="10340" xr:uid="{2EC7D315-F463-4830-99B6-6960D2BD8AA2}"/>
    <cellStyle name="Heading 3 2 3 2 4" xfId="6193" xr:uid="{D6A8783B-A3D0-478C-98FB-5949E8BB286E}"/>
    <cellStyle name="Heading 3 2 3 2 4 2" xfId="10369" xr:uid="{D8441CAB-76D7-49C0-97F9-042B314FA386}"/>
    <cellStyle name="Heading 3 2 3 2 5" xfId="4043" xr:uid="{C87942F1-CB12-4D2A-A5F1-7A031554A4EF}"/>
    <cellStyle name="Heading 3 2 3 3" xfId="6073" xr:uid="{B918CA2C-B0B0-4D64-B1BD-D8881A6ECBFE}"/>
    <cellStyle name="Heading 3 2 3 3 2" xfId="10252" xr:uid="{1773CE31-E3F5-46CF-9421-567710E3EB99}"/>
    <cellStyle name="Heading 3 2 3 4" xfId="6333" xr:uid="{E112B082-2380-4764-8962-1C801E56C823}"/>
    <cellStyle name="Heading 3 2 3 4 2" xfId="10508" xr:uid="{8A7957D7-0896-44C0-88E5-19D015FEB560}"/>
    <cellStyle name="Heading 3 2 3 5" xfId="5954" xr:uid="{D58C98F1-7107-4CED-BA13-110EF0B59FC1}"/>
    <cellStyle name="Heading 3 2 3 5 2" xfId="10137" xr:uid="{59B3A2ED-3B31-480D-B3C4-1BB1E7D8D1E8}"/>
    <cellStyle name="Heading 3 2 3 6" xfId="8510" xr:uid="{6CBA668B-E3A8-4006-A142-C6B2979B7A75}"/>
    <cellStyle name="Heading 3 2 4" xfId="1843" xr:uid="{00000000-0005-0000-0000-000034060000}"/>
    <cellStyle name="Heading 3 2 4 2" xfId="6239" xr:uid="{E8495994-4852-4939-9D7A-A88230F547B5}"/>
    <cellStyle name="Heading 3 2 4 2 2" xfId="10415" xr:uid="{DD47C97C-EB9E-432B-B376-A43D4D0FB85D}"/>
    <cellStyle name="Heading 3 2 4 3" xfId="6163" xr:uid="{0CBF47E8-98C0-4A39-90C0-13AF70174A4F}"/>
    <cellStyle name="Heading 3 2 4 3 2" xfId="10339" xr:uid="{B43B7885-D711-4F60-B609-4726F929BBC9}"/>
    <cellStyle name="Heading 3 2 4 4" xfId="6194" xr:uid="{CE22C1DD-59DA-4CB8-850E-5E444C86CF12}"/>
    <cellStyle name="Heading 3 2 4 4 2" xfId="10370" xr:uid="{D3A7856B-7BB7-4BCF-B808-8F2FFB98250C}"/>
    <cellStyle name="Heading 3 2 4 5" xfId="4042" xr:uid="{907AF998-5307-4172-A84B-3E45273A2CCE}"/>
    <cellStyle name="Heading 3 2 5" xfId="1840" xr:uid="{00000000-0005-0000-0000-000035060000}"/>
    <cellStyle name="Heading 3 2 5 2" xfId="6236" xr:uid="{86891B2A-22ED-4C32-BF27-7BE45E92F232}"/>
    <cellStyle name="Heading 3 2 5 2 2" xfId="10412" xr:uid="{37093AE4-CD5F-46EE-AFDA-92AFC2CE6822}"/>
    <cellStyle name="Heading 3 2 5 3" xfId="6166" xr:uid="{B8B79C0E-67A0-4F42-BEA0-F5EDF5B2E38C}"/>
    <cellStyle name="Heading 3 2 5 3 2" xfId="10342" xr:uid="{C7DD680B-980B-4E68-8A3A-5BFB5E1F4886}"/>
    <cellStyle name="Heading 3 2 5 4" xfId="6191" xr:uid="{D7AEF4E8-2001-4FC6-BD70-9242FD318B1F}"/>
    <cellStyle name="Heading 3 2 5 4 2" xfId="10367" xr:uid="{3236112A-B444-473A-80CC-594A90C949D5}"/>
    <cellStyle name="Heading 3 2 5 5" xfId="4045" xr:uid="{F8ABE79B-4BD2-4473-BC5E-1C85B8C9DE1C}"/>
    <cellStyle name="Heading 3 2 6" xfId="5992" xr:uid="{C2F3458D-6AEC-4D46-A68F-52FA7EA2EA08}"/>
    <cellStyle name="Heading 3 2 6 2" xfId="10175" xr:uid="{1CB34AF4-F5A7-482A-A746-3089989317E9}"/>
    <cellStyle name="Heading 3 2 7" xfId="6320" xr:uid="{143E8739-EDC2-48F4-B355-C017C044A1D2}"/>
    <cellStyle name="Heading 3 2 7 2" xfId="10495" xr:uid="{08D5BDA0-3663-46EB-83D8-0C5005216741}"/>
    <cellStyle name="Heading 3 2 8" xfId="6112" xr:uid="{8C9A877A-7580-44FB-9EBE-4682E6F26681}"/>
    <cellStyle name="Heading 3 2 8 2" xfId="10288" xr:uid="{C54CFF80-B884-48AC-BAC2-074BA3C5EB98}"/>
    <cellStyle name="Heading 3 2 9" xfId="8700" xr:uid="{E0DBD0B7-C82C-47D1-95D3-871F27DD88AF}"/>
    <cellStyle name="Heading 3 2 9 2" xfId="12863" xr:uid="{03E24BF8-1BF4-422E-B6CD-F3E12C7AF9B5}"/>
    <cellStyle name="Heading 3 3" xfId="547" xr:uid="{00000000-0005-0000-0000-000036060000}"/>
    <cellStyle name="Heading 3 3 10" xfId="8546" xr:uid="{03DC37DB-E8F9-48D1-8619-5B959165253D}"/>
    <cellStyle name="Heading 3 3 2" xfId="1845" xr:uid="{00000000-0005-0000-0000-000037060000}"/>
    <cellStyle name="Heading 3 3 2 2" xfId="5715" xr:uid="{764C16D2-4E72-4225-9ABC-D905DDEACD27}"/>
    <cellStyle name="Heading 3 3 2 2 2" xfId="6885" xr:uid="{7DA4DC3A-B142-4700-9D61-8B04DA2FCC06}"/>
    <cellStyle name="Heading 3 3 2 2 2 2" xfId="11041" xr:uid="{CC3A4469-D1BB-4E17-A468-83102F08A3C5}"/>
    <cellStyle name="Heading 3 3 2 2 3" xfId="7536" xr:uid="{0D740B11-5233-4572-88EA-7A9C2C75CA2C}"/>
    <cellStyle name="Heading 3 3 2 2 3 2" xfId="11692" xr:uid="{A0DF08F0-AD0A-42FF-A9A9-59DC40F397DE}"/>
    <cellStyle name="Heading 3 3 2 2 4" xfId="8168" xr:uid="{08221D6C-DADF-4576-B636-F8E331AD51D8}"/>
    <cellStyle name="Heading 3 3 2 2 4 2" xfId="12324" xr:uid="{ACF565CB-E9CC-4AD6-9635-D2E0092068D6}"/>
    <cellStyle name="Heading 3 3 2 2 5" xfId="9900" xr:uid="{20625DD2-AF1C-4955-A189-D479CE00B26A}"/>
    <cellStyle name="Heading 3 3 2 3" xfId="6241" xr:uid="{BFCD7F63-2979-4785-B3CF-35BAED87F698}"/>
    <cellStyle name="Heading 3 3 2 3 2" xfId="10417" xr:uid="{8A5AD8D6-8433-4711-994D-F61C9FE414C2}"/>
    <cellStyle name="Heading 3 3 2 4" xfId="6161" xr:uid="{11C97CB1-9295-462C-8F76-F807FA344ED1}"/>
    <cellStyle name="Heading 3 3 2 4 2" xfId="10337" xr:uid="{193B37E4-4A5C-475C-BA12-7FCC274643FD}"/>
    <cellStyle name="Heading 3 3 2 5" xfId="6196" xr:uid="{61C1F042-C2FE-4EA0-BD46-8B68F9271241}"/>
    <cellStyle name="Heading 3 3 2 5 2" xfId="10372" xr:uid="{A9DA467A-675F-43F4-86DD-249CE6BE0742}"/>
    <cellStyle name="Heading 3 3 2 6" xfId="4040" xr:uid="{F706AB3B-DE62-4308-91F3-09563A4C1BF8}"/>
    <cellStyle name="Heading 3 3 3" xfId="1846" xr:uid="{00000000-0005-0000-0000-000038060000}"/>
    <cellStyle name="Heading 3 3 3 2" xfId="6242" xr:uid="{DC2D78F0-87E3-474F-98A2-56B3C323EF73}"/>
    <cellStyle name="Heading 3 3 3 2 2" xfId="10418" xr:uid="{DE830E68-E152-4B14-907B-08200B83777F}"/>
    <cellStyle name="Heading 3 3 3 3" xfId="6160" xr:uid="{8F752CB6-1E95-4F72-A77C-A9F07F6E3C28}"/>
    <cellStyle name="Heading 3 3 3 3 2" xfId="10336" xr:uid="{99BE12A4-4101-4261-81CD-5DD227AF7BF2}"/>
    <cellStyle name="Heading 3 3 3 4" xfId="6197" xr:uid="{EF819B98-DA68-4DE8-938C-D5776BBC1873}"/>
    <cellStyle name="Heading 3 3 3 4 2" xfId="10373" xr:uid="{259B1741-5FCD-472B-BE54-096D80AE6FF2}"/>
    <cellStyle name="Heading 3 3 3 5" xfId="4039" xr:uid="{95504262-739F-48E2-A67F-6F25F02F8AA6}"/>
    <cellStyle name="Heading 3 3 4" xfId="1847" xr:uid="{00000000-0005-0000-0000-000039060000}"/>
    <cellStyle name="Heading 3 3 4 2" xfId="6243" xr:uid="{B3E91DEE-6C50-4247-B588-6E4805E357FB}"/>
    <cellStyle name="Heading 3 3 4 2 2" xfId="10419" xr:uid="{0D27DEB8-5239-4F52-A8FC-E9BEBC205440}"/>
    <cellStyle name="Heading 3 3 4 3" xfId="6159" xr:uid="{85CAD550-E2BF-416E-B6F2-F951179BDC65}"/>
    <cellStyle name="Heading 3 3 4 3 2" xfId="10335" xr:uid="{831DE412-FAC5-4BB8-9449-F8AF9C931543}"/>
    <cellStyle name="Heading 3 3 4 4" xfId="6198" xr:uid="{19E40FE6-4294-43D9-BF37-809D8AAEE687}"/>
    <cellStyle name="Heading 3 3 4 4 2" xfId="10374" xr:uid="{CE015901-2F35-4C5D-90BF-26C85CED45FD}"/>
    <cellStyle name="Heading 3 3 4 5" xfId="4038" xr:uid="{D4CA63AA-7F4C-4E08-A19F-4AAD965A8DD4}"/>
    <cellStyle name="Heading 3 3 5" xfId="1844" xr:uid="{00000000-0005-0000-0000-00003A060000}"/>
    <cellStyle name="Heading 3 3 5 2" xfId="6240" xr:uid="{BE572810-6210-45F0-89EA-8DB0CAAEBF0D}"/>
    <cellStyle name="Heading 3 3 5 2 2" xfId="10416" xr:uid="{BB9C02C7-FFDA-48DC-AA04-16D8B3CDA3E6}"/>
    <cellStyle name="Heading 3 3 5 3" xfId="6162" xr:uid="{3A6A88E6-C2B0-4A06-82C7-BE9EF306AC53}"/>
    <cellStyle name="Heading 3 3 5 3 2" xfId="10338" xr:uid="{A03B490C-5070-4EFB-A00E-72FCFDB1FD44}"/>
    <cellStyle name="Heading 3 3 5 4" xfId="6195" xr:uid="{D7DDACDB-CFB7-4417-BDEC-FB2A5CBB63F8}"/>
    <cellStyle name="Heading 3 3 5 4 2" xfId="10371" xr:uid="{928E9A12-4CAC-45F8-8892-00E853763085}"/>
    <cellStyle name="Heading 3 3 5 5" xfId="4041" xr:uid="{6FD25026-6403-4D1E-B732-F9CD6987BE73}"/>
    <cellStyle name="Heading 3 3 6" xfId="5418" xr:uid="{FFB05512-8BDB-4C2E-B62B-A77A18A21515}"/>
    <cellStyle name="Heading 3 3 6 2" xfId="6619" xr:uid="{5FFF6A51-6E75-4EE3-9AE0-671C55AEA2CC}"/>
    <cellStyle name="Heading 3 3 6 2 2" xfId="10786" xr:uid="{1A9721AF-E7E1-4B14-BC5E-C17DC048A759}"/>
    <cellStyle name="Heading 3 3 6 3" xfId="7306" xr:uid="{C05088D9-E46C-43E5-B5C8-521E2A943FD9}"/>
    <cellStyle name="Heading 3 3 6 3 2" xfId="11462" xr:uid="{A5882A0D-DA36-457A-A182-07567765227C}"/>
    <cellStyle name="Heading 3 3 6 4" xfId="7939" xr:uid="{421E0CFD-0624-497F-93A0-D43053C46653}"/>
    <cellStyle name="Heading 3 3 6 4 2" xfId="12095" xr:uid="{8DA97F40-E72B-476A-A954-F413A58804DA}"/>
    <cellStyle name="Heading 3 3 6 5" xfId="9625" xr:uid="{306E368C-DDC5-4186-B1AE-B2FFA946D463}"/>
    <cellStyle name="Heading 3 3 7" xfId="6050" xr:uid="{5659A522-0E88-4702-9799-F1BE711B621A}"/>
    <cellStyle name="Heading 3 3 7 2" xfId="10230" xr:uid="{BA2964F6-72CF-4246-80A1-27460E3D0549}"/>
    <cellStyle name="Heading 3 3 8" xfId="6344" xr:uid="{91949C4F-6195-453D-B4A1-29393ACA9CE7}"/>
    <cellStyle name="Heading 3 3 8 2" xfId="10519" xr:uid="{8D18A238-3D14-480A-A9FE-2D3AFE992D10}"/>
    <cellStyle name="Heading 3 3 9" xfId="5946" xr:uid="{3EEDE7A4-5713-412E-94D9-22B0A616BD8B}"/>
    <cellStyle name="Heading 3 3 9 2" xfId="10129" xr:uid="{339563CD-B2EB-48C9-85FE-6683F06E6F29}"/>
    <cellStyle name="Heading 3 4" xfId="712" xr:uid="{00000000-0005-0000-0000-00003B060000}"/>
    <cellStyle name="Heading 3 4 2" xfId="1848" xr:uid="{00000000-0005-0000-0000-00003C060000}"/>
    <cellStyle name="Heading 3 4 2 2" xfId="6244" xr:uid="{984EA930-A42C-4E7E-9DFC-FF10DFC991DB}"/>
    <cellStyle name="Heading 3 4 2 2 2" xfId="10420" xr:uid="{719B522C-9114-40CC-B0FF-114922FF3884}"/>
    <cellStyle name="Heading 3 4 2 3" xfId="6158" xr:uid="{DFFA0BD1-F0CD-4231-BB28-EBD103932700}"/>
    <cellStyle name="Heading 3 4 2 3 2" xfId="10334" xr:uid="{16042842-CA5A-4F4B-BAB2-B5224CE48514}"/>
    <cellStyle name="Heading 3 4 2 4" xfId="6199" xr:uid="{49B9749D-318D-43E0-B575-71E8BE502F94}"/>
    <cellStyle name="Heading 3 4 2 4 2" xfId="10375" xr:uid="{A84FC23B-8533-44E9-9930-5E600B8A86FD}"/>
    <cellStyle name="Heading 3 4 2 5" xfId="4037" xr:uid="{6FFCDA59-9326-4281-BA35-7EEE22CF354D}"/>
    <cellStyle name="Heading 3 4 3" xfId="6102" xr:uid="{6D0AA5FC-5D42-4B9A-BA96-EA3F5F8861A1}"/>
    <cellStyle name="Heading 3 4 3 2" xfId="10278" xr:uid="{6078A223-062B-4289-B395-753C1E946E57}"/>
    <cellStyle name="Heading 3 4 4" xfId="6327" xr:uid="{ED03B7E5-1E35-4FD3-9C83-E62C157D0616}"/>
    <cellStyle name="Heading 3 4 4 2" xfId="10502" xr:uid="{6CADC0B8-5962-4FC6-9FE8-CFB029FFC8E6}"/>
    <cellStyle name="Heading 3 4 5" xfId="5957" xr:uid="{638011D1-773E-45E5-B973-5A6997457ED3}"/>
    <cellStyle name="Heading 3 4 5 2" xfId="10140" xr:uid="{82B740E1-BA9E-4F6F-B1A0-C5FE451A8A45}"/>
    <cellStyle name="Heading 3 4 6" xfId="4744" xr:uid="{65FC5648-82BB-4252-8E4F-0F4A078DD515}"/>
    <cellStyle name="Heading 4 2" xfId="368" xr:uid="{00000000-0005-0000-0000-00003D060000}"/>
    <cellStyle name="Heading 4 2 2" xfId="369" xr:uid="{00000000-0005-0000-0000-00003E060000}"/>
    <cellStyle name="Heading 4 2 2 2" xfId="485" xr:uid="{00000000-0005-0000-0000-00003F060000}"/>
    <cellStyle name="Heading 4 2 2 2 2" xfId="8880" xr:uid="{C176F6BF-7575-41C3-BA20-C8560099EC0B}"/>
    <cellStyle name="Heading 4 2 2 3" xfId="1850" xr:uid="{00000000-0005-0000-0000-000040060000}"/>
    <cellStyle name="Heading 4 2 2 4" xfId="8703" xr:uid="{12E21707-7BDB-4E62-825A-50766F462EE8}"/>
    <cellStyle name="Heading 4 2 3" xfId="642" xr:uid="{00000000-0005-0000-0000-000041060000}"/>
    <cellStyle name="Heading 4 2 3 2" xfId="1851" xr:uid="{00000000-0005-0000-0000-000042060000}"/>
    <cellStyle name="Heading 4 2 4" xfId="1852" xr:uid="{00000000-0005-0000-0000-000043060000}"/>
    <cellStyle name="Heading 4 2 5" xfId="1849" xr:uid="{00000000-0005-0000-0000-000044060000}"/>
    <cellStyle name="Heading 4 2 6" xfId="8702" xr:uid="{2041C1A8-A705-48FF-9D01-D8EC66629A72}"/>
    <cellStyle name="Heading 4 3" xfId="548" xr:uid="{00000000-0005-0000-0000-000045060000}"/>
    <cellStyle name="Heading 4 3 2" xfId="1854" xr:uid="{00000000-0005-0000-0000-000046060000}"/>
    <cellStyle name="Heading 4 3 3" xfId="1855" xr:uid="{00000000-0005-0000-0000-000047060000}"/>
    <cellStyle name="Heading 4 3 4" xfId="1856" xr:uid="{00000000-0005-0000-0000-000048060000}"/>
    <cellStyle name="Heading 4 3 5" xfId="1853" xr:uid="{00000000-0005-0000-0000-000049060000}"/>
    <cellStyle name="Heading 4 3 6" xfId="5419" xr:uid="{1E1D738D-6593-4A52-B7EC-C5EC8A2C0ADE}"/>
    <cellStyle name="Heading 4 4" xfId="713" xr:uid="{00000000-0005-0000-0000-00004A060000}"/>
    <cellStyle name="Heading 4 4 2" xfId="1857" xr:uid="{00000000-0005-0000-0000-00004B060000}"/>
    <cellStyle name="Heading 5" xfId="714" xr:uid="{00000000-0005-0000-0000-00004C060000}"/>
    <cellStyle name="Heading 5 2" xfId="8746" xr:uid="{632B89EB-AD38-4028-BA71-DF5C5C44187B}"/>
    <cellStyle name="Heading1 1" xfId="715" xr:uid="{00000000-0005-0000-0000-00004D060000}"/>
    <cellStyle name="Hyperlink" xfId="2162" builtinId="8"/>
    <cellStyle name="Hyperlink 2" xfId="370" xr:uid="{00000000-0005-0000-0000-00004E060000}"/>
    <cellStyle name="Hyperlink 2 2" xfId="486" xr:uid="{00000000-0005-0000-0000-00004F060000}"/>
    <cellStyle name="Hyperlink 2 2 2" xfId="1859" xr:uid="{00000000-0005-0000-0000-000050060000}"/>
    <cellStyle name="Hyperlink 2 3" xfId="1858" xr:uid="{00000000-0005-0000-0000-000051060000}"/>
    <cellStyle name="Hyperlink 2 4" xfId="3280" xr:uid="{117C498C-93F4-477E-A0AA-AF26421C06BC}"/>
    <cellStyle name="Hyperlink 2 5" xfId="2961" xr:uid="{46DE6510-9981-4846-A360-B36FA7152F0D}"/>
    <cellStyle name="Hyperlink 2_April '09 Daily Production Reportnew" xfId="1860" xr:uid="{00000000-0005-0000-0000-000052060000}"/>
    <cellStyle name="Hyperlink 3" xfId="549" xr:uid="{00000000-0005-0000-0000-000053060000}"/>
    <cellStyle name="Hyperlink 4" xfId="1861" xr:uid="{00000000-0005-0000-0000-000054060000}"/>
    <cellStyle name="Hyperlink 5" xfId="1862" xr:uid="{00000000-0005-0000-0000-000055060000}"/>
    <cellStyle name="Hyperlink 6" xfId="8881" xr:uid="{69584C04-9608-4711-8035-46E5E8A2D2C5}"/>
    <cellStyle name="Hyperlink 7" xfId="8882" xr:uid="{4388FE54-92D8-4F7E-B1F0-363754F07E92}"/>
    <cellStyle name="Hyperlink 8" xfId="8883" xr:uid="{B44EAD2A-E203-4943-96CC-8F310D0FDB58}"/>
    <cellStyle name="Input [yellow]" xfId="372" xr:uid="{00000000-0005-0000-0000-000056060000}"/>
    <cellStyle name="Input [yellow] 10" xfId="4971" xr:uid="{E77665F5-C9CD-4C72-8150-1BA828C31808}"/>
    <cellStyle name="Input [yellow] 11" xfId="16232" xr:uid="{62F12EF6-AD60-4B99-9D00-A572CBA259AB}"/>
    <cellStyle name="Input [yellow] 2" xfId="5173" xr:uid="{98C5947A-13EE-49A9-9055-0E0E750A8136}"/>
    <cellStyle name="Input [yellow] 2 10" xfId="17344" xr:uid="{4957ECEF-2703-4D5F-8CF1-16B64AE204A0}"/>
    <cellStyle name="Input [yellow] 2 2" xfId="6405" xr:uid="{05CA9832-A0AA-49E5-ABC5-51A2F61BF2C4}"/>
    <cellStyle name="Input [yellow] 2 2 2" xfId="10577" xr:uid="{3E3CAEE9-C439-4BFC-8ADF-E880E34F3C87}"/>
    <cellStyle name="Input [yellow] 2 2 3" xfId="14025" xr:uid="{60B9695D-327E-4BBD-BDE2-9B240E46DA0C}"/>
    <cellStyle name="Input [yellow] 2 2 4" xfId="17234" xr:uid="{08F13E1A-C76B-49AC-8099-6F1BF9BDDE6E}"/>
    <cellStyle name="Input [yellow] 2 2 5" xfId="18150" xr:uid="{D39C0C18-7C8F-488B-91F3-5A2C597724C4}"/>
    <cellStyle name="Input [yellow] 2 2 6" xfId="19803" xr:uid="{8CF5B7F1-88BF-46A9-9314-D0858C7BD2C3}"/>
    <cellStyle name="Input [yellow] 2 2 7" xfId="22566" xr:uid="{B95A20D7-EF3D-45FF-A1DE-223C3FE37C47}"/>
    <cellStyle name="Input [yellow] 2 3" xfId="7735" xr:uid="{A377518C-8961-49AB-8DF6-40B2121C6999}"/>
    <cellStyle name="Input [yellow] 2 3 2" xfId="11891" xr:uid="{AF7671FC-0A55-40A5-9E21-A8198D079ACB}"/>
    <cellStyle name="Input [yellow] 2 3 3" xfId="15340" xr:uid="{A709C67B-FA6E-4E71-BD53-F68E7D872EFE}"/>
    <cellStyle name="Input [yellow] 2 3 4" xfId="18078" xr:uid="{23BE9DEA-E217-45C9-B828-6A913F78CD45}"/>
    <cellStyle name="Input [yellow] 2 3 5" xfId="3561" xr:uid="{BD21D9AA-960E-4F74-8298-B322891D7556}"/>
    <cellStyle name="Input [yellow] 2 3 6" xfId="21074" xr:uid="{ACCEF751-057D-49F6-81AB-EFC3F2AE4E32}"/>
    <cellStyle name="Input [yellow] 2 3 7" xfId="23830" xr:uid="{390EFF54-F665-4C19-B3F3-26AE1759FAEB}"/>
    <cellStyle name="Input [yellow] 2 4" xfId="8366" xr:uid="{42B4582C-48A1-4CB1-904E-B43A330DBD60}"/>
    <cellStyle name="Input [yellow] 2 4 2" xfId="12522" xr:uid="{6178A709-FD49-452C-97C7-5C59C53AFCB8}"/>
    <cellStyle name="Input [yellow] 2 4 3" xfId="15969" xr:uid="{92586908-980A-4499-8BF4-152AAA32EEF7}"/>
    <cellStyle name="Input [yellow] 2 4 4" xfId="18455" xr:uid="{50FCC8EB-4F03-4F81-BFD0-833E65713F44}"/>
    <cellStyle name="Input [yellow] 2 4 5" xfId="4342" xr:uid="{B553A9FE-D763-4F4F-A8BB-66A3406590F3}"/>
    <cellStyle name="Input [yellow] 2 4 6" xfId="21700" xr:uid="{21FAAE97-5BB4-4276-9DE5-33E4C39EAEC4}"/>
    <cellStyle name="Input [yellow] 2 4 7" xfId="24456" xr:uid="{3A7E955B-8E64-4256-9C2F-E8282DEE33D8}"/>
    <cellStyle name="Input [yellow] 2 5" xfId="9075" xr:uid="{8B84167C-1817-4F9D-B773-0854A39F73E0}"/>
    <cellStyle name="Input [yellow] 2 5 2" xfId="13177" xr:uid="{795E9F7F-517E-4B3A-A962-7ED26D7BF3B9}"/>
    <cellStyle name="Input [yellow] 2 5 3" xfId="16575" xr:uid="{DC23E923-2A3F-49B4-8864-7BB56EDD4E6A}"/>
    <cellStyle name="Input [yellow] 2 5 4" xfId="19017" xr:uid="{5747FFD8-D6AA-41FD-8135-22EEC5174E16}"/>
    <cellStyle name="Input [yellow] 2 5 5" xfId="19431" xr:uid="{BDCD35D5-2A26-4126-A4F2-A278C551E68A}"/>
    <cellStyle name="Input [yellow] 2 5 6" xfId="22004" xr:uid="{9D239322-07D0-437C-8B7D-CEA67CDF308E}"/>
    <cellStyle name="Input [yellow] 2 5 7" xfId="24701" xr:uid="{287F6041-69BA-43A4-B20B-5B1C36F79C80}"/>
    <cellStyle name="Input [yellow] 2 6" xfId="9305" xr:uid="{F94E5328-7B2F-40EE-80A7-E38EB9E3A192}"/>
    <cellStyle name="Input [yellow] 2 6 2" xfId="13402" xr:uid="{9699ECCA-E1D2-4AC6-AB60-08ABF35ABDCB}"/>
    <cellStyle name="Input [yellow] 2 6 3" xfId="16797" xr:uid="{333E9B08-F344-4631-B1D4-9277377D9641}"/>
    <cellStyle name="Input [yellow] 2 6 4" xfId="19228" xr:uid="{1DD38553-B02A-414A-B061-EC0BE142DCEC}"/>
    <cellStyle name="Input [yellow] 2 6 5" xfId="19566" xr:uid="{F6C20EC9-6D99-4D5B-850D-C5C2A5089E5A}"/>
    <cellStyle name="Input [yellow] 2 6 6" xfId="22197" xr:uid="{87045201-1739-41E3-A5EC-7EA4FE62802D}"/>
    <cellStyle name="Input [yellow] 2 6 7" xfId="24857" xr:uid="{625F3C47-1749-4228-A959-0193EFD5F6F4}"/>
    <cellStyle name="Input [yellow] 2 7" xfId="3063" xr:uid="{883ED526-7BD4-4038-8B78-FE8B066B7F59}"/>
    <cellStyle name="Input [yellow] 2 8" xfId="3574" xr:uid="{D66EDF24-E346-4459-B12D-FFA519C8B1F2}"/>
    <cellStyle name="Input [yellow] 2 9" xfId="3203" xr:uid="{4D0E4F9E-2E4F-44B5-B696-34C3DAF5A78F}"/>
    <cellStyle name="Input [yellow] 3" xfId="5996" xr:uid="{3A0B8F4C-FDF5-4942-9CAC-6E51E5918137}"/>
    <cellStyle name="Input [yellow] 3 2" xfId="10179" xr:uid="{41D16498-ADB3-4291-B3CA-3B6FF497D58E}"/>
    <cellStyle name="Input [yellow] 3 3" xfId="13627" xr:uid="{9337ACFF-1108-483F-97CE-AC038B1A08C9}"/>
    <cellStyle name="Input [yellow] 3 4" xfId="8518" xr:uid="{C5DED2E3-EC28-493E-B825-A23AE75A9ED7}"/>
    <cellStyle name="Input [yellow] 3 5" xfId="3562" xr:uid="{182B5175-F732-4AD8-AE7D-1F861CAC36E3}"/>
    <cellStyle name="Input [yellow] 3 6" xfId="18292" xr:uid="{DD6F9386-1839-4FAC-BA7B-B2E7D6E23534}"/>
    <cellStyle name="Input [yellow] 3 7" xfId="13559" xr:uid="{50985373-BF0A-4F4C-B4A9-D55BBC33D7EF}"/>
    <cellStyle name="Input [yellow] 4" xfId="6028" xr:uid="{9B3C225A-F090-41BA-996A-755E3EFB6AD2}"/>
    <cellStyle name="Input [yellow] 4 2" xfId="10208" xr:uid="{06995839-7BBC-4C4E-9548-637C450C3D32}"/>
    <cellStyle name="Input [yellow] 4 3" xfId="13658" xr:uid="{39660FED-6E88-4D3D-A6A5-38B6700FB318}"/>
    <cellStyle name="Input [yellow] 4 4" xfId="12665" xr:uid="{96316A9C-FA8D-433B-9E83-7D5CB2241E99}"/>
    <cellStyle name="Input [yellow] 4 5" xfId="16123" xr:uid="{229814AB-35B7-4648-BCA9-4B1BD476FFCB}"/>
    <cellStyle name="Input [yellow] 4 6" xfId="17466" xr:uid="{C8CFD0F5-2E2C-4F65-8236-995703C4AFD4}"/>
    <cellStyle name="Input [yellow] 4 7" xfId="3968" xr:uid="{89FA2BFA-DDC2-4243-8FF1-545198A50B5D}"/>
    <cellStyle name="Input [yellow] 5" xfId="6329" xr:uid="{67A772E4-D2FB-4E24-8A60-C7B60A28F1F8}"/>
    <cellStyle name="Input [yellow] 5 2" xfId="10504" xr:uid="{39DE2904-0365-40C0-B778-B291B414BB89}"/>
    <cellStyle name="Input [yellow] 5 3" xfId="13951" xr:uid="{23D7C540-AC5F-4DFF-A3B8-6B15CEC7E601}"/>
    <cellStyle name="Input [yellow] 5 4" xfId="17175" xr:uid="{9439F67A-39F5-465A-91BA-1281F0EF9723}"/>
    <cellStyle name="Input [yellow] 5 5" xfId="17839" xr:uid="{40325EDA-7690-4496-A6D7-AFF5FDCE6024}"/>
    <cellStyle name="Input [yellow] 5 6" xfId="19768" xr:uid="{EFEE60BC-B81C-41CF-B365-59975A9AEE74}"/>
    <cellStyle name="Input [yellow] 5 7" xfId="22532" xr:uid="{5F348E1A-9B7B-4465-994E-494B814BFBDB}"/>
    <cellStyle name="Input [yellow] 6" xfId="9233" xr:uid="{A0F734E3-2837-4CDE-AF64-8C4651F57EA3}"/>
    <cellStyle name="Input [yellow] 6 2" xfId="13330" xr:uid="{09E47CD7-17A0-450B-A4DD-CFD240A862CB}"/>
    <cellStyle name="Input [yellow] 6 3" xfId="16726" xr:uid="{7E49F3FA-D528-4CB8-AD29-8B18222B3E31}"/>
    <cellStyle name="Input [yellow] 6 4" xfId="19157" xr:uid="{DCA46283-06C4-4656-A024-C231B57BDB6A}"/>
    <cellStyle name="Input [yellow] 6 5" xfId="19535" xr:uid="{4CE43F1D-F6F2-452E-892E-A585C10D3BF5}"/>
    <cellStyle name="Input [yellow] 6 6" xfId="22129" xr:uid="{FF3D42DB-C0CC-4FE1-8D0D-94E937CFA12F}"/>
    <cellStyle name="Input [yellow] 6 7" xfId="24819" xr:uid="{B7E45AAA-8B2C-4A45-8A59-C633D0B1DF39}"/>
    <cellStyle name="Input [yellow] 7" xfId="3282" xr:uid="{81AB803E-41B7-4009-8C36-FE153F132726}"/>
    <cellStyle name="Input [yellow] 8" xfId="4774" xr:uid="{0ED6E35E-F965-4989-BE20-2A0072E7A4DB}"/>
    <cellStyle name="Input [yellow] 9" xfId="3947" xr:uid="{913AF638-B5F2-4A39-BD46-C8FED8300F16}"/>
    <cellStyle name="Input 2" xfId="371" xr:uid="{00000000-0005-0000-0000-000057060000}"/>
    <cellStyle name="Input 2 10" xfId="6029" xr:uid="{783866BD-E837-4A2D-9D82-EAE69D2B6937}"/>
    <cellStyle name="Input 2 10 2" xfId="10209" xr:uid="{8324E4C1-471B-4A18-95B8-14C744C727FA}"/>
    <cellStyle name="Input 2 10 3" xfId="13659" xr:uid="{A6B6BE24-88BA-41EC-B344-9A4A71A3A35C}"/>
    <cellStyle name="Input 2 10 4" xfId="16124" xr:uid="{F2A7C058-745A-4A19-B359-84591B783290}"/>
    <cellStyle name="Input 2 10 5" xfId="17895" xr:uid="{86E0C129-88AF-4674-97EF-9B21A17F14A4}"/>
    <cellStyle name="Input 2 10 6" xfId="17334" xr:uid="{17E82029-1707-4186-B61F-7FA4A10F67EE}"/>
    <cellStyle name="Input 2 11" xfId="8704" xr:uid="{D1253A41-4BC3-42AD-AAEB-664C17B563C3}"/>
    <cellStyle name="Input 2 11 2" xfId="12867" xr:uid="{7BFFB284-6471-42AC-9CB8-C150FBBC7620}"/>
    <cellStyle name="Input 2 11 3" xfId="16264" xr:uid="{C112DB90-9106-45F0-9FB6-454AB386F9FA}"/>
    <cellStyle name="Input 2 11 4" xfId="18700" xr:uid="{1065939D-8C85-418A-AA4E-1093394AD23D}"/>
    <cellStyle name="Input 2 11 5" xfId="18653" xr:uid="{457B543A-A9F2-4E02-A8C7-5217384B3551}"/>
    <cellStyle name="Input 2 11 6" xfId="21851" xr:uid="{0345FCB2-62FA-484E-85FB-AA39CC79E481}"/>
    <cellStyle name="Input 2 11 7" xfId="24571" xr:uid="{20EA520C-8573-499B-9B51-D9D3EDB9D9E9}"/>
    <cellStyle name="Input 2 12" xfId="9214" xr:uid="{BDA2818B-AB27-4165-AE37-98AF3F4B0F91}"/>
    <cellStyle name="Input 2 12 2" xfId="13311" xr:uid="{D77720B7-68A8-4A45-943F-53EA250B2FCF}"/>
    <cellStyle name="Input 2 12 3" xfId="16707" xr:uid="{A83F7D43-4BBE-4595-9CE6-DF93C9667B31}"/>
    <cellStyle name="Input 2 12 4" xfId="19138" xr:uid="{5C0C4442-7941-4140-AD1B-9A510D1DB88D}"/>
    <cellStyle name="Input 2 12 5" xfId="22110" xr:uid="{3D5D4BC0-0B91-4981-8D9F-0CE653AFD6A9}"/>
    <cellStyle name="Input 2 12 6" xfId="24801" xr:uid="{606F3512-AC2D-44F3-8C11-E97603321AF9}"/>
    <cellStyle name="Input 2 13" xfId="3281" xr:uid="{E5C605B3-60A7-427E-AA43-E9175516515E}"/>
    <cellStyle name="Input 2 14" xfId="4775" xr:uid="{81650B06-52CD-40DA-8EBD-D36A0B04FB4F}"/>
    <cellStyle name="Input 2 15" xfId="3948" xr:uid="{EDC5A64D-52CD-4DD3-8BF7-E09B099D4B0B}"/>
    <cellStyle name="Input 2 16" xfId="12747" xr:uid="{376B88CA-650F-427F-B839-73543C53FA62}"/>
    <cellStyle name="Input 2 17" xfId="17734" xr:uid="{B44E650D-B6AD-47A0-875C-FAA9E9919997}"/>
    <cellStyle name="Input 2 18" xfId="16923" xr:uid="{84499A43-0803-4BDE-8026-74537D1318F4}"/>
    <cellStyle name="Input 2 2" xfId="373" xr:uid="{00000000-0005-0000-0000-000058060000}"/>
    <cellStyle name="Input 2 2 10" xfId="3283" xr:uid="{406C9878-4486-4D33-9962-692256D30205}"/>
    <cellStyle name="Input 2 2 11" xfId="4773" xr:uid="{A3E09E54-FBC8-4517-A901-5DC6312AF1BA}"/>
    <cellStyle name="Input 2 2 12" xfId="4955" xr:uid="{987587DC-4408-4966-853F-58513B42CCA4}"/>
    <cellStyle name="Input 2 2 13" xfId="17959" xr:uid="{F3E3FB87-DAFA-406A-8DC6-85F8BC3BBC40}"/>
    <cellStyle name="Input 2 2 14" xfId="3223" xr:uid="{43204C63-ACAD-42C0-B12F-482BF09BDB8A}"/>
    <cellStyle name="Input 2 2 15" xfId="3869" xr:uid="{606D86A0-4AD3-4377-9792-AB422A1D8006}"/>
    <cellStyle name="Input 2 2 2" xfId="1864" xr:uid="{00000000-0005-0000-0000-000059060000}"/>
    <cellStyle name="Input 2 2 2 10" xfId="9207" xr:uid="{4BDA7EEA-E26A-4312-B12F-3848A516045A}"/>
    <cellStyle name="Input 2 2 2 10 2" xfId="13304" xr:uid="{389A069F-F3C1-4B41-BFF3-B8DE75D51EBD}"/>
    <cellStyle name="Input 2 2 2 10 3" xfId="16700" xr:uid="{447A4D59-2EB2-466D-97A6-7C92ABA3DCB5}"/>
    <cellStyle name="Input 2 2 2 10 4" xfId="19131" xr:uid="{0F30F11F-ACE2-4D0F-BF17-E412195BC5B3}"/>
    <cellStyle name="Input 2 2 2 10 5" xfId="22103" xr:uid="{36285B67-65A5-4A1B-9B60-2E6EFEFA9537}"/>
    <cellStyle name="Input 2 2 2 10 6" xfId="24796" xr:uid="{EE704414-8CAD-41EE-A8A1-CC7EF40EED96}"/>
    <cellStyle name="Input 2 2 2 11" xfId="9302" xr:uid="{A77060B2-CB95-4473-831A-F3F325A52199}"/>
    <cellStyle name="Input 2 2 2 11 2" xfId="13399" xr:uid="{A001C38F-0181-48E8-A625-A75210AF924B}"/>
    <cellStyle name="Input 2 2 2 11 3" xfId="16794" xr:uid="{D6F3207B-688F-4935-B4FA-612B30D8D2ED}"/>
    <cellStyle name="Input 2 2 2 11 4" xfId="19225" xr:uid="{F80D07EC-A42C-4FC1-AF07-5151A6D5F80D}"/>
    <cellStyle name="Input 2 2 2 11 5" xfId="19564" xr:uid="{15557922-B12A-40C7-8090-6843EB5F412A}"/>
    <cellStyle name="Input 2 2 2 11 6" xfId="22194" xr:uid="{D2DB21C2-AE40-40DA-BA7B-EB4487428242}"/>
    <cellStyle name="Input 2 2 2 11 7" xfId="24854" xr:uid="{BCBFEB79-2898-405F-A3BB-2DA60AEC6831}"/>
    <cellStyle name="Input 2 2 2 12" xfId="4450" xr:uid="{8AC2A5F6-4A75-4A2E-A07F-9B45BF1567B2}"/>
    <cellStyle name="Input 2 2 2 13" xfId="4025" xr:uid="{33E14873-B43A-4065-8809-FAD281D7D9FC}"/>
    <cellStyle name="Input 2 2 2 14" xfId="8505" xr:uid="{533ED3CB-6937-4426-A8DE-ADEAC4FE5643}"/>
    <cellStyle name="Input 2 2 2 15" xfId="12848" xr:uid="{0765BF10-45F9-4096-ABE9-BE6E67C5A2BF}"/>
    <cellStyle name="Input 2 2 2 16" xfId="17155" xr:uid="{DC8EDEFE-AEBC-4B09-B4B5-630794ADA269}"/>
    <cellStyle name="Input 2 2 2 2" xfId="5213" xr:uid="{16D95ABF-BDE2-46CF-8698-3FDDB2BD8446}"/>
    <cellStyle name="Input 2 2 2 2 10" xfId="9199" xr:uid="{C601E0B9-0713-41DD-B98C-CE02DF28EA66}"/>
    <cellStyle name="Input 2 2 2 2 10 2" xfId="13296" xr:uid="{26AD1265-6E60-4A3E-9EC4-65834512E550}"/>
    <cellStyle name="Input 2 2 2 2 10 3" xfId="16692" xr:uid="{3A83C354-988E-415D-A9CB-1DA992324FA1}"/>
    <cellStyle name="Input 2 2 2 2 10 4" xfId="19123" xr:uid="{E2D01D52-9752-4EF8-B762-8EEF159D6FC1}"/>
    <cellStyle name="Input 2 2 2 2 10 5" xfId="19526" xr:uid="{BF83FEC2-2341-40F9-9260-3F150D3BBFD3}"/>
    <cellStyle name="Input 2 2 2 2 10 6" xfId="22095" xr:uid="{07EFD7BF-F32A-43B9-9F91-DCB944B4A717}"/>
    <cellStyle name="Input 2 2 2 2 10 7" xfId="24790" xr:uid="{6062D69F-0959-4296-B35A-CA85E30BADFC}"/>
    <cellStyle name="Input 2 2 2 2 11" xfId="3023" xr:uid="{AB7EE305-7E48-4E07-ABF9-ABD37BE5CE0C}"/>
    <cellStyle name="Input 2 2 2 2 12" xfId="3637" xr:uid="{3547D249-F773-49B3-A39B-7C5D823F017E}"/>
    <cellStyle name="Input 2 2 2 2 13" xfId="16358" xr:uid="{19984F26-9FC9-4F37-849B-EA2D3BC47F2B}"/>
    <cellStyle name="Input 2 2 2 2 14" xfId="19371" xr:uid="{12915E97-9007-4005-B798-BE351DCBAE37}"/>
    <cellStyle name="Input 2 2 2 2 15" xfId="3873" xr:uid="{A1AF3BB3-1484-41C5-9909-15F0033A158B}"/>
    <cellStyle name="Input 2 2 2 2 2" xfId="5693" xr:uid="{D04A43F0-D512-45F9-9071-7A0DA459B01A}"/>
    <cellStyle name="Input 2 2 2 2 2 2" xfId="6863" xr:uid="{B926D122-9BD7-4D9B-B971-BB2BD1629435}"/>
    <cellStyle name="Input 2 2 2 2 2 2 2" xfId="11024" xr:uid="{F0C1A8F3-1890-441E-97E7-EEC997583EB5}"/>
    <cellStyle name="Input 2 2 2 2 2 2 3" xfId="14477" xr:uid="{74FA1565-609F-4923-BF10-52CB867523B6}"/>
    <cellStyle name="Input 2 2 2 2 2 2 4" xfId="17209" xr:uid="{358C0CD9-863C-42E1-A1EF-D56D54868ECF}"/>
    <cellStyle name="Input 2 2 2 2 2 2 5" xfId="20236" xr:uid="{FFABD3D6-8F64-47EC-A88F-FF9B363F08ED}"/>
    <cellStyle name="Input 2 2 2 2 2 2 6" xfId="22995" xr:uid="{A6478D02-1D95-4A7C-84B7-646942516AE9}"/>
    <cellStyle name="Input 2 2 2 2 2 3" xfId="7531" xr:uid="{D9045A67-EE26-4C05-B973-75A3A9B23156}"/>
    <cellStyle name="Input 2 2 2 2 2 3 2" xfId="11687" xr:uid="{391CA704-610E-4759-94E4-E3D4A365B46B}"/>
    <cellStyle name="Input 2 2 2 2 2 3 3" xfId="15138" xr:uid="{2FEB432E-34E2-418C-8067-B5D67FF1C5C4}"/>
    <cellStyle name="Input 2 2 2 2 2 3 4" xfId="18143" xr:uid="{57C3AA0E-1660-47D3-8230-688C7E979024}"/>
    <cellStyle name="Input 2 2 2 2 2 3 5" xfId="20874" xr:uid="{042B5E81-6966-420A-8D10-18E33996434D}"/>
    <cellStyle name="Input 2 2 2 2 2 3 6" xfId="23630" xr:uid="{CF9187CC-D840-4C17-BC7C-AF54D4C30094}"/>
    <cellStyle name="Input 2 2 2 2 2 4" xfId="8163" xr:uid="{E5EE2996-4245-47FC-B06B-EED62CD52953}"/>
    <cellStyle name="Input 2 2 2 2 2 4 2" xfId="12319" xr:uid="{4F8F2077-F52C-4526-815E-1AE60F6B3EFF}"/>
    <cellStyle name="Input 2 2 2 2 2 4 3" xfId="15768" xr:uid="{B7E30369-84A3-4AD4-9397-887E35F63A39}"/>
    <cellStyle name="Input 2 2 2 2 2 4 4" xfId="12798" xr:uid="{5CD0A97F-86DD-435B-BBDA-B7BC06FC04C8}"/>
    <cellStyle name="Input 2 2 2 2 2 4 5" xfId="21500" xr:uid="{E28CC4F0-1F33-487B-A315-F2DA61C25BF6}"/>
    <cellStyle name="Input 2 2 2 2 2 4 6" xfId="24256" xr:uid="{2AB023F7-1B3A-4DA8-B618-36C656F23768}"/>
    <cellStyle name="Input 2 2 2 2 2 5" xfId="9884" xr:uid="{31D58289-0E3F-4658-99EF-F894BEFCB7DB}"/>
    <cellStyle name="Input 2 2 2 2 2 6" xfId="4608" xr:uid="{FD89D7C2-DB6E-428D-BADB-59CFB229B822}"/>
    <cellStyle name="Input 2 2 2 2 2 7" xfId="3453" xr:uid="{AFA8DF95-A99C-42B7-BD18-0D33F6A29BDF}"/>
    <cellStyle name="Input 2 2 2 2 2 8" xfId="13130" xr:uid="{38639352-844B-4906-9092-ACA4E14F0920}"/>
    <cellStyle name="Input 2 2 2 2 2 9" xfId="17441" xr:uid="{A3AD9729-2627-4B29-8A2B-FCB90EDB8BA8}"/>
    <cellStyle name="Input 2 2 2 2 3" xfId="5914" xr:uid="{32C889F5-A9EF-4689-9A24-13A91C289CB3}"/>
    <cellStyle name="Input 2 2 2 2 3 2" xfId="7083" xr:uid="{EB3628C3-0AF9-46F2-988D-B59E6CAEDDAC}"/>
    <cellStyle name="Input 2 2 2 2 3 2 2" xfId="11239" xr:uid="{A09620EB-1C32-4ED5-B180-DF6FFDF28E42}"/>
    <cellStyle name="Input 2 2 2 2 3 2 3" xfId="14693" xr:uid="{C02C749E-A7AD-4B35-A7B0-B0DF278F44C0}"/>
    <cellStyle name="Input 2 2 2 2 3 2 4" xfId="18991" xr:uid="{45A77831-9D28-43F3-BA43-B478A8C1D794}"/>
    <cellStyle name="Input 2 2 2 2 3 2 5" xfId="20434" xr:uid="{F42F6775-219F-4A6B-A87E-8D73BF5F9B69}"/>
    <cellStyle name="Input 2 2 2 2 3 2 6" xfId="23192" xr:uid="{DC87333C-1AB7-4502-B975-595BEB3DE8E7}"/>
    <cellStyle name="Input 2 2 2 2 3 3" xfId="7731" xr:uid="{8B8100EA-36B2-468E-8FD1-B9A308908F13}"/>
    <cellStyle name="Input 2 2 2 2 3 3 2" xfId="11887" xr:uid="{8A545B2F-5EEF-4211-87B9-67462611A254}"/>
    <cellStyle name="Input 2 2 2 2 3 3 3" xfId="15336" xr:uid="{C95F0AE5-15AC-4936-AD24-07BEF2FF0C74}"/>
    <cellStyle name="Input 2 2 2 2 3 3 4" xfId="4427" xr:uid="{DC95598E-2A06-4EEB-83CE-3EB90B75B4A9}"/>
    <cellStyle name="Input 2 2 2 2 3 3 5" xfId="21071" xr:uid="{B20F90BC-6AE1-447F-A435-BE302A7E8E87}"/>
    <cellStyle name="Input 2 2 2 2 3 3 6" xfId="23827" xr:uid="{0BE8E686-7887-4105-AFF7-7720847A019C}"/>
    <cellStyle name="Input 2 2 2 2 3 4" xfId="8363" xr:uid="{6180E33C-2083-4952-AEC9-1709DCA47527}"/>
    <cellStyle name="Input 2 2 2 2 3 4 2" xfId="12519" xr:uid="{3F4E9BD6-ECDF-42AB-AE63-5B9E2289C743}"/>
    <cellStyle name="Input 2 2 2 2 3 4 3" xfId="15966" xr:uid="{EA4BEAB9-5B52-4038-8C4B-982567BC1699}"/>
    <cellStyle name="Input 2 2 2 2 3 4 4" xfId="3241" xr:uid="{FBB82FD1-10B2-4C86-B512-EBAB21A41D71}"/>
    <cellStyle name="Input 2 2 2 2 3 4 5" xfId="21697" xr:uid="{0B9A6425-0169-47AA-A8E9-C81505401264}"/>
    <cellStyle name="Input 2 2 2 2 3 4 6" xfId="24453" xr:uid="{7F4FEE49-0A3D-425A-896F-91C135562A9B}"/>
    <cellStyle name="Input 2 2 2 2 3 5" xfId="10099" xr:uid="{63BA5182-4152-4123-A450-8905ADEB6BF5}"/>
    <cellStyle name="Input 2 2 2 2 3 6" xfId="3343" xr:uid="{FB99353C-C7BF-4CCB-8AD1-A1F9CD0967A6}"/>
    <cellStyle name="Input 2 2 2 2 3 7" xfId="13153" xr:uid="{D8D84833-3E34-4998-BB7D-CA7A17300837}"/>
    <cellStyle name="Input 2 2 2 2 3 8" xfId="17621" xr:uid="{7F757795-9D5B-4F9F-8DD3-75EB37D0F62C}"/>
    <cellStyle name="Input 2 2 2 2 3 9" xfId="17447" xr:uid="{A661DE14-2558-408F-8279-3357D7DC279E}"/>
    <cellStyle name="Input 2 2 2 2 4" xfId="5591" xr:uid="{C0DD89A6-557A-4CED-8D28-D73663369005}"/>
    <cellStyle name="Input 2 2 2 2 4 2" xfId="6761" xr:uid="{3BBE1012-82D4-4AF2-A220-9B5C2543CF17}"/>
    <cellStyle name="Input 2 2 2 2 4 2 2" xfId="10922" xr:uid="{E597E172-96A0-4A2F-B482-E105D8711DDA}"/>
    <cellStyle name="Input 2 2 2 2 4 2 3" xfId="14375" xr:uid="{609585C4-A258-41D2-B6D2-0128828CBA68}"/>
    <cellStyle name="Input 2 2 2 2 4 2 4" xfId="3569" xr:uid="{B7092AC4-D803-40C4-9EED-1EB271C1E026}"/>
    <cellStyle name="Input 2 2 2 2 4 2 5" xfId="20134" xr:uid="{13D22D20-769B-4B93-BCBF-D675ED27DDEC}"/>
    <cellStyle name="Input 2 2 2 2 4 2 6" xfId="22893" xr:uid="{595BE2A0-EAF6-4A5D-A23D-49F28B986345}"/>
    <cellStyle name="Input 2 2 2 2 4 3" xfId="7429" xr:uid="{F2CBA690-041F-41DC-981D-5DFC049AD163}"/>
    <cellStyle name="Input 2 2 2 2 4 3 2" xfId="11585" xr:uid="{1B8FA63C-E3C7-4A88-ABEB-7331F6AE5CD0}"/>
    <cellStyle name="Input 2 2 2 2 4 3 3" xfId="15036" xr:uid="{02229D90-21DB-4CEA-BC9C-24BFF8FEF0CA}"/>
    <cellStyle name="Input 2 2 2 2 4 3 4" xfId="17705" xr:uid="{B0B476A3-AFD8-45E8-8D9B-C8F1717BA400}"/>
    <cellStyle name="Input 2 2 2 2 4 3 5" xfId="20772" xr:uid="{C7DEBC6F-5181-49C1-8751-FD773E21D711}"/>
    <cellStyle name="Input 2 2 2 2 4 3 6" xfId="23528" xr:uid="{41827D2D-FA9D-4C10-A790-0B5F91915BB4}"/>
    <cellStyle name="Input 2 2 2 2 4 4" xfId="8061" xr:uid="{ADF0389F-584F-4096-BCDE-1B5ACFF26D89}"/>
    <cellStyle name="Input 2 2 2 2 4 4 2" xfId="12217" xr:uid="{F0B57058-BB1D-492D-90D6-50E8F13B1A5F}"/>
    <cellStyle name="Input 2 2 2 2 4 4 3" xfId="15666" xr:uid="{4A44E92F-BBD7-4360-AB3F-C7EC7A029FE1}"/>
    <cellStyle name="Input 2 2 2 2 4 4 4" xfId="13937" xr:uid="{3D19DEAD-7E89-4842-A9CF-62078E31D2A9}"/>
    <cellStyle name="Input 2 2 2 2 4 4 5" xfId="21398" xr:uid="{A7487680-236E-4812-8E3A-CFC2BED0DB36}"/>
    <cellStyle name="Input 2 2 2 2 4 4 6" xfId="24154" xr:uid="{D1555445-8B59-467B-B785-C61B65B9A5E6}"/>
    <cellStyle name="Input 2 2 2 2 4 5" xfId="9782" xr:uid="{98EF4B0D-ED4C-4DC0-9BA0-2575868FC87B}"/>
    <cellStyle name="Input 2 2 2 2 4 6" xfId="4907" xr:uid="{4723E313-DA4A-4884-8010-B48D9AA40B73}"/>
    <cellStyle name="Input 2 2 2 2 4 7" xfId="18592" xr:uid="{C22B5C70-FAC3-403E-B0B6-D1C6944BD76D}"/>
    <cellStyle name="Input 2 2 2 2 4 8" xfId="17033" xr:uid="{5F31F33E-7B55-4806-A614-46DA94DBE9C8}"/>
    <cellStyle name="Input 2 2 2 2 4 9" xfId="12725" xr:uid="{2339BC43-05C2-4733-9311-9BA75BFD437F}"/>
    <cellStyle name="Input 2 2 2 2 5" xfId="6445" xr:uid="{A2E32EAB-5BCF-494C-B317-AC3538FD6550}"/>
    <cellStyle name="Input 2 2 2 2 5 2" xfId="10617" xr:uid="{A9D03D76-DEA5-4362-9841-A0B8C2D47099}"/>
    <cellStyle name="Input 2 2 2 2 5 3" xfId="14065" xr:uid="{15316D31-D44C-4E6C-A0FB-33A22C1724C8}"/>
    <cellStyle name="Input 2 2 2 2 5 4" xfId="4413" xr:uid="{73D102A1-D19F-4FE6-BA5F-1E0F7F1B5484}"/>
    <cellStyle name="Input 2 2 2 2 5 5" xfId="19843" xr:uid="{3707797A-7BF1-40C4-BEA0-D32ED369A3D3}"/>
    <cellStyle name="Input 2 2 2 2 5 6" xfId="22606" xr:uid="{EC006869-52DB-4D46-8862-F1919287C360}"/>
    <cellStyle name="Input 2 2 2 2 6" xfId="7144" xr:uid="{51B0540D-8B2E-419A-9F1D-06A59657A6BF}"/>
    <cellStyle name="Input 2 2 2 2 6 2" xfId="11300" xr:uid="{61B6A90C-0AB6-415A-B91E-63481D130E32}"/>
    <cellStyle name="Input 2 2 2 2 6 3" xfId="14752" xr:uid="{8674A27B-E8D1-41B7-8A38-19686805BA87}"/>
    <cellStyle name="Input 2 2 2 2 6 4" xfId="16980" xr:uid="{96B02E37-98AE-4BBA-BD12-D42F7312F05C}"/>
    <cellStyle name="Input 2 2 2 2 6 5" xfId="20489" xr:uid="{1600F5BF-59EF-4BDE-A233-B4DE0F7B9BD3}"/>
    <cellStyle name="Input 2 2 2 2 6 6" xfId="23245" xr:uid="{66A2501A-DF45-4CEC-98F7-52EF3D9EB393}"/>
    <cellStyle name="Input 2 2 2 2 7" xfId="7775" xr:uid="{30181364-3660-4DDF-9BF3-045D1C6B364E}"/>
    <cellStyle name="Input 2 2 2 2 7 2" xfId="11931" xr:uid="{ED81B4D3-1CAB-4EF3-BA54-D1D6B47D390F}"/>
    <cellStyle name="Input 2 2 2 2 7 3" xfId="15380" xr:uid="{513F1D9B-C47F-40E9-A766-6C22A532123E}"/>
    <cellStyle name="Input 2 2 2 2 7 4" xfId="15339" xr:uid="{6678EEE7-15FF-4C06-81CC-A22BF9DEDD42}"/>
    <cellStyle name="Input 2 2 2 2 7 5" xfId="21114" xr:uid="{0158DD51-CBAE-4123-B726-5B171A4D019D}"/>
    <cellStyle name="Input 2 2 2 2 7 6" xfId="23870" xr:uid="{825FAE53-6B84-4B41-82EC-7DA647575AE7}"/>
    <cellStyle name="Input 2 2 2 2 8" xfId="8884" xr:uid="{F6C17629-9C39-4F08-86A4-991FF2BDBC16}"/>
    <cellStyle name="Input 2 2 2 2 8 2" xfId="13012" xr:uid="{423D777E-939B-4C61-886F-7FD5DFF4030C}"/>
    <cellStyle name="Input 2 2 2 2 8 3" xfId="16409" xr:uid="{FF189EE2-0DD0-496A-B088-3AB2A8E9989F}"/>
    <cellStyle name="Input 2 2 2 2 8 4" xfId="18859" xr:uid="{7BC23D61-1920-43F2-9390-3CBC0197B02A}"/>
    <cellStyle name="Input 2 2 2 2 8 5" xfId="16948" xr:uid="{0F902431-9295-4829-A90D-5210103D5FBC}"/>
    <cellStyle name="Input 2 2 2 2 8 6" xfId="21904" xr:uid="{E8F64417-55A3-4F13-A548-52FEF36DC55B}"/>
    <cellStyle name="Input 2 2 2 2 8 7" xfId="24603" xr:uid="{AC8041D9-14C9-4223-B0BB-B4C07B4E84F3}"/>
    <cellStyle name="Input 2 2 2 2 9" xfId="9234" xr:uid="{260E2212-395C-40FC-BEFE-CD301BCCF4DD}"/>
    <cellStyle name="Input 2 2 2 2 9 2" xfId="13331" xr:uid="{0026E619-91DB-4B71-9462-B6813839DA8A}"/>
    <cellStyle name="Input 2 2 2 2 9 3" xfId="16727" xr:uid="{7CB5B316-A21F-4E64-AE36-270C41DCE15B}"/>
    <cellStyle name="Input 2 2 2 2 9 4" xfId="19158" xr:uid="{14D38BAC-4C6C-418E-AE99-6A18BCAAF268}"/>
    <cellStyle name="Input 2 2 2 2 9 5" xfId="22130" xr:uid="{6125AF1A-5149-4C43-9A2B-CC4B0329F665}"/>
    <cellStyle name="Input 2 2 2 2 9 6" xfId="24820" xr:uid="{FB98444A-F9A0-44AE-A405-3FD77714C1E4}"/>
    <cellStyle name="Input 2 2 2 3" xfId="5318" xr:uid="{E62047D9-7436-45F7-A42C-91C735CB2014}"/>
    <cellStyle name="Input 2 2 2 3 10" xfId="3963" xr:uid="{CDF8504E-DCE4-444B-AE29-83A2CA0BDE83}"/>
    <cellStyle name="Input 2 2 2 3 11" xfId="17298" xr:uid="{7EF8AED4-3DDC-47AB-9460-65C0FF8B1581}"/>
    <cellStyle name="Input 2 2 2 3 2" xfId="5640" xr:uid="{330E5517-5E02-4F0C-A7C1-9671B2231C8A}"/>
    <cellStyle name="Input 2 2 2 3 2 2" xfId="6810" xr:uid="{02729FBB-9578-4013-8395-5AA6338DC0A1}"/>
    <cellStyle name="Input 2 2 2 3 2 2 2" xfId="10971" xr:uid="{4F4B39C1-3948-475A-9624-EA868B369327}"/>
    <cellStyle name="Input 2 2 2 3 2 2 3" xfId="14424" xr:uid="{8F201138-48A7-4BEE-AC4F-BB9B37C31953}"/>
    <cellStyle name="Input 2 2 2 3 2 2 4" xfId="18841" xr:uid="{A42B6018-5BC1-4C4F-844B-D6BED8CA0EB5}"/>
    <cellStyle name="Input 2 2 2 3 2 2 5" xfId="20183" xr:uid="{9C946FF3-2E63-4B70-9DBE-5EB5C638C574}"/>
    <cellStyle name="Input 2 2 2 3 2 2 6" xfId="22942" xr:uid="{4F2EF425-B64E-49E7-83B2-14EDD8629B70}"/>
    <cellStyle name="Input 2 2 2 3 2 3" xfId="7478" xr:uid="{3CF27C01-1BA0-41B0-8236-32E51FD1EB9E}"/>
    <cellStyle name="Input 2 2 2 3 2 3 2" xfId="11634" xr:uid="{CC72F3A0-137B-4984-B4AA-FB290F3243E5}"/>
    <cellStyle name="Input 2 2 2 3 2 3 3" xfId="15085" xr:uid="{B2F70731-E070-455B-B824-E76345EC5CF3}"/>
    <cellStyle name="Input 2 2 2 3 2 3 4" xfId="16237" xr:uid="{7F2E385A-DC6E-4A5B-AFC4-A74C932607F3}"/>
    <cellStyle name="Input 2 2 2 3 2 3 5" xfId="20821" xr:uid="{DE4E0A23-781C-477F-AD9D-47BFA5DB858A}"/>
    <cellStyle name="Input 2 2 2 3 2 3 6" xfId="23577" xr:uid="{6DA0AFD2-F963-4E16-A237-2A965C6F8A94}"/>
    <cellStyle name="Input 2 2 2 3 2 4" xfId="8110" xr:uid="{ABF6BE64-2854-4A3A-8DB2-623665BC32AD}"/>
    <cellStyle name="Input 2 2 2 3 2 4 2" xfId="12266" xr:uid="{623ED617-3A69-466E-B583-7CAABA949022}"/>
    <cellStyle name="Input 2 2 2 3 2 4 3" xfId="15715" xr:uid="{19E3D459-9B09-4C8D-B3D8-6CD0A619962E}"/>
    <cellStyle name="Input 2 2 2 3 2 4 4" xfId="12724" xr:uid="{47B302CA-C4B6-4A9B-9E32-85D91385D68A}"/>
    <cellStyle name="Input 2 2 2 3 2 4 5" xfId="21447" xr:uid="{7F02A40C-BDA0-42C2-9CF5-0379234DCADA}"/>
    <cellStyle name="Input 2 2 2 3 2 4 6" xfId="24203" xr:uid="{000444E8-E15C-4D5E-96B7-0301605B7DD4}"/>
    <cellStyle name="Input 2 2 2 3 2 5" xfId="9831" xr:uid="{5BDFE517-A2C0-4480-8AB8-252AB7159C13}"/>
    <cellStyle name="Input 2 2 2 3 2 6" xfId="4926" xr:uid="{6AE3CEC4-090C-403C-A03F-D220EF011819}"/>
    <cellStyle name="Input 2 2 2 3 2 7" xfId="4063" xr:uid="{D6C7B1AD-8AF9-408B-A35F-754CDD8A414D}"/>
    <cellStyle name="Input 2 2 2 3 2 8" xfId="18250" xr:uid="{76D84EDC-0F0C-458E-A3BB-7014CB8C412A}"/>
    <cellStyle name="Input 2 2 2 3 2 9" xfId="21881" xr:uid="{57036C5B-F428-4B7E-BD54-1B8E6404B8C2}"/>
    <cellStyle name="Input 2 2 2 3 3" xfId="6548" xr:uid="{8CD3AA9C-F8A7-40E3-929B-5C8ED9CE7E1F}"/>
    <cellStyle name="Input 2 2 2 3 3 2" xfId="10720" xr:uid="{7F3C53ED-C3CE-4638-8431-02367C6FAFD2}"/>
    <cellStyle name="Input 2 2 2 3 3 3" xfId="14168" xr:uid="{EF53E5D0-43BF-434C-A727-6D185B9B7139}"/>
    <cellStyle name="Input 2 2 2 3 3 4" xfId="18194" xr:uid="{C16D7CE9-4C3B-4D14-A202-62542580DD08}"/>
    <cellStyle name="Input 2 2 2 3 3 5" xfId="19946" xr:uid="{F579DE78-01BF-4873-ACE2-30D0B5EBFC61}"/>
    <cellStyle name="Input 2 2 2 3 3 6" xfId="22709" xr:uid="{707C9F41-709C-4F0A-A47E-7C6AE1420F5F}"/>
    <cellStyle name="Input 2 2 2 3 4" xfId="7247" xr:uid="{A2B06A01-D88C-469B-BB2E-B208592D1A62}"/>
    <cellStyle name="Input 2 2 2 3 4 2" xfId="11403" xr:uid="{38581326-1684-4EA2-8E51-26902888AD44}"/>
    <cellStyle name="Input 2 2 2 3 4 3" xfId="14855" xr:uid="{21191AA3-5E9D-4BEA-8946-99E79CBE3574}"/>
    <cellStyle name="Input 2 2 2 3 4 4" xfId="17325" xr:uid="{8A95EC7D-2AEE-4CD1-B5DF-AE2EDC9E62CD}"/>
    <cellStyle name="Input 2 2 2 3 4 5" xfId="20592" xr:uid="{0FD742C6-4107-48CE-9E97-2BDE966E65A5}"/>
    <cellStyle name="Input 2 2 2 3 4 6" xfId="23348" xr:uid="{5ABC5AD3-BEB4-4C55-8E40-DDB9DC27F3D5}"/>
    <cellStyle name="Input 2 2 2 3 5" xfId="7880" xr:uid="{8626985A-FDCD-49CC-A044-AF9A750BE381}"/>
    <cellStyle name="Input 2 2 2 3 5 2" xfId="12036" xr:uid="{882E3C3F-161F-4DB7-8B03-8DFB45EDE630}"/>
    <cellStyle name="Input 2 2 2 3 5 3" xfId="15485" xr:uid="{0A85FE01-7515-4020-9451-7D0F8941605B}"/>
    <cellStyle name="Input 2 2 2 3 5 4" xfId="12635" xr:uid="{120F9FE6-B1CB-4602-8275-5A582ABBA5A6}"/>
    <cellStyle name="Input 2 2 2 3 5 5" xfId="21219" xr:uid="{8E66D147-F100-4255-86B0-C199A63E69CC}"/>
    <cellStyle name="Input 2 2 2 3 5 6" xfId="23975" xr:uid="{936AE3BF-8BE7-4A5D-9AD8-7615A65FACCB}"/>
    <cellStyle name="Input 2 2 2 3 6" xfId="9076" xr:uid="{A63D3C6C-D641-4785-83A3-9286EE35D6A4}"/>
    <cellStyle name="Input 2 2 2 3 6 2" xfId="13178" xr:uid="{D43514B5-2FCB-4149-8D12-49DD2ECC2C65}"/>
    <cellStyle name="Input 2 2 2 3 6 3" xfId="16576" xr:uid="{BD1D1799-0CA4-4FB9-AC61-BC1BAEA2D2E1}"/>
    <cellStyle name="Input 2 2 2 3 6 4" xfId="19018" xr:uid="{D845BF60-3263-4A65-A672-DD53A8F293E2}"/>
    <cellStyle name="Input 2 2 2 3 6 5" xfId="19432" xr:uid="{B9B095C6-5BB8-48B7-A025-BED29CA30E69}"/>
    <cellStyle name="Input 2 2 2 3 6 6" xfId="22005" xr:uid="{67CA587F-5F3C-451B-A340-B75E4890FD86}"/>
    <cellStyle name="Input 2 2 2 3 6 7" xfId="24702" xr:uid="{A3743BCA-3780-405B-B4B5-A3F4EC82C35A}"/>
    <cellStyle name="Input 2 2 2 3 7" xfId="9348" xr:uid="{4567E1BA-9534-4697-BF53-4D02F5CC239C}"/>
    <cellStyle name="Input 2 2 2 3 7 2" xfId="13445" xr:uid="{F8B47118-6AD6-43FC-BE63-475F39AF847F}"/>
    <cellStyle name="Input 2 2 2 3 7 3" xfId="16840" xr:uid="{A4B448A8-62B8-4F81-BDC5-BAE26A94C1F4}"/>
    <cellStyle name="Input 2 2 2 3 7 4" xfId="19271" xr:uid="{61CBD4B3-9337-4F78-8EA9-2CCC844A5716}"/>
    <cellStyle name="Input 2 2 2 3 7 5" xfId="19609" xr:uid="{0BAFD3B4-D091-42C5-96FB-2C634137D17F}"/>
    <cellStyle name="Input 2 2 2 3 7 6" xfId="22240" xr:uid="{B4C350F2-4096-4C77-96DA-7F037EF3C9A1}"/>
    <cellStyle name="Input 2 2 2 3 7 7" xfId="24900" xr:uid="{F96BCFC3-3AC0-46A7-A476-568CD2021964}"/>
    <cellStyle name="Input 2 2 2 3 8" xfId="9532" xr:uid="{EBC50D67-E7D3-431E-B2F2-BDF078377C1D}"/>
    <cellStyle name="Input 2 2 2 3 9" xfId="4805" xr:uid="{1926B6F1-2724-4C82-B909-8B6382D5F77A}"/>
    <cellStyle name="Input 2 2 2 4" xfId="5860" xr:uid="{2A71602F-8102-4466-8702-AD6805C3B3DD}"/>
    <cellStyle name="Input 2 2 2 4 2" xfId="7029" xr:uid="{17C1730F-14FB-44F9-B5C4-2F597C082595}"/>
    <cellStyle name="Input 2 2 2 4 2 2" xfId="11185" xr:uid="{59E9355A-98BD-41AB-A87C-85F49983B2E5}"/>
    <cellStyle name="Input 2 2 2 4 2 3" xfId="14639" xr:uid="{16865390-4754-45DF-BF9D-A1401208BB23}"/>
    <cellStyle name="Input 2 2 2 4 2 4" xfId="17363" xr:uid="{DC428760-1966-4CB0-AC2F-DDC926FCCB1C}"/>
    <cellStyle name="Input 2 2 2 4 2 5" xfId="20380" xr:uid="{CD7798BD-127A-450B-B9A2-9577BA8CAE70}"/>
    <cellStyle name="Input 2 2 2 4 2 6" xfId="23138" xr:uid="{42BA7132-1541-486A-B53B-26DCA0D4131C}"/>
    <cellStyle name="Input 2 2 2 4 3" xfId="7677" xr:uid="{48D353C1-3293-43CB-AE4B-F1CEEBACC721}"/>
    <cellStyle name="Input 2 2 2 4 3 2" xfId="11833" xr:uid="{4C5A3F41-3105-4F11-A2DA-4F02B66C4364}"/>
    <cellStyle name="Input 2 2 2 4 3 3" xfId="15282" xr:uid="{5A38BB68-ED51-4E2D-84A4-C32F1FF8F31A}"/>
    <cellStyle name="Input 2 2 2 4 3 4" xfId="18674" xr:uid="{00F31E33-6C11-4925-BE0F-E068B8F18D2A}"/>
    <cellStyle name="Input 2 2 2 4 3 5" xfId="21017" xr:uid="{668FFEBA-3430-442E-A2F5-E61861BA96D3}"/>
    <cellStyle name="Input 2 2 2 4 3 6" xfId="23773" xr:uid="{41779C8B-B881-49D7-B42A-A4659AAAD451}"/>
    <cellStyle name="Input 2 2 2 4 4" xfId="8309" xr:uid="{D765D101-1311-4A07-9667-B976C64A1A1C}"/>
    <cellStyle name="Input 2 2 2 4 4 2" xfId="12465" xr:uid="{C51B658C-8B99-46A0-B5F5-34BFBE7513CA}"/>
    <cellStyle name="Input 2 2 2 4 4 3" xfId="15912" xr:uid="{86F26D1F-6BB0-4C5F-AAB8-405EC2C56CC0}"/>
    <cellStyle name="Input 2 2 2 4 4 4" xfId="4303" xr:uid="{8F22F3DC-9A3F-41DF-B109-30E15F912C17}"/>
    <cellStyle name="Input 2 2 2 4 4 5" xfId="21643" xr:uid="{8D6F90D0-E09E-4C0F-8AE6-F758E8940581}"/>
    <cellStyle name="Input 2 2 2 4 4 6" xfId="24399" xr:uid="{94FBCFF8-FD9E-4ED9-98C4-C4D5DA9C94F8}"/>
    <cellStyle name="Input 2 2 2 4 5" xfId="10045" xr:uid="{40806492-CDCB-4701-9DD7-07E7811246D4}"/>
    <cellStyle name="Input 2 2 2 4 6" xfId="3386" xr:uid="{7CB60303-32F6-4109-8144-877734253127}"/>
    <cellStyle name="Input 2 2 2 4 7" xfId="12987" xr:uid="{9F02763D-14E0-4E97-B778-0C2175F2A656}"/>
    <cellStyle name="Input 2 2 2 4 8" xfId="17368" xr:uid="{49CE6C54-44A9-4BBA-BDC7-7C1BAC419506}"/>
    <cellStyle name="Input 2 2 2 4 9" xfId="18410" xr:uid="{737404F0-CCA4-48C4-8F5C-FF35E8987B05}"/>
    <cellStyle name="Input 2 2 2 5" xfId="5534" xr:uid="{45A67EC0-370F-4C30-9A9C-8F1CEEB328C1}"/>
    <cellStyle name="Input 2 2 2 5 2" xfId="6707" xr:uid="{F11B6A53-2014-40CA-BF78-632AB6D272FD}"/>
    <cellStyle name="Input 2 2 2 5 2 2" xfId="10868" xr:uid="{6A3204A5-2220-4A5C-BF24-9F02CD523670}"/>
    <cellStyle name="Input 2 2 2 5 2 3" xfId="14321" xr:uid="{200B5C47-B154-43B5-AA0B-0EF4F97D7D81}"/>
    <cellStyle name="Input 2 2 2 5 2 4" xfId="4714" xr:uid="{169DD5E0-D026-422E-A7CD-363BD6015783}"/>
    <cellStyle name="Input 2 2 2 5 2 5" xfId="20081" xr:uid="{8CA36905-F007-453E-AAF1-582611541D91}"/>
    <cellStyle name="Input 2 2 2 5 2 6" xfId="22840" xr:uid="{EB3A0BBF-6681-429E-8540-23208F930071}"/>
    <cellStyle name="Input 2 2 2 5 3" xfId="7375" xr:uid="{2A824CE7-8FAC-4712-A726-68697EAA9B7A}"/>
    <cellStyle name="Input 2 2 2 5 3 2" xfId="11531" xr:uid="{7C9807E2-6A3D-4A76-84A1-F13456B4D3BF}"/>
    <cellStyle name="Input 2 2 2 5 3 3" xfId="14982" xr:uid="{2D5537C4-D2EC-49F7-AEE1-736CB5AC3709}"/>
    <cellStyle name="Input 2 2 2 5 3 4" xfId="17840" xr:uid="{CB114608-5A09-43B7-9E9C-B5B34EE18E4D}"/>
    <cellStyle name="Input 2 2 2 5 3 5" xfId="20718" xr:uid="{96456D55-C970-4A6F-99A9-9B4063DDCF78}"/>
    <cellStyle name="Input 2 2 2 5 3 6" xfId="23474" xr:uid="{C9DCA5EF-9B1E-42F5-828D-31105FD65717}"/>
    <cellStyle name="Input 2 2 2 5 4" xfId="8008" xr:uid="{FF73C24A-D88F-4584-BC16-C1090BDB8D8D}"/>
    <cellStyle name="Input 2 2 2 5 4 2" xfId="12164" xr:uid="{C60BA4C5-44DB-4E7F-93FE-E7BA512BC394}"/>
    <cellStyle name="Input 2 2 2 5 4 3" xfId="15613" xr:uid="{B2F53DB8-C3CC-4FE6-BFBD-DB9F607D5158}"/>
    <cellStyle name="Input 2 2 2 5 4 4" xfId="3944" xr:uid="{290DCBF3-3CE5-439A-9858-5B592838878F}"/>
    <cellStyle name="Input 2 2 2 5 4 5" xfId="21345" xr:uid="{6EF10D43-6F2F-4C37-9DB5-8C831E35ED2E}"/>
    <cellStyle name="Input 2 2 2 5 4 6" xfId="24101" xr:uid="{B1E5CF97-68C8-44DD-8862-4D022BAA035C}"/>
    <cellStyle name="Input 2 2 2 5 5" xfId="9726" xr:uid="{D05FD0C3-3BA2-4C8E-B887-48617227339C}"/>
    <cellStyle name="Input 2 2 2 5 6" xfId="12818" xr:uid="{60C7FE7F-4EE7-4D91-A0CC-6490E1FC6C39}"/>
    <cellStyle name="Input 2 2 2 5 7" xfId="18642" xr:uid="{00A9E8CD-0CEF-43DE-8106-00975607CB94}"/>
    <cellStyle name="Input 2 2 2 5 8" xfId="17308" xr:uid="{2C9446AF-4384-4360-A969-DFACE4AD5EFB}"/>
    <cellStyle name="Input 2 2 2 5 9" xfId="3258" xr:uid="{EB41DF0C-89EB-478D-9065-0AD165C26BD4}"/>
    <cellStyle name="Input 2 2 2 6" xfId="6249" xr:uid="{7ED0A09F-9433-4003-A8B2-3E8C9364C20C}"/>
    <cellStyle name="Input 2 2 2 6 2" xfId="10425" xr:uid="{24C2B7FC-67F0-4634-80D2-B834BCD05578}"/>
    <cellStyle name="Input 2 2 2 6 3" xfId="13871" xr:uid="{17E84A14-67CA-4E36-B79C-BCBCA9D5C8F4}"/>
    <cellStyle name="Input 2 2 2 6 4" xfId="18169" xr:uid="{976A9B16-871C-42E9-B79E-E23E011F7DEB}"/>
    <cellStyle name="Input 2 2 2 6 5" xfId="18477" xr:uid="{F20CD874-3551-4485-9665-E12689340766}"/>
    <cellStyle name="Input 2 2 2 6 6" xfId="22459" xr:uid="{437D1530-412F-4490-BA64-7AE8B7F3B2B5}"/>
    <cellStyle name="Input 2 2 2 7" xfId="6156" xr:uid="{DB9A3201-09BC-405A-8300-9734EDDCE0B3}"/>
    <cellStyle name="Input 2 2 2 7 2" xfId="10332" xr:uid="{5D17A471-EE74-4B31-A079-0B6BB0094750}"/>
    <cellStyle name="Input 2 2 2 7 3" xfId="13779" xr:uid="{A2F7F811-2B17-4B8F-A41E-76E6BEFA1864}"/>
    <cellStyle name="Input 2 2 2 7 4" xfId="17460" xr:uid="{855744E6-0B7C-4EBD-BF3F-DE1574ED6BF9}"/>
    <cellStyle name="Input 2 2 2 7 5" xfId="18399" xr:uid="{FE6F08DC-7104-41DC-9D53-FBD86E79A547}"/>
    <cellStyle name="Input 2 2 2 7 6" xfId="22400" xr:uid="{C548A8F9-AA1E-4328-9596-168DD44386EF}"/>
    <cellStyle name="Input 2 2 2 8" xfId="6201" xr:uid="{6A89B321-A436-477D-A363-8F96E9930E02}"/>
    <cellStyle name="Input 2 2 2 8 2" xfId="10377" xr:uid="{E83D8BA2-C1EE-4B66-B188-58ADA6BA335B}"/>
    <cellStyle name="Input 2 2 2 8 3" xfId="13824" xr:uid="{3475D47B-6514-43A6-BF0D-0FCA1296A123}"/>
    <cellStyle name="Input 2 2 2 8 4" xfId="13086" xr:uid="{989ED15A-7C2C-40CD-AE33-B0DB5B59270C}"/>
    <cellStyle name="Input 2 2 2 8 5" xfId="3786" xr:uid="{560EBAB1-39DB-41AB-96D9-9898BF961787}"/>
    <cellStyle name="Input 2 2 2 8 6" xfId="22426" xr:uid="{7B9E02E0-DE4B-4EFA-A67E-4E1A11DBC59C}"/>
    <cellStyle name="Input 2 2 2 9" xfId="8729" xr:uid="{87672364-03CC-4137-AA7C-4BD6F8263823}"/>
    <cellStyle name="Input 2 2 2 9 2" xfId="12886" xr:uid="{E39DD3ED-C93A-44E0-BFC4-631447E42E7C}"/>
    <cellStyle name="Input 2 2 2 9 3" xfId="16287" xr:uid="{11977042-9F65-4DAB-A574-244EC271A6B2}"/>
    <cellStyle name="Input 2 2 2 9 4" xfId="18722" xr:uid="{1E0F8DF5-CC2F-4088-A986-339AA42F078B}"/>
    <cellStyle name="Input 2 2 2 9 5" xfId="16177" xr:uid="{F8B5C094-A3D5-4EDC-A03F-5BAEE8992BDA}"/>
    <cellStyle name="Input 2 2 2 9 6" xfId="21862" xr:uid="{628339F1-E224-4110-B287-BEDD3F47941C}"/>
    <cellStyle name="Input 2 2 2 9 7" xfId="24582" xr:uid="{D6CF8EA9-8983-45E4-B9AF-3C3E3A373CDE}"/>
    <cellStyle name="Input 2 2 3" xfId="5174" xr:uid="{6DA43429-C785-4144-AD29-60F693EA84AD}"/>
    <cellStyle name="Input 2 2 3 10" xfId="16203" xr:uid="{5DAC5C0F-13D3-4B62-808E-5C14737FD0DA}"/>
    <cellStyle name="Input 2 2 3 11" xfId="18922" xr:uid="{5BB2F37E-6FC3-47C4-9D9A-337536D2F544}"/>
    <cellStyle name="Input 2 2 3 12" xfId="3721" xr:uid="{C765B016-3891-4C6E-8470-2F0A69BA2B92}"/>
    <cellStyle name="Input 2 2 3 2" xfId="5806" xr:uid="{0B5522C2-3F85-4264-A284-7EFBF0980475}"/>
    <cellStyle name="Input 2 2 3 2 2" xfId="6975" xr:uid="{EA70C891-0D43-4E17-86A5-C96D7D683A8C}"/>
    <cellStyle name="Input 2 2 3 2 2 2" xfId="11131" xr:uid="{31948330-A233-4F10-80CD-04EDCD0B02ED}"/>
    <cellStyle name="Input 2 2 3 2 2 3" xfId="14585" xr:uid="{9DC91AFB-4C2E-4A86-863D-45C5D420CBA7}"/>
    <cellStyle name="Input 2 2 3 2 2 4" xfId="3832" xr:uid="{A659B522-17D9-4729-A2A7-D2742ED7AE72}"/>
    <cellStyle name="Input 2 2 3 2 2 5" xfId="20326" xr:uid="{1F48DA9E-EFD2-49DC-8496-242C2888E613}"/>
    <cellStyle name="Input 2 2 3 2 2 6" xfId="23084" xr:uid="{02ABA5D2-4BED-455A-AB05-A85C74D81852}"/>
    <cellStyle name="Input 2 2 3 2 3" xfId="7623" xr:uid="{400FD754-9CB2-4C93-AB38-82910491D2F7}"/>
    <cellStyle name="Input 2 2 3 2 3 2" xfId="11779" xr:uid="{EE41D462-E93F-40A5-9A23-F0B94F516929}"/>
    <cellStyle name="Input 2 2 3 2 3 3" xfId="15228" xr:uid="{6AD9DE25-235C-441F-8F57-84AB41478DDE}"/>
    <cellStyle name="Input 2 2 3 2 3 4" xfId="3235" xr:uid="{81BF027C-2DF7-4139-A03A-DB6239CF6560}"/>
    <cellStyle name="Input 2 2 3 2 3 5" xfId="20963" xr:uid="{65808A88-EE5C-464E-900E-F70CBDF8FB11}"/>
    <cellStyle name="Input 2 2 3 2 3 6" xfId="23719" xr:uid="{A6C5E42E-F5DC-4E82-A285-954C1914F4FF}"/>
    <cellStyle name="Input 2 2 3 2 4" xfId="8255" xr:uid="{433EBEE6-9F20-49C9-96A9-A53686ACDFF8}"/>
    <cellStyle name="Input 2 2 3 2 4 2" xfId="12411" xr:uid="{8783948A-43F3-498F-97FD-2C205D0B433B}"/>
    <cellStyle name="Input 2 2 3 2 4 3" xfId="15858" xr:uid="{5F578DA2-E0D8-4457-BF12-51DF15470349}"/>
    <cellStyle name="Input 2 2 3 2 4 4" xfId="12849" xr:uid="{25DFC30C-EF4A-43C0-9D5D-5AE14F2060D3}"/>
    <cellStyle name="Input 2 2 3 2 4 5" xfId="21589" xr:uid="{26AFEE83-1C2E-4C2F-9262-4A514BB42BF0}"/>
    <cellStyle name="Input 2 2 3 2 4 6" xfId="24345" xr:uid="{98C82474-A71B-49CA-A7C8-AD91CBF87EF8}"/>
    <cellStyle name="Input 2 2 3 2 5" xfId="9991" xr:uid="{996BB901-F588-4BF6-B3F7-819C3C579D41}"/>
    <cellStyle name="Input 2 2 3 2 6" xfId="3309" xr:uid="{469CAEBB-EBA1-49DC-8152-1A2B1659F781}"/>
    <cellStyle name="Input 2 2 3 2 7" xfId="11037" xr:uid="{514165EE-3A2A-47BF-8C60-84EF9CA91140}"/>
    <cellStyle name="Input 2 2 3 2 8" xfId="17433" xr:uid="{DBEC723F-7D3F-493E-96F5-6E3D7C7AB653}"/>
    <cellStyle name="Input 2 2 3 2 9" xfId="17786" xr:uid="{AB702DDE-9499-4D48-B96A-FE84BC39CAAF}"/>
    <cellStyle name="Input 2 2 3 3" xfId="6406" xr:uid="{8A97554A-EE21-49BC-92ED-26DB2B04EBA1}"/>
    <cellStyle name="Input 2 2 3 3 2" xfId="10578" xr:uid="{2D89DB34-3827-4646-B34D-57BD88F8CB77}"/>
    <cellStyle name="Input 2 2 3 3 3" xfId="14026" xr:uid="{B451C622-AF71-4719-818F-5FBC79C34E4E}"/>
    <cellStyle name="Input 2 2 3 3 4" xfId="17762" xr:uid="{0F26C4AC-A8FA-46D3-AA92-EAB4F1E43DC0}"/>
    <cellStyle name="Input 2 2 3 3 5" xfId="19804" xr:uid="{F2427578-0018-40CF-BF7E-9503C5C5D8BA}"/>
    <cellStyle name="Input 2 2 3 3 6" xfId="22567" xr:uid="{D820B787-76AB-4BEF-AB33-6B38B96BF082}"/>
    <cellStyle name="Input 2 2 3 4" xfId="7105" xr:uid="{08C770CA-BCE8-4D11-B893-E97C026D582D}"/>
    <cellStyle name="Input 2 2 3 4 2" xfId="11261" xr:uid="{8B53B9A8-0937-4BDA-B27D-8CD7E8F6B669}"/>
    <cellStyle name="Input 2 2 3 4 3" xfId="14713" xr:uid="{2DAAA9C3-AA49-4051-8C45-E142A119270F}"/>
    <cellStyle name="Input 2 2 3 4 4" xfId="14489" xr:uid="{5C48F7EA-15EE-44EC-AD24-01E05D83C80F}"/>
    <cellStyle name="Input 2 2 3 4 5" xfId="20450" xr:uid="{956F6D9A-9648-4045-9A36-4BE8B7ACAC4D}"/>
    <cellStyle name="Input 2 2 3 4 6" xfId="23206" xr:uid="{11AD2C52-2C62-40AC-AC6C-8668D816A6CE}"/>
    <cellStyle name="Input 2 2 3 5" xfId="7736" xr:uid="{CB35D8EE-4F43-4EED-BE61-AF3D2C811DD8}"/>
    <cellStyle name="Input 2 2 3 5 2" xfId="11892" xr:uid="{591D3773-B734-4322-9C02-68D57C0CA517}"/>
    <cellStyle name="Input 2 2 3 5 3" xfId="15341" xr:uid="{47588238-CBA7-42A5-B941-34D362513BB5}"/>
    <cellStyle name="Input 2 2 3 5 4" xfId="13999" xr:uid="{A7FE2BA2-560B-41E8-B6C2-E0E3AFB794A2}"/>
    <cellStyle name="Input 2 2 3 5 5" xfId="21075" xr:uid="{C50BE534-6ED2-4757-9318-F6B3AD1B3F39}"/>
    <cellStyle name="Input 2 2 3 5 6" xfId="23831" xr:uid="{9CD84921-70FC-44A2-AB49-F62302A011AF}"/>
    <cellStyle name="Input 2 2 3 6" xfId="9035" xr:uid="{2EB889B5-BE83-4ED0-97E9-6F5E59CED29C}"/>
    <cellStyle name="Input 2 2 3 6 2" xfId="13141" xr:uid="{8E708F58-25DB-43CB-A231-0AC32595B092}"/>
    <cellStyle name="Input 2 2 3 6 3" xfId="16535" xr:uid="{61BAFD56-3BED-46C1-A5AE-12399189D10A}"/>
    <cellStyle name="Input 2 2 3 6 4" xfId="18977" xr:uid="{119C0B1E-617F-4411-9546-B6FC9BCFBDB5}"/>
    <cellStyle name="Input 2 2 3 6 5" xfId="16188" xr:uid="{43DE23F4-E3B5-44C5-B01B-A0CD206DC1E1}"/>
    <cellStyle name="Input 2 2 3 6 6" xfId="21974" xr:uid="{03E9D4CE-2F32-499A-BE03-91DDBB36A641}"/>
    <cellStyle name="Input 2 2 3 6 7" xfId="24672" xr:uid="{536D9982-A3D9-4207-B04D-0A6273C315B3}"/>
    <cellStyle name="Input 2 2 3 7" xfId="9320" xr:uid="{5A46782A-86C5-4C98-939E-E9EA5C3CABCE}"/>
    <cellStyle name="Input 2 2 3 7 2" xfId="13417" xr:uid="{D37EAD7B-184F-4FEE-AC8E-2CD3D3320451}"/>
    <cellStyle name="Input 2 2 3 7 3" xfId="16812" xr:uid="{A6EBEF27-C490-4F89-8ABE-C93F7E89C041}"/>
    <cellStyle name="Input 2 2 3 7 4" xfId="19243" xr:uid="{4D5DE7B6-0693-4ECC-B18B-42E7F0E5C8BC}"/>
    <cellStyle name="Input 2 2 3 7 5" xfId="19581" xr:uid="{7D29D3CF-B2E5-4304-BB09-1907295DDE94}"/>
    <cellStyle name="Input 2 2 3 7 6" xfId="22212" xr:uid="{A8165AE0-40AD-41B9-8D7D-C62967C0844E}"/>
    <cellStyle name="Input 2 2 3 7 7" xfId="24872" xr:uid="{6988A31F-49D1-4A2D-96F0-2BC0D5C31C3E}"/>
    <cellStyle name="Input 2 2 3 8" xfId="3062" xr:uid="{D2D61EE1-1C2C-43E4-96C6-0A31D15AB9CB}"/>
    <cellStyle name="Input 2 2 3 9" xfId="3575" xr:uid="{3594604C-BC32-4884-A2C8-3E75DDB8710C}"/>
    <cellStyle name="Input 2 2 4" xfId="5274" xr:uid="{F4217B97-F2C2-429D-B1F2-FE17D6B57CF7}"/>
    <cellStyle name="Input 2 2 4 2" xfId="6506" xr:uid="{B095AB37-852B-4E10-AE7D-6924A386F3EE}"/>
    <cellStyle name="Input 2 2 4 2 2" xfId="10678" xr:uid="{DF77C784-B52C-4EA2-B3F7-652BE3D565A7}"/>
    <cellStyle name="Input 2 2 4 2 3" xfId="14126" xr:uid="{4B52ED9F-0AA4-41C6-9045-D6E0CE88E96E}"/>
    <cellStyle name="Input 2 2 4 2 4" xfId="4615" xr:uid="{60AF2378-63A9-4B7D-8D80-A74675225188}"/>
    <cellStyle name="Input 2 2 4 2 5" xfId="19904" xr:uid="{2AE1129E-2FAA-44DF-97ED-C03AE05E4CB6}"/>
    <cellStyle name="Input 2 2 4 2 6" xfId="22667" xr:uid="{B89B22E4-01F5-4C63-8118-049BD683F63F}"/>
    <cellStyle name="Input 2 2 4 3" xfId="7205" xr:uid="{6C36B155-EEF7-46C2-9BD9-5BE4C0943766}"/>
    <cellStyle name="Input 2 2 4 3 2" xfId="11361" xr:uid="{F94EAB8B-ECB6-4018-A0A5-E2FF4781D9A4}"/>
    <cellStyle name="Input 2 2 4 3 3" xfId="14813" xr:uid="{50F4C698-BF64-484B-B371-1B5C4518662F}"/>
    <cellStyle name="Input 2 2 4 3 4" xfId="18421" xr:uid="{5AC02403-3EF8-4C58-B040-6F0DAC21B79B}"/>
    <cellStyle name="Input 2 2 4 3 5" xfId="20550" xr:uid="{D7B8BBFF-74B7-4FF9-9235-D7A3B3FF9B1F}"/>
    <cellStyle name="Input 2 2 4 3 6" xfId="23306" xr:uid="{C8A5AD9B-F8F7-47C0-9894-5A7EE61395BC}"/>
    <cellStyle name="Input 2 2 4 4" xfId="7836" xr:uid="{1F9E752A-5C88-4D8D-B160-CB0A7AF5AEF0}"/>
    <cellStyle name="Input 2 2 4 4 2" xfId="11992" xr:uid="{40EB1DD6-9B9A-474D-AA15-051188F02ADF}"/>
    <cellStyle name="Input 2 2 4 4 3" xfId="15441" xr:uid="{284917D9-39D6-4CBA-AA8C-A928900C4612}"/>
    <cellStyle name="Input 2 2 4 4 4" xfId="9645" xr:uid="{9D10EFC6-22FD-4234-A11C-35A2AEBA250B}"/>
    <cellStyle name="Input 2 2 4 4 5" xfId="21175" xr:uid="{258D3989-3DDA-4C2D-90C4-A89E71102C0D}"/>
    <cellStyle name="Input 2 2 4 4 6" xfId="23931" xr:uid="{E949EFA5-7C99-413F-BB84-78ED0457335F}"/>
    <cellStyle name="Input 2 2 4 5" xfId="9488" xr:uid="{DD0470B7-16A4-4DD2-8BCE-C6FD4949E08A}"/>
    <cellStyle name="Input 2 2 4 6" xfId="3383" xr:uid="{EA35BB9B-EA3E-417B-80AC-DCA8847BD710}"/>
    <cellStyle name="Input 2 2 4 7" xfId="4798" xr:uid="{B23DC46C-008D-42FD-87FA-2F1D49980D9F}"/>
    <cellStyle name="Input 2 2 4 8" xfId="18271" xr:uid="{6B5CF96E-375B-4EC5-B986-03D86995D01C}"/>
    <cellStyle name="Input 2 2 4 9" xfId="3797" xr:uid="{120E682D-3524-4801-987C-450AB5D864F8}"/>
    <cellStyle name="Input 2 2 5" xfId="5997" xr:uid="{07E1C318-0AA9-4DB6-8DD4-AA8D31336756}"/>
    <cellStyle name="Input 2 2 5 2" xfId="10180" xr:uid="{C2650BCC-DAE1-49E5-A005-4495D48BD32F}"/>
    <cellStyle name="Input 2 2 5 3" xfId="13628" xr:uid="{2207F809-E2E2-4049-A774-209D83DCF6DA}"/>
    <cellStyle name="Input 2 2 5 4" xfId="18731" xr:uid="{4EC1BE1B-6022-4D78-8A7E-65B945A75182}"/>
    <cellStyle name="Input 2 2 5 5" xfId="3124" xr:uid="{6F8CCE1A-B275-473E-ABD4-E4130A66E2D8}"/>
    <cellStyle name="Input 2 2 5 6" xfId="3763" xr:uid="{764BD831-CA6C-45A6-971F-6B5B5FFCFA75}"/>
    <cellStyle name="Input 2 2 6" xfId="6317" xr:uid="{19FE7BCD-0B06-4089-8390-E895E14C046A}"/>
    <cellStyle name="Input 2 2 6 2" xfId="10492" xr:uid="{5392160F-3A1E-46A6-B2A6-082D2EAC4F84}"/>
    <cellStyle name="Input 2 2 6 3" xfId="13939" xr:uid="{2397D2C0-D74D-4F99-9902-79B5A9FDC3B0}"/>
    <cellStyle name="Input 2 2 6 4" xfId="18170" xr:uid="{9706A16C-6D3C-4B73-8C57-FE62AD602006}"/>
    <cellStyle name="Input 2 2 6 5" xfId="19759" xr:uid="{68F87D21-8345-453F-B151-149A24CAB0EA}"/>
    <cellStyle name="Input 2 2 6 6" xfId="22523" xr:uid="{08556FA0-4C89-4F8D-85A4-DE2B5510799F}"/>
    <cellStyle name="Input 2 2 7" xfId="6113" xr:uid="{3B2BD431-6E3C-412A-BE52-BC5D7330D607}"/>
    <cellStyle name="Input 2 2 7 2" xfId="10289" xr:uid="{3FB9DD30-3E3B-441F-A9A3-39EB80AA11C7}"/>
    <cellStyle name="Input 2 2 7 3" xfId="13736" xr:uid="{34648B17-EB08-4B81-8A52-F4661D2E215A}"/>
    <cellStyle name="Input 2 2 7 4" xfId="16098" xr:uid="{8B8CD3FD-1616-48F9-BE33-318270C33BB6}"/>
    <cellStyle name="Input 2 2 7 5" xfId="18468" xr:uid="{BE756505-5E25-4746-B65F-102AE6FE96DE}"/>
    <cellStyle name="Input 2 2 7 6" xfId="22358" xr:uid="{775A8E6A-F4AB-47AD-BEF1-5B23D5D9FD7C}"/>
    <cellStyle name="Input 2 2 8" xfId="8705" xr:uid="{09C31ECA-7532-488E-A426-47366E5BB171}"/>
    <cellStyle name="Input 2 2 8 2" xfId="12868" xr:uid="{C257114E-D8E0-4487-99AB-AB23C9111E73}"/>
    <cellStyle name="Input 2 2 8 3" xfId="16265" xr:uid="{A2661E11-F867-4539-A7C7-4D8A7FA0FE6C}"/>
    <cellStyle name="Input 2 2 8 4" xfId="18701" xr:uid="{AA90DD56-5F66-416C-8428-35D2F56FB6AC}"/>
    <cellStyle name="Input 2 2 8 5" xfId="16171" xr:uid="{5B3470A2-8E9C-4F3B-A846-FB457B1BA57C}"/>
    <cellStyle name="Input 2 2 8 6" xfId="21852" xr:uid="{64EBD34B-A670-4E66-88A7-E3E308FE7621}"/>
    <cellStyle name="Input 2 2 8 7" xfId="24572" xr:uid="{56D86EC0-8FC1-4953-8C72-00B658962818}"/>
    <cellStyle name="Input 2 2 9" xfId="9193" xr:uid="{52706E29-F7FB-4B44-A59C-A8E6CA391369}"/>
    <cellStyle name="Input 2 2 9 2" xfId="13291" xr:uid="{ACDD2310-8250-4CAB-9F2A-9F277CCCE63C}"/>
    <cellStyle name="Input 2 2 9 3" xfId="16687" xr:uid="{F8E26FEB-8682-4BDE-88B1-F05261C3212D}"/>
    <cellStyle name="Input 2 2 9 4" xfId="19118" xr:uid="{A5CFD4C4-E633-41FA-8A06-9C94EA482C83}"/>
    <cellStyle name="Input 2 2 9 5" xfId="22091" xr:uid="{D04E6A3D-811B-4EA1-9956-CEF44A239800}"/>
    <cellStyle name="Input 2 2 9 6" xfId="24786" xr:uid="{106EFC86-0EC9-4080-9572-90F919E3B12F}"/>
    <cellStyle name="Input 2 3" xfId="643" xr:uid="{00000000-0005-0000-0000-00005A060000}"/>
    <cellStyle name="Input 2 3 10" xfId="9303" xr:uid="{E7D7E330-8D13-474D-880C-42BA86ADBFA8}"/>
    <cellStyle name="Input 2 3 10 2" xfId="13400" xr:uid="{B41B4480-254F-4877-B07F-1F935421BDB6}"/>
    <cellStyle name="Input 2 3 10 3" xfId="16795" xr:uid="{08EDE53A-B2CB-4C1C-ABD8-2AE38686727C}"/>
    <cellStyle name="Input 2 3 10 4" xfId="19226" xr:uid="{EB913394-FC0A-4DE6-9A99-F68AB81DB38F}"/>
    <cellStyle name="Input 2 3 10 5" xfId="19565" xr:uid="{C64087A7-6279-4119-AC71-4270E9B04244}"/>
    <cellStyle name="Input 2 3 10 6" xfId="22195" xr:uid="{77896FCE-F08B-4630-8DDC-A8E68AE0A916}"/>
    <cellStyle name="Input 2 3 10 7" xfId="24855" xr:uid="{69B493D3-4D2E-40B5-9152-18BDC430422E}"/>
    <cellStyle name="Input 2 3 11" xfId="3511" xr:uid="{8E1D4BA5-B784-4C3A-87F5-408A6668C09A}"/>
    <cellStyle name="Input 2 3 12" xfId="8604" xr:uid="{C1BE3F6A-F446-41A4-87CB-5919B57A3F05}"/>
    <cellStyle name="Input 2 3 13" xfId="12736" xr:uid="{A03CC67B-0B1A-4D1D-98B7-3B8FBDAB3970}"/>
    <cellStyle name="Input 2 3 14" xfId="17570" xr:uid="{DC10DF0B-F239-4C63-99EF-5D9BF62833B1}"/>
    <cellStyle name="Input 2 3 15" xfId="18640" xr:uid="{7D7B334F-A9EE-4E59-9887-38DFAE7CCA03}"/>
    <cellStyle name="Input 2 3 16" xfId="4432" xr:uid="{125C1FB9-2AA3-473C-BA73-55D8B7115144}"/>
    <cellStyle name="Input 2 3 2" xfId="1865" xr:uid="{00000000-0005-0000-0000-00005B060000}"/>
    <cellStyle name="Input 2 3 2 10" xfId="9194" xr:uid="{519BD214-7D9F-47A7-B034-B3B381190534}"/>
    <cellStyle name="Input 2 3 2 10 2" xfId="13292" xr:uid="{F729E23B-E4B0-4519-B5F9-D626E0047C01}"/>
    <cellStyle name="Input 2 3 2 10 3" xfId="16688" xr:uid="{962F960B-7678-4ED5-96F6-28378434DCFD}"/>
    <cellStyle name="Input 2 3 2 10 4" xfId="19119" xr:uid="{E67B4A08-727D-46C6-A0B9-40FF99F8BF10}"/>
    <cellStyle name="Input 2 3 2 10 5" xfId="19522" xr:uid="{F6D0541C-429C-4BD0-A1D0-4DD886923470}"/>
    <cellStyle name="Input 2 3 2 10 6" xfId="22092" xr:uid="{79A77A66-E09E-40B6-89A4-2DD90F677B0E}"/>
    <cellStyle name="Input 2 3 2 10 7" xfId="24787" xr:uid="{14C130D8-F71A-4777-9CA3-BFA7891272D1}"/>
    <cellStyle name="Input 2 3 2 11" xfId="4451" xr:uid="{F3166C3C-B2EA-456C-AE2B-FBC14BB53E6D}"/>
    <cellStyle name="Input 2 3 2 12" xfId="4024" xr:uid="{2757F8D6-20F5-42A2-9E09-67A83216C426}"/>
    <cellStyle name="Input 2 3 2 13" xfId="4801" xr:uid="{9EB69264-7F5E-4029-AA5B-6677A9BBB901}"/>
    <cellStyle name="Input 2 3 2 14" xfId="10236" xr:uid="{2E32492E-D675-4C02-BC38-343193520615}"/>
    <cellStyle name="Input 2 3 2 15" xfId="12661" xr:uid="{2765EC19-8804-40CC-AC77-F6CE4BCB113E}"/>
    <cellStyle name="Input 2 3 2 16" xfId="13534" xr:uid="{218858C5-E1BF-48EA-AFF0-D6EC55B3D5EA}"/>
    <cellStyle name="Input 2 3 2 2" xfId="5214" xr:uid="{1C4F1A05-20CA-4B43-B2EE-D5D24F9F7CD9}"/>
    <cellStyle name="Input 2 3 2 2 10" xfId="3986" xr:uid="{E21C196C-5207-48C8-A0AA-8BC987D4884F}"/>
    <cellStyle name="Input 2 3 2 2 2" xfId="5645" xr:uid="{C2913A88-86B0-4B0B-89BA-FFF1B255EBE0}"/>
    <cellStyle name="Input 2 3 2 2 2 2" xfId="6815" xr:uid="{5CDA7A61-A3D5-4F15-B9A3-89E45F6FDBA3}"/>
    <cellStyle name="Input 2 3 2 2 2 2 2" xfId="10976" xr:uid="{FAB958FD-B90D-4375-A053-765B0E8209FD}"/>
    <cellStyle name="Input 2 3 2 2 2 2 3" xfId="14429" xr:uid="{C7C76F95-D699-49D7-9AA1-9516A363EB5D}"/>
    <cellStyle name="Input 2 3 2 2 2 2 4" xfId="16988" xr:uid="{05AB125F-5213-4F21-ACF9-1CC7C5B65DBA}"/>
    <cellStyle name="Input 2 3 2 2 2 2 5" xfId="20188" xr:uid="{0AA95764-5355-42D9-A4EC-DC99A1E26093}"/>
    <cellStyle name="Input 2 3 2 2 2 2 6" xfId="22947" xr:uid="{F3656D3C-CBE4-4874-BA9A-7BF3A2335FF5}"/>
    <cellStyle name="Input 2 3 2 2 2 3" xfId="7483" xr:uid="{4D3C990E-886A-4945-B848-09724363DF6B}"/>
    <cellStyle name="Input 2 3 2 2 2 3 2" xfId="11639" xr:uid="{8ABC3720-B260-4E4D-B9D5-5527CF5DEA88}"/>
    <cellStyle name="Input 2 3 2 2 2 3 3" xfId="15090" xr:uid="{15D76CE3-2FB8-4040-84BE-73659B23E8E2}"/>
    <cellStyle name="Input 2 3 2 2 2 3 4" xfId="18044" xr:uid="{5EE572E0-2A79-43CA-BE17-73A44E4B006E}"/>
    <cellStyle name="Input 2 3 2 2 2 3 5" xfId="20826" xr:uid="{CB6B6154-9D3C-4835-B998-A693F95DE332}"/>
    <cellStyle name="Input 2 3 2 2 2 3 6" xfId="23582" xr:uid="{A4ED6967-2864-4929-9CA4-D26890F14A36}"/>
    <cellStyle name="Input 2 3 2 2 2 4" xfId="8115" xr:uid="{5A015C4F-F246-4C33-A7CE-BEAAB8649852}"/>
    <cellStyle name="Input 2 3 2 2 2 4 2" xfId="12271" xr:uid="{9BB1D7C5-53C8-4031-BD8E-2F1E162609E3}"/>
    <cellStyle name="Input 2 3 2 2 2 4 3" xfId="15720" xr:uid="{DCDCF213-9633-4E48-8C16-660C5ADBCB89}"/>
    <cellStyle name="Input 2 3 2 2 2 4 4" xfId="16978" xr:uid="{C9292220-5E2F-490B-8C20-D6AC2B689A91}"/>
    <cellStyle name="Input 2 3 2 2 2 4 5" xfId="21452" xr:uid="{6D0C521C-9F95-4FD9-BA43-E8F4362262BF}"/>
    <cellStyle name="Input 2 3 2 2 2 4 6" xfId="24208" xr:uid="{3CEA7731-456F-43A8-91B3-7F5C999BE9F4}"/>
    <cellStyle name="Input 2 3 2 2 2 5" xfId="9836" xr:uid="{206C67B8-1851-416A-BE13-22E9DE5EFCDE}"/>
    <cellStyle name="Input 2 3 2 2 2 6" xfId="4928" xr:uid="{ECBB68C2-3C59-440C-84A3-B9AE9F4A9ABC}"/>
    <cellStyle name="Input 2 3 2 2 2 7" xfId="12858" xr:uid="{9FB70D12-ECF1-4687-BF37-BB3D45B1019A}"/>
    <cellStyle name="Input 2 3 2 2 2 8" xfId="13567" xr:uid="{0E82A488-DD09-478D-AF66-A4A5610D90E6}"/>
    <cellStyle name="Input 2 3 2 2 2 9" xfId="17868" xr:uid="{1214C921-D63B-4B01-9163-F7BF54262FB7}"/>
    <cellStyle name="Input 2 3 2 2 3" xfId="6446" xr:uid="{8E271D92-CFB7-49D2-90F3-F1D372CD6DDC}"/>
    <cellStyle name="Input 2 3 2 2 3 2" xfId="10618" xr:uid="{D15165EE-9390-4C65-97A7-9C8CE91C06BE}"/>
    <cellStyle name="Input 2 3 2 2 3 3" xfId="14066" xr:uid="{3653664E-844D-4634-B1D6-80E4310DCAA4}"/>
    <cellStyle name="Input 2 3 2 2 3 4" xfId="17037" xr:uid="{FF717922-AC31-4FD7-A58F-AB0382DC22F2}"/>
    <cellStyle name="Input 2 3 2 2 3 5" xfId="19844" xr:uid="{3244C2BF-49D5-41BC-9539-855930E3F0DC}"/>
    <cellStyle name="Input 2 3 2 2 3 6" xfId="22607" xr:uid="{5D7A0819-A88C-4E6A-B25B-593547ABC9B7}"/>
    <cellStyle name="Input 2 3 2 2 4" xfId="7145" xr:uid="{9CB96358-AEB1-417D-AE29-E7417C0DE5FA}"/>
    <cellStyle name="Input 2 3 2 2 4 2" xfId="11301" xr:uid="{1F454DAF-BC1F-4814-9E56-AC58A8CCF695}"/>
    <cellStyle name="Input 2 3 2 2 4 3" xfId="14753" xr:uid="{A45E4FD3-2970-4523-A261-18D76BA53A07}"/>
    <cellStyle name="Input 2 3 2 2 4 4" xfId="4263" xr:uid="{615EF925-2272-4D7E-878B-4BFC99696559}"/>
    <cellStyle name="Input 2 3 2 2 4 5" xfId="20490" xr:uid="{054B039D-5669-46B2-B4C8-2FB250F2F8B0}"/>
    <cellStyle name="Input 2 3 2 2 4 6" xfId="23246" xr:uid="{00638CDC-854D-424F-BE62-16ABD8E32A92}"/>
    <cellStyle name="Input 2 3 2 2 5" xfId="7776" xr:uid="{9480F07A-2617-40C9-8E56-65DDA45C0523}"/>
    <cellStyle name="Input 2 3 2 2 5 2" xfId="11932" xr:uid="{1C028D28-B2AE-444B-A071-F588649184CC}"/>
    <cellStyle name="Input 2 3 2 2 5 3" xfId="15381" xr:uid="{CD7E23D9-AC0B-4EFF-B4FB-183BBD2DF29A}"/>
    <cellStyle name="Input 2 3 2 2 5 4" xfId="16083" xr:uid="{BE06F963-9E2A-4D36-AB9B-7E15FFCDB555}"/>
    <cellStyle name="Input 2 3 2 2 5 5" xfId="21115" xr:uid="{0D7D02DD-D008-46B3-B139-36818D57C1C3}"/>
    <cellStyle name="Input 2 3 2 2 5 6" xfId="23871" xr:uid="{3B0C7292-1001-4128-ABBC-3DBA76EBF128}"/>
    <cellStyle name="Input 2 3 2 2 6" xfId="3022" xr:uid="{13EC41E1-3D17-451E-9378-50A78F2B859E}"/>
    <cellStyle name="Input 2 3 2 2 7" xfId="3586" xr:uid="{E5EF76C1-D783-4E5F-9CA4-8BE51B675873}"/>
    <cellStyle name="Input 2 3 2 2 8" xfId="13604" xr:uid="{5089ABCB-5981-4456-B0CF-DAB11D621748}"/>
    <cellStyle name="Input 2 3 2 2 9" xfId="19374" xr:uid="{7D29E1CC-7E9E-4723-AA5F-DA208440CE11}"/>
    <cellStyle name="Input 2 3 2 3" xfId="5319" xr:uid="{EA63714A-0670-4926-8E5D-D70ADE09E797}"/>
    <cellStyle name="Input 2 3 2 3 10" xfId="18402" xr:uid="{75C6BA87-D2D6-4C4A-9062-2CF6C7A9443D}"/>
    <cellStyle name="Input 2 3 2 3 2" xfId="5866" xr:uid="{343AA61D-A849-45F8-9E94-11A1BBC73B2B}"/>
    <cellStyle name="Input 2 3 2 3 2 2" xfId="7035" xr:uid="{82C50FDD-762E-4432-AC32-16ACE77FEB3B}"/>
    <cellStyle name="Input 2 3 2 3 2 2 2" xfId="11191" xr:uid="{FEDBDE12-381A-4C16-8F67-070984299E74}"/>
    <cellStyle name="Input 2 3 2 3 2 2 3" xfId="14645" xr:uid="{A4DDB5C0-2B2B-4C74-AE48-FEB4C474A99D}"/>
    <cellStyle name="Input 2 3 2 3 2 2 4" xfId="17379" xr:uid="{E8245EE2-2401-431B-B977-83CA389E1C68}"/>
    <cellStyle name="Input 2 3 2 3 2 2 5" xfId="20386" xr:uid="{4626C0EB-759A-4F49-8BD8-149FE2626208}"/>
    <cellStyle name="Input 2 3 2 3 2 2 6" xfId="23144" xr:uid="{6D480234-588F-4E25-A2D7-08A6B8EB426D}"/>
    <cellStyle name="Input 2 3 2 3 2 3" xfId="7683" xr:uid="{95A85826-A6FD-4006-A79F-3A2A7BA4AEF1}"/>
    <cellStyle name="Input 2 3 2 3 2 3 2" xfId="11839" xr:uid="{BA1A9AD6-131E-408B-907A-2E47AE466274}"/>
    <cellStyle name="Input 2 3 2 3 2 3 3" xfId="15288" xr:uid="{A6FE49FE-572F-4C90-9EBB-ACA516992FC4}"/>
    <cellStyle name="Input 2 3 2 3 2 3 4" xfId="18735" xr:uid="{03C5C479-FDC0-499A-936D-B3D468A03447}"/>
    <cellStyle name="Input 2 3 2 3 2 3 5" xfId="21023" xr:uid="{8B74169F-4BAA-4EEA-B283-5A3EF75FA449}"/>
    <cellStyle name="Input 2 3 2 3 2 3 6" xfId="23779" xr:uid="{0CA9D784-477E-4AE5-9F9A-21C89BE92C79}"/>
    <cellStyle name="Input 2 3 2 3 2 4" xfId="8315" xr:uid="{042BBB3E-580E-41A4-B334-9C5D06B68DB8}"/>
    <cellStyle name="Input 2 3 2 3 2 4 2" xfId="12471" xr:uid="{9B7FA7CC-8D7A-42D1-AC25-89D6C46E9738}"/>
    <cellStyle name="Input 2 3 2 3 2 4 3" xfId="15918" xr:uid="{8058F59A-C50D-4078-85F8-D59E86300C27}"/>
    <cellStyle name="Input 2 3 2 3 2 4 4" xfId="4308" xr:uid="{1335DF39-934C-415D-BF9D-48068B8CB2C7}"/>
    <cellStyle name="Input 2 3 2 3 2 4 5" xfId="21649" xr:uid="{373B5A80-CD20-4F69-A4FA-B709C19B0514}"/>
    <cellStyle name="Input 2 3 2 3 2 4 6" xfId="24405" xr:uid="{0198B7AC-B879-48FB-B8DA-23D15191A75A}"/>
    <cellStyle name="Input 2 3 2 3 2 5" xfId="10051" xr:uid="{2FAB1107-9D0F-441B-874E-A2BDA17F6811}"/>
    <cellStyle name="Input 2 3 2 3 2 6" xfId="4687" xr:uid="{45DBB440-C0AC-42C5-97B6-14C3C913AA19}"/>
    <cellStyle name="Input 2 3 2 3 2 7" xfId="3125" xr:uid="{BC8DD7E0-9593-4191-B051-64ECBA3A85F7}"/>
    <cellStyle name="Input 2 3 2 3 2 8" xfId="17688" xr:uid="{4F3ADECB-0799-4CC4-8C62-FEF614F460F6}"/>
    <cellStyle name="Input 2 3 2 3 2 9" xfId="18365" xr:uid="{4B118237-E54C-469F-9953-73A054DAFF49}"/>
    <cellStyle name="Input 2 3 2 3 3" xfId="6549" xr:uid="{60F00BAF-8B77-4755-9E83-74456BD9223E}"/>
    <cellStyle name="Input 2 3 2 3 3 2" xfId="10721" xr:uid="{0D815815-C2DD-4839-930B-6E49E6F0C5D7}"/>
    <cellStyle name="Input 2 3 2 3 3 3" xfId="14169" xr:uid="{AAF91070-250B-4C17-ADE3-23DB6AB0B965}"/>
    <cellStyle name="Input 2 3 2 3 3 4" xfId="17812" xr:uid="{D5F980D5-7CC8-4BBB-94A4-5D7D72BAC954}"/>
    <cellStyle name="Input 2 3 2 3 3 5" xfId="19947" xr:uid="{12660841-E37E-45E6-A56A-EE0D88F1747C}"/>
    <cellStyle name="Input 2 3 2 3 3 6" xfId="22710" xr:uid="{9E1BC7A7-4F76-4E1C-9DD6-AFC18066E556}"/>
    <cellStyle name="Input 2 3 2 3 4" xfId="7248" xr:uid="{2E3F45C9-AF38-4CEA-BA3C-BD113706FAE5}"/>
    <cellStyle name="Input 2 3 2 3 4 2" xfId="11404" xr:uid="{CC7283A8-6B16-4002-9765-7214B8133149}"/>
    <cellStyle name="Input 2 3 2 3 4 3" xfId="14856" xr:uid="{BF767109-9A76-4684-ADB9-2C863FA462F9}"/>
    <cellStyle name="Input 2 3 2 3 4 4" xfId="18300" xr:uid="{DC61348E-95B5-4057-AF29-E202FF471EB7}"/>
    <cellStyle name="Input 2 3 2 3 4 5" xfId="20593" xr:uid="{1ED3E276-D1BD-43CC-A2A5-1381DB203AAD}"/>
    <cellStyle name="Input 2 3 2 3 4 6" xfId="23349" xr:uid="{B1F8AF3E-835C-4E8E-B8ED-2BAE10ED1E22}"/>
    <cellStyle name="Input 2 3 2 3 5" xfId="7881" xr:uid="{4B96C70B-BE83-462D-81A9-F4CCBD764870}"/>
    <cellStyle name="Input 2 3 2 3 5 2" xfId="12037" xr:uid="{1546C3F8-8DBF-414D-B01A-B12364597679}"/>
    <cellStyle name="Input 2 3 2 3 5 3" xfId="15486" xr:uid="{820201E6-EA8C-4A61-A7E6-7D5DBFC0F82A}"/>
    <cellStyle name="Input 2 3 2 3 5 4" xfId="3092" xr:uid="{581C6A17-4D76-4860-8B15-6FE0CEC78212}"/>
    <cellStyle name="Input 2 3 2 3 5 5" xfId="21220" xr:uid="{029E1349-37FD-47B0-AF92-CEF582435EBF}"/>
    <cellStyle name="Input 2 3 2 3 5 6" xfId="23976" xr:uid="{55B39353-2075-4AA6-B077-57B540D78461}"/>
    <cellStyle name="Input 2 3 2 3 6" xfId="9533" xr:uid="{B78944D8-5488-4415-995C-30836A42724A}"/>
    <cellStyle name="Input 2 3 2 3 7" xfId="8617" xr:uid="{F3B8C39F-A31E-475D-9326-D47FC1FB76D0}"/>
    <cellStyle name="Input 2 3 2 3 8" xfId="18509" xr:uid="{28AD135B-B923-4E23-82F8-B627546D6B39}"/>
    <cellStyle name="Input 2 3 2 3 9" xfId="3876" xr:uid="{CF6D825F-E382-4496-93EC-7B93BD24C3C9}"/>
    <cellStyle name="Input 2 3 2 4" xfId="5543" xr:uid="{F28028CC-61F9-40C6-8A10-4E450BAF73E1}"/>
    <cellStyle name="Input 2 3 2 4 2" xfId="6713" xr:uid="{0BDC675F-26F9-42ED-9EC9-CB76E8975859}"/>
    <cellStyle name="Input 2 3 2 4 2 2" xfId="10874" xr:uid="{61DF9880-4039-4D8B-BD5F-3FB124C19B9E}"/>
    <cellStyle name="Input 2 3 2 4 2 3" xfId="14327" xr:uid="{02B343C3-1EC2-4E38-AC05-DD3DD673933D}"/>
    <cellStyle name="Input 2 3 2 4 2 4" xfId="18850" xr:uid="{835FAABF-6B9A-4BC5-9A48-7C1C3A72BFAA}"/>
    <cellStyle name="Input 2 3 2 4 2 5" xfId="20086" xr:uid="{2858155C-843A-4EF7-BB59-A8A7E15037E5}"/>
    <cellStyle name="Input 2 3 2 4 2 6" xfId="22845" xr:uid="{10AE5B9E-BDD6-4AFB-8F03-38EC9F6894FC}"/>
    <cellStyle name="Input 2 3 2 4 3" xfId="7381" xr:uid="{019CE106-1652-41FA-9643-378EC1F2A9BF}"/>
    <cellStyle name="Input 2 3 2 4 3 2" xfId="11537" xr:uid="{D5316A32-93D4-4F4B-8F02-863248AF06AC}"/>
    <cellStyle name="Input 2 3 2 4 3 3" xfId="14988" xr:uid="{B4609F8E-AB8D-45C7-BF0E-0D4A8EB54CD6}"/>
    <cellStyle name="Input 2 3 2 4 3 4" xfId="3150" xr:uid="{1A860617-EC6B-49F9-AD8F-2E4F5996AA2A}"/>
    <cellStyle name="Input 2 3 2 4 3 5" xfId="20724" xr:uid="{88AA1297-D6E4-4663-82B8-AD9A0F3DB8E5}"/>
    <cellStyle name="Input 2 3 2 4 3 6" xfId="23480" xr:uid="{8D1992F2-ACDF-44EE-B3DF-CA09A31AE626}"/>
    <cellStyle name="Input 2 3 2 4 4" xfId="8013" xr:uid="{484DE0AD-BD09-4091-B5E0-6D257B5B2B6A}"/>
    <cellStyle name="Input 2 3 2 4 4 2" xfId="12169" xr:uid="{B0D9DD3F-7B1C-400B-AC79-D7833762EAC7}"/>
    <cellStyle name="Input 2 3 2 4 4 3" xfId="15618" xr:uid="{7A9E2EA5-04A3-4F7C-9D5F-20AB8B2FA2C3}"/>
    <cellStyle name="Input 2 3 2 4 4 4" xfId="16263" xr:uid="{5A3A8ACA-863F-4C45-A0EA-2DBD5EB5BFA2}"/>
    <cellStyle name="Input 2 3 2 4 4 5" xfId="21350" xr:uid="{F3BE7EB9-B949-48AD-B5C4-5D7ED7A76A1A}"/>
    <cellStyle name="Input 2 3 2 4 4 6" xfId="24106" xr:uid="{4A0CEBB5-5EE9-4108-B0ED-B4037D49B697}"/>
    <cellStyle name="Input 2 3 2 4 5" xfId="9734" xr:uid="{6FE396BA-1D92-4ED0-902C-F1938580AF3D}"/>
    <cellStyle name="Input 2 3 2 4 6" xfId="4550" xr:uid="{97DB51E2-59FE-4EA0-A720-D255FB744779}"/>
    <cellStyle name="Input 2 3 2 4 7" xfId="18636" xr:uid="{EFF7AE63-BB40-48E7-850E-3F8DEE04FFDB}"/>
    <cellStyle name="Input 2 3 2 4 8" xfId="3896" xr:uid="{0CE6FA93-EEC4-4A2F-BB77-9AFC802112CA}"/>
    <cellStyle name="Input 2 3 2 4 9" xfId="21885" xr:uid="{ADABAFFF-613B-400B-A808-743EE0AD9FEC}"/>
    <cellStyle name="Input 2 3 2 5" xfId="6250" xr:uid="{E2D1ED3A-45C4-4166-9EB2-7FDEC4003171}"/>
    <cellStyle name="Input 2 3 2 5 2" xfId="10426" xr:uid="{CDBCD356-C9D5-4A18-9C12-3B5193265170}"/>
    <cellStyle name="Input 2 3 2 5 3" xfId="13872" xr:uid="{47C0AEE2-978E-4D6F-8016-1CEF495D35EB}"/>
    <cellStyle name="Input 2 3 2 5 4" xfId="17781" xr:uid="{7AE05DFB-8926-410C-BB7D-792FEE422B8F}"/>
    <cellStyle name="Input 2 3 2 5 5" xfId="17409" xr:uid="{8B9B1E78-8709-45A2-BBE4-88F4B0BB61D7}"/>
    <cellStyle name="Input 2 3 2 5 6" xfId="22460" xr:uid="{9DD55646-E783-4973-9D47-35BF73F94DBC}"/>
    <cellStyle name="Input 2 3 2 6" xfId="6155" xr:uid="{7A474F52-0408-47CC-B396-FA531B3A7BFE}"/>
    <cellStyle name="Input 2 3 2 6 2" xfId="10331" xr:uid="{7645D271-5123-4B96-9EDC-5E93BAB38D88}"/>
    <cellStyle name="Input 2 3 2 6 3" xfId="13778" xr:uid="{81213111-4A8F-4ED0-B23B-BE250EB86F94}"/>
    <cellStyle name="Input 2 3 2 6 4" xfId="17888" xr:uid="{76874540-5172-415C-9AFF-FC4043D488D7}"/>
    <cellStyle name="Input 2 3 2 6 5" xfId="18018" xr:uid="{F3B0FADC-BEAB-4AB2-A225-F684C1C3A1AB}"/>
    <cellStyle name="Input 2 3 2 6 6" xfId="22399" xr:uid="{99512494-A9E6-4F0A-AFFC-564A399C8DC8}"/>
    <cellStyle name="Input 2 3 2 7" xfId="6202" xr:uid="{FF8437E8-86E6-4813-A5AB-4B42C2B4B710}"/>
    <cellStyle name="Input 2 3 2 7 2" xfId="10378" xr:uid="{78F8CAF6-30FF-4694-ACE8-71DB42233D4E}"/>
    <cellStyle name="Input 2 3 2 7 3" xfId="13825" xr:uid="{E9784B99-4F75-4073-8EEA-3EE1171822E9}"/>
    <cellStyle name="Input 2 3 2 7 4" xfId="18173" xr:uid="{D60C0D9A-689C-4C1B-B39E-13026A6C4437}"/>
    <cellStyle name="Input 2 3 2 7 5" xfId="17475" xr:uid="{8E484E1A-0759-46F6-A12F-D8A85860401A}"/>
    <cellStyle name="Input 2 3 2 7 6" xfId="22427" xr:uid="{942BE45A-05E9-4380-853C-2CD250348837}"/>
    <cellStyle name="Input 2 3 2 8" xfId="8885" xr:uid="{D83DCB2D-A1FC-47D8-9CF1-17429A6E64B2}"/>
    <cellStyle name="Input 2 3 2 8 2" xfId="13013" xr:uid="{871546D4-0C66-4D4E-B8A5-EC89EC7648E8}"/>
    <cellStyle name="Input 2 3 2 8 3" xfId="16410" xr:uid="{7C4ABFC9-5C55-4478-AF07-63C7842DE157}"/>
    <cellStyle name="Input 2 3 2 8 4" xfId="18860" xr:uid="{05F0065B-EE36-483A-8A16-3EC88D426E76}"/>
    <cellStyle name="Input 2 3 2 8 5" xfId="16949" xr:uid="{58DAD8C2-1007-45EE-9AA5-DA555656C59A}"/>
    <cellStyle name="Input 2 3 2 8 6" xfId="21905" xr:uid="{66425456-0424-4E8E-86BB-478B7A0027E8}"/>
    <cellStyle name="Input 2 3 2 8 7" xfId="24604" xr:uid="{38CD77D3-D486-4B57-8E54-7204DB2E00D8}"/>
    <cellStyle name="Input 2 3 2 9" xfId="9235" xr:uid="{AEDF59C8-F01B-4000-9F15-75F45FC29FA5}"/>
    <cellStyle name="Input 2 3 2 9 2" xfId="13332" xr:uid="{4A53DD62-E462-4375-A122-90CE130CBAA6}"/>
    <cellStyle name="Input 2 3 2 9 3" xfId="16728" xr:uid="{69803B33-D913-485D-9580-0797569C3B0C}"/>
    <cellStyle name="Input 2 3 2 9 4" xfId="19159" xr:uid="{7E3BFC1D-7A8F-442F-84C3-193BDFBEFA5A}"/>
    <cellStyle name="Input 2 3 2 9 5" xfId="22131" xr:uid="{26E904D0-5687-452C-B70B-8AA9B10C31B5}"/>
    <cellStyle name="Input 2 3 2 9 6" xfId="24821" xr:uid="{43196A96-879B-4E4D-82DB-967727A761F8}"/>
    <cellStyle name="Input 2 3 3" xfId="5194" xr:uid="{14B758FA-1852-457A-9EB5-7C1E7980A8F4}"/>
    <cellStyle name="Input 2 3 3 10" xfId="3265" xr:uid="{83CD4D4E-338F-494B-8DCF-0D78E24CA94C}"/>
    <cellStyle name="Input 2 3 3 11" xfId="13026" xr:uid="{87E10DC8-23AC-4EE2-9B10-EE9406210821}"/>
    <cellStyle name="Input 2 3 3 12" xfId="14558" xr:uid="{6711622E-5CD1-4855-A71C-CFE78696C7EA}"/>
    <cellStyle name="Input 2 3 3 2" xfId="5597" xr:uid="{5D37BDEE-48A1-4B05-AAB6-8F2A38EC2DE9}"/>
    <cellStyle name="Input 2 3 3 2 2" xfId="6767" xr:uid="{C21FD896-27F4-4E7D-97A8-727D99727304}"/>
    <cellStyle name="Input 2 3 3 2 2 2" xfId="10928" xr:uid="{285A436D-C632-44A4-9E39-876069F15820}"/>
    <cellStyle name="Input 2 3 3 2 2 3" xfId="14381" xr:uid="{E2F8DC78-2D24-45B6-8FD7-31998C07A122}"/>
    <cellStyle name="Input 2 3 3 2 2 4" xfId="17000" xr:uid="{A1B2E7A6-679B-4017-9AF4-CD11726B64C5}"/>
    <cellStyle name="Input 2 3 3 2 2 5" xfId="20140" xr:uid="{426DF36C-BF10-4938-86AA-66E754D09FD3}"/>
    <cellStyle name="Input 2 3 3 2 2 6" xfId="22899" xr:uid="{57A3CCD6-EEB5-48F2-94FD-FF5140C83ABF}"/>
    <cellStyle name="Input 2 3 3 2 3" xfId="7435" xr:uid="{93168A00-3AA4-46A6-B14F-4C4A6D6DA3E2}"/>
    <cellStyle name="Input 2 3 3 2 3 2" xfId="11591" xr:uid="{6138C13E-FF2A-4A92-8E15-2A2CDC8A9D34}"/>
    <cellStyle name="Input 2 3 3 2 3 3" xfId="15042" xr:uid="{3175C901-76DA-459D-922F-38210C2EC238}"/>
    <cellStyle name="Input 2 3 3 2 3 4" xfId="17107" xr:uid="{58C7C04F-ECD2-4221-8CF6-E359E775CAD9}"/>
    <cellStyle name="Input 2 3 3 2 3 5" xfId="20778" xr:uid="{0D5D5D61-E805-4C01-891B-ADC1E77C6481}"/>
    <cellStyle name="Input 2 3 3 2 3 6" xfId="23534" xr:uid="{AA50FCA3-9C91-4F0F-8579-CEC6FDF37A68}"/>
    <cellStyle name="Input 2 3 3 2 4" xfId="8067" xr:uid="{8E0BDC1F-6FE5-4689-A31B-9A6E87A210B9}"/>
    <cellStyle name="Input 2 3 3 2 4 2" xfId="12223" xr:uid="{2D49B994-BE50-4194-A8C3-4966E17B3B0A}"/>
    <cellStyle name="Input 2 3 3 2 4 3" xfId="15672" xr:uid="{BAFD3BFD-7F9A-4961-BB0F-734AE6E535A1}"/>
    <cellStyle name="Input 2 3 3 2 4 4" xfId="16269" xr:uid="{30B642C0-8C57-42A8-A5DD-D5931D026227}"/>
    <cellStyle name="Input 2 3 3 2 4 5" xfId="21404" xr:uid="{82B48506-F733-4E0E-BB21-A5A4A7CB6137}"/>
    <cellStyle name="Input 2 3 3 2 4 6" xfId="24160" xr:uid="{75DEA0CE-1CBA-4C62-ABD7-D1695172E7E1}"/>
    <cellStyle name="Input 2 3 3 2 5" xfId="9788" xr:uid="{7755C066-A479-49AB-BD50-5671FB02C05A}"/>
    <cellStyle name="Input 2 3 3 2 6" xfId="4911" xr:uid="{AB22907A-BE52-475A-8762-E0D957815783}"/>
    <cellStyle name="Input 2 3 3 2 7" xfId="18587" xr:uid="{D57F8A56-3AFA-4610-A888-6FFA45A2014A}"/>
    <cellStyle name="Input 2 3 3 2 8" xfId="17493" xr:uid="{6859A269-806C-476A-9410-2FCCFEAEE417}"/>
    <cellStyle name="Input 2 3 3 2 9" xfId="21883" xr:uid="{AC5045C2-16F9-409D-9C4F-AC4756F025FA}"/>
    <cellStyle name="Input 2 3 3 3" xfId="6426" xr:uid="{25DCB222-5B88-4F63-9CB4-4A7591CB9B72}"/>
    <cellStyle name="Input 2 3 3 3 2" xfId="10598" xr:uid="{989624E6-E7CA-40A9-B95B-3D8A6C976B51}"/>
    <cellStyle name="Input 2 3 3 3 3" xfId="14046" xr:uid="{83E0AA3E-F1BD-4F8B-9DC3-C748AE38B48C}"/>
    <cellStyle name="Input 2 3 3 3 4" xfId="17428" xr:uid="{B5D88C23-D6AB-4541-965C-95389ED2BBF9}"/>
    <cellStyle name="Input 2 3 3 3 5" xfId="19824" xr:uid="{BF5220D5-A26B-4F4B-A5E7-465B7C643867}"/>
    <cellStyle name="Input 2 3 3 3 6" xfId="22587" xr:uid="{0C301810-8804-4484-9193-558DBE49C81C}"/>
    <cellStyle name="Input 2 3 3 4" xfId="7125" xr:uid="{BF71C143-A737-41D1-A62A-00B587A12C3D}"/>
    <cellStyle name="Input 2 3 3 4 2" xfId="11281" xr:uid="{2888C958-72CB-4F32-A039-8F06774F0564}"/>
    <cellStyle name="Input 2 3 3 4 3" xfId="14733" xr:uid="{602D98F2-D5C0-44EC-A5DE-55C495447A72}"/>
    <cellStyle name="Input 2 3 3 4 4" xfId="4262" xr:uid="{7C5CC7D2-D500-463C-86FF-B133096E1B03}"/>
    <cellStyle name="Input 2 3 3 4 5" xfId="20470" xr:uid="{4B465726-0FDB-44D0-971C-57622FDF6DC2}"/>
    <cellStyle name="Input 2 3 3 4 6" xfId="23226" xr:uid="{9E52E665-9173-4845-89D9-A6590894F049}"/>
    <cellStyle name="Input 2 3 3 5" xfId="7756" xr:uid="{79658032-5FDF-4EF2-93CA-F644D9D44F4B}"/>
    <cellStyle name="Input 2 3 3 5 2" xfId="11912" xr:uid="{58E70CED-7407-4F5C-9D47-7320EC3F7A79}"/>
    <cellStyle name="Input 2 3 3 5 3" xfId="15361" xr:uid="{B5B03A50-3798-40C4-9CEF-259EA66FE908}"/>
    <cellStyle name="Input 2 3 3 5 4" xfId="14014" xr:uid="{B01E9951-4412-4269-8B17-EA076E7BCC5A}"/>
    <cellStyle name="Input 2 3 3 5 5" xfId="21095" xr:uid="{36301F24-A808-4426-AA98-8767616C5208}"/>
    <cellStyle name="Input 2 3 3 5 6" xfId="23851" xr:uid="{5E434930-40F9-4C47-B462-0979719A3B87}"/>
    <cellStyle name="Input 2 3 3 6" xfId="9077" xr:uid="{7F663FC2-1146-485D-A65E-857C61FF80DB}"/>
    <cellStyle name="Input 2 3 3 6 2" xfId="13179" xr:uid="{1AAAB813-525C-4156-81EB-1F29D8E1F1AE}"/>
    <cellStyle name="Input 2 3 3 6 3" xfId="16577" xr:uid="{C1DB701E-358F-4AF9-B5F5-5DD6A52B59E3}"/>
    <cellStyle name="Input 2 3 3 6 4" xfId="19019" xr:uid="{F66F353F-E1FA-430A-8CE9-2F9441279D6F}"/>
    <cellStyle name="Input 2 3 3 6 5" xfId="19433" xr:uid="{F2DAB16D-4C2E-4BF6-9FBF-71643F6445CD}"/>
    <cellStyle name="Input 2 3 3 6 6" xfId="22006" xr:uid="{3213EDD2-E1D7-48F0-BA64-80D26CE9943B}"/>
    <cellStyle name="Input 2 3 3 6 7" xfId="24703" xr:uid="{4D812075-5C2E-429D-B2A0-416E5A1501BD}"/>
    <cellStyle name="Input 2 3 3 7" xfId="9349" xr:uid="{BE3C1C6C-72CD-4440-9245-45C653B0817F}"/>
    <cellStyle name="Input 2 3 3 7 2" xfId="13446" xr:uid="{A68DF52B-3C0B-4EA2-A551-A8480CE8168E}"/>
    <cellStyle name="Input 2 3 3 7 3" xfId="16841" xr:uid="{84848E7E-378B-4B40-8788-25A318A9C9EC}"/>
    <cellStyle name="Input 2 3 3 7 4" xfId="19272" xr:uid="{89E09440-B29F-4910-8152-24529AD66E90}"/>
    <cellStyle name="Input 2 3 3 7 5" xfId="19610" xr:uid="{FC5A0FC6-4E3F-4A81-B082-155442C719EA}"/>
    <cellStyle name="Input 2 3 3 7 6" xfId="22241" xr:uid="{188FC779-37EA-45BB-B7A7-69A342AE46F0}"/>
    <cellStyle name="Input 2 3 3 7 7" xfId="24901" xr:uid="{A6CFCB35-1D20-4844-A08B-8B11FFD653ED}"/>
    <cellStyle name="Input 2 3 3 8" xfId="3042" xr:uid="{C39751CC-5776-4850-8A82-2B5370DE118E}"/>
    <cellStyle name="Input 2 3 3 9" xfId="3291" xr:uid="{ED6D3531-7BD5-46CF-B68D-E9DA82121247}"/>
    <cellStyle name="Input 2 3 4" xfId="5298" xr:uid="{5A56C785-CC4B-40F1-9345-4D4FF801384A}"/>
    <cellStyle name="Input 2 3 4 10" xfId="8502" xr:uid="{055462F7-74C7-467B-A6A3-E4664DD03CD6}"/>
    <cellStyle name="Input 2 3 4 2" xfId="5812" xr:uid="{97EBC166-FF8A-4766-8D19-7D7016F55F17}"/>
    <cellStyle name="Input 2 3 4 2 2" xfId="6981" xr:uid="{FAC9E434-0254-41EB-B75C-9623492D1920}"/>
    <cellStyle name="Input 2 3 4 2 2 2" xfId="11137" xr:uid="{A1EDEF0C-F963-4D0E-8397-A5AC59FE396E}"/>
    <cellStyle name="Input 2 3 4 2 2 3" xfId="14591" xr:uid="{F214E093-06F1-4960-B73A-0417D32266F0}"/>
    <cellStyle name="Input 2 3 4 2 2 4" xfId="16192" xr:uid="{6158C73E-77F2-46B7-8D4A-B9B10878CEF6}"/>
    <cellStyle name="Input 2 3 4 2 2 5" xfId="20332" xr:uid="{70A14EAA-E867-4BE4-A7D7-623F893C9413}"/>
    <cellStyle name="Input 2 3 4 2 2 6" xfId="23090" xr:uid="{910DBD23-8ADF-4339-9439-A3D6D237D967}"/>
    <cellStyle name="Input 2 3 4 2 3" xfId="7629" xr:uid="{D17EC7A4-4AD4-4DE2-8B0A-CF3A72FBAA3A}"/>
    <cellStyle name="Input 2 3 4 2 3 2" xfId="11785" xr:uid="{C82D19D6-79E9-4D62-A7F3-14FC59E3C2EC}"/>
    <cellStyle name="Input 2 3 4 2 3 3" xfId="15234" xr:uid="{69BA10A5-8E44-4C7E-B99A-843FA4F67352}"/>
    <cellStyle name="Input 2 3 4 2 3 4" xfId="16594" xr:uid="{1FD5B7AF-8914-4213-B81B-E14C70EA0A89}"/>
    <cellStyle name="Input 2 3 4 2 3 5" xfId="20969" xr:uid="{32942510-2A17-49BD-9CE9-39D79DC1014D}"/>
    <cellStyle name="Input 2 3 4 2 3 6" xfId="23725" xr:uid="{D69EFF43-C476-431B-A8D0-625072E7FAEF}"/>
    <cellStyle name="Input 2 3 4 2 4" xfId="8261" xr:uid="{3A55592D-CE7C-4665-8F98-A06EC7984FD8}"/>
    <cellStyle name="Input 2 3 4 2 4 2" xfId="12417" xr:uid="{383C9382-EB19-4DFF-9BCE-ACC83AC3E506}"/>
    <cellStyle name="Input 2 3 4 2 4 3" xfId="15864" xr:uid="{0BD35A08-234F-4DD9-BEAB-3CFFCB12EC5E}"/>
    <cellStyle name="Input 2 3 4 2 4 4" xfId="12775" xr:uid="{73213CE0-62F1-45DF-A30D-D64364927F64}"/>
    <cellStyle name="Input 2 3 4 2 4 5" xfId="21595" xr:uid="{387E0F13-DBE0-4CEA-B5D6-EEFEAB5394D0}"/>
    <cellStyle name="Input 2 3 4 2 4 6" xfId="24351" xr:uid="{AC9F918B-3C24-4D28-82CA-90D426E8D895}"/>
    <cellStyle name="Input 2 3 4 2 5" xfId="9997" xr:uid="{0D0EB8C2-1483-4173-9F13-782C302E0440}"/>
    <cellStyle name="Input 2 3 4 2 6" xfId="5113" xr:uid="{950E5598-6118-4848-809C-DFFF6A5D3B31}"/>
    <cellStyle name="Input 2 3 4 2 7" xfId="5075" xr:uid="{5CF9BD12-186C-4572-9B5A-C9B922937613}"/>
    <cellStyle name="Input 2 3 4 2 8" xfId="17465" xr:uid="{1E544A7C-EBAE-431D-9F87-8BFE956E676A}"/>
    <cellStyle name="Input 2 3 4 2 9" xfId="19519" xr:uid="{843138D3-9CF3-4FFC-8611-63E5DA5353CC}"/>
    <cellStyle name="Input 2 3 4 3" xfId="6529" xr:uid="{D4E10CB4-1767-480C-9724-D8F13489DFCB}"/>
    <cellStyle name="Input 2 3 4 3 2" xfId="10701" xr:uid="{EF7F3F8A-A8F2-4FB3-8CD3-8067985F2003}"/>
    <cellStyle name="Input 2 3 4 3 3" xfId="14149" xr:uid="{313E9B8B-B668-4FFB-86A2-BA8C9A695F8C}"/>
    <cellStyle name="Input 2 3 4 3 4" xfId="4850" xr:uid="{73691F75-FA9E-48FA-8E3C-AA9712A81E3F}"/>
    <cellStyle name="Input 2 3 4 3 5" xfId="19927" xr:uid="{086201D4-BFFE-440F-8011-F1D30756CA83}"/>
    <cellStyle name="Input 2 3 4 3 6" xfId="22690" xr:uid="{6848633F-22AB-4AAD-9E05-F84B284027B3}"/>
    <cellStyle name="Input 2 3 4 4" xfId="7228" xr:uid="{980044A3-D24E-48F7-9683-61B76CB4458C}"/>
    <cellStyle name="Input 2 3 4 4 2" xfId="11384" xr:uid="{F75035A8-0547-46A9-9848-769EA0692DE0}"/>
    <cellStyle name="Input 2 3 4 4 3" xfId="14836" xr:uid="{2D5B3190-C088-4611-A517-38BBB2B30C46}"/>
    <cellStyle name="Input 2 3 4 4 4" xfId="17250" xr:uid="{6999A554-C81A-4070-BB95-2B2C152A6700}"/>
    <cellStyle name="Input 2 3 4 4 5" xfId="20573" xr:uid="{EAC97211-7ABF-43CA-9B70-ED1024841C7E}"/>
    <cellStyle name="Input 2 3 4 4 6" xfId="23329" xr:uid="{E1EDB496-69E7-4BE6-9747-C808716E01CE}"/>
    <cellStyle name="Input 2 3 4 5" xfId="7860" xr:uid="{80C61223-5E65-4055-95CA-D36269407060}"/>
    <cellStyle name="Input 2 3 4 5 2" xfId="12016" xr:uid="{A12CAADB-0502-4838-9301-CEBC08DC84B1}"/>
    <cellStyle name="Input 2 3 4 5 3" xfId="15465" xr:uid="{CE075CE6-F9B5-4792-8856-88391164B120}"/>
    <cellStyle name="Input 2 3 4 5 4" xfId="3103" xr:uid="{B17DF11F-B873-4884-8A4E-65CDC4CE5290}"/>
    <cellStyle name="Input 2 3 4 5 5" xfId="21199" xr:uid="{D7B0CFA7-88EF-4776-AEFB-6A065FEAD7E6}"/>
    <cellStyle name="Input 2 3 4 5 6" xfId="23955" xr:uid="{DD20978F-8DC0-4C19-8CBC-EE8702346F8F}"/>
    <cellStyle name="Input 2 3 4 6" xfId="9512" xr:uid="{628B810F-46EC-4AD2-AF8E-7D996C3AC1D9}"/>
    <cellStyle name="Input 2 3 4 7" xfId="4541" xr:uid="{B90AC603-24CF-4401-ADC6-DFDED45A2FE6}"/>
    <cellStyle name="Input 2 3 4 8" xfId="3187" xr:uid="{BE889672-5926-432E-9864-F6C51CE52DD8}"/>
    <cellStyle name="Input 2 3 4 9" xfId="3844" xr:uid="{3337B6E0-2F3E-4E51-9F2A-2C297FE61646}"/>
    <cellStyle name="Input 2 3 5" xfId="6074" xr:uid="{5A9E464B-B38C-4ABC-8FBE-CF74F79157D4}"/>
    <cellStyle name="Input 2 3 5 2" xfId="10253" xr:uid="{C09199D6-3B6F-4B61-B342-C960270A100E}"/>
    <cellStyle name="Input 2 3 5 3" xfId="13701" xr:uid="{C8D8400D-D623-48D0-9BD4-C87DBF73A711}"/>
    <cellStyle name="Input 2 3 5 4" xfId="19380" xr:uid="{DE90E234-9FAC-4750-9378-06CFD86ECC16}"/>
    <cellStyle name="Input 2 3 5 5" xfId="10244" xr:uid="{1AC51450-49B6-4978-8956-8F83F5354F16}"/>
    <cellStyle name="Input 2 3 5 6" xfId="22338" xr:uid="{AF79F29E-3C3F-4418-BBEC-0A2958C1DC3D}"/>
    <cellStyle name="Input 2 3 6" xfId="6332" xr:uid="{C67DE371-1E7D-466B-80AE-D9B166FE5E3B}"/>
    <cellStyle name="Input 2 3 6 2" xfId="10507" xr:uid="{5F1B16EB-A32F-4380-A86B-5CEC42BF3CAF}"/>
    <cellStyle name="Input 2 3 6 3" xfId="13954" xr:uid="{19D004D6-D0EE-4366-94E0-1F34B595F69D}"/>
    <cellStyle name="Input 2 3 6 4" xfId="18405" xr:uid="{13B8DAB2-6F44-482C-9FB8-69639C8182E5}"/>
    <cellStyle name="Input 2 3 6 5" xfId="19771" xr:uid="{FD9731BE-DC08-42F3-8378-6EFDAEABCAB6}"/>
    <cellStyle name="Input 2 3 6 6" xfId="22535" xr:uid="{2AB6DB88-D80F-45BA-BC12-E208A6160F12}"/>
    <cellStyle name="Input 2 3 7" xfId="6119" xr:uid="{C3390A1A-736C-4EC5-82F5-407D6A403323}"/>
    <cellStyle name="Input 2 3 7 2" xfId="10295" xr:uid="{8F7A7C29-A548-4EEF-B808-B91CDB7B8897}"/>
    <cellStyle name="Input 2 3 7 3" xfId="13742" xr:uid="{D19C3F2B-7643-40E7-ABD8-1BE76FC9BEE0}"/>
    <cellStyle name="Input 2 3 7 4" xfId="18702" xr:uid="{770F782B-B51B-4863-BB60-18FD567158D8}"/>
    <cellStyle name="Input 2 3 7 5" xfId="17415" xr:uid="{A15EE9D7-296E-4120-A100-AFB3043953E9}"/>
    <cellStyle name="Input 2 3 7 6" xfId="22363" xr:uid="{C543D314-650A-458E-9AAE-F62FFA3B369C}"/>
    <cellStyle name="Input 2 3 8" xfId="8728" xr:uid="{E0278B23-B322-4AE1-8935-C28DB0670B8A}"/>
    <cellStyle name="Input 2 3 8 2" xfId="12885" xr:uid="{D271B17C-FE12-4FAC-B303-6FB3F3861149}"/>
    <cellStyle name="Input 2 3 8 3" xfId="16286" xr:uid="{A7DF8AA3-53F5-4417-AF91-279CEEA78844}"/>
    <cellStyle name="Input 2 3 8 4" xfId="18721" xr:uid="{223F715D-18F9-4D96-9DE7-CF5D1895AF7F}"/>
    <cellStyle name="Input 2 3 8 5" xfId="4176" xr:uid="{B239A2AA-82C8-4BF4-9073-C07E873ECD7C}"/>
    <cellStyle name="Input 2 3 8 6" xfId="21861" xr:uid="{C1EC09E2-E783-438C-8301-3027E4BBB0EA}"/>
    <cellStyle name="Input 2 3 8 7" xfId="24581" xr:uid="{EC9744A3-4C7B-4C6B-B785-A3726B4878E5}"/>
    <cellStyle name="Input 2 3 9" xfId="9191" xr:uid="{4998086C-5D47-4A6F-847C-8BF8ADF38059}"/>
    <cellStyle name="Input 2 3 9 2" xfId="13289" xr:uid="{84AD1E1D-56D9-48C4-9B2B-7E38EF1D37C4}"/>
    <cellStyle name="Input 2 3 9 3" xfId="16685" xr:uid="{ACE46A40-F77E-44C6-897A-693F6098B8D5}"/>
    <cellStyle name="Input 2 3 9 4" xfId="19116" xr:uid="{23757CD0-C91F-4007-81BA-81690B924DD8}"/>
    <cellStyle name="Input 2 3 9 5" xfId="22089" xr:uid="{F9B6CEDE-6F31-460D-A5D4-45A4E3251CF2}"/>
    <cellStyle name="Input 2 3 9 6" xfId="24784" xr:uid="{149EDA12-9D99-44CC-B7A8-C539B975FFE4}"/>
    <cellStyle name="Input 2 4" xfId="1866" xr:uid="{00000000-0005-0000-0000-00005C060000}"/>
    <cellStyle name="Input 2 4 10" xfId="4452" xr:uid="{0A75333B-3E35-4635-99C5-6CCAC086DDF1}"/>
    <cellStyle name="Input 2 4 11" xfId="4023" xr:uid="{3FC111C1-BD99-431E-B12F-DC441127665E}"/>
    <cellStyle name="Input 2 4 12" xfId="13134" xr:uid="{24B0F292-6D45-49DA-B296-71362EDBD9F4}"/>
    <cellStyle name="Input 2 4 13" xfId="14248" xr:uid="{D30400D8-05B0-4E46-8875-306DDAF3072E}"/>
    <cellStyle name="Input 2 4 14" xfId="21869" xr:uid="{33110033-C5DF-44DD-A7F8-B2241474EFC6}"/>
    <cellStyle name="Input 2 4 2" xfId="5215" xr:uid="{C764843C-E1F1-4F8D-90FF-E094AD5F23A5}"/>
    <cellStyle name="Input 2 4 2 10" xfId="17112" xr:uid="{95ECB37D-871A-434C-86E8-4306E65597C1}"/>
    <cellStyle name="Input 2 4 2 2" xfId="6447" xr:uid="{8048BA4B-9D8F-4529-8660-DA47C28BC3DA}"/>
    <cellStyle name="Input 2 4 2 2 2" xfId="10619" xr:uid="{C227688A-5291-4977-9524-25C05B6D6E08}"/>
    <cellStyle name="Input 2 4 2 2 3" xfId="14067" xr:uid="{5EC7F312-05CC-4347-8D20-1FC9D0B13D55}"/>
    <cellStyle name="Input 2 4 2 2 4" xfId="17165" xr:uid="{32FAEF9F-A33C-4A3D-B72B-A88DD8BD80F7}"/>
    <cellStyle name="Input 2 4 2 2 5" xfId="19845" xr:uid="{0F74FE19-4946-433A-869A-5686B6041ED6}"/>
    <cellStyle name="Input 2 4 2 2 6" xfId="22608" xr:uid="{84F87D10-8E33-4FDE-BA5F-A60FED0A80B8}"/>
    <cellStyle name="Input 2 4 2 3" xfId="7146" xr:uid="{A52D8057-7147-47A8-95B9-869D02015AA6}"/>
    <cellStyle name="Input 2 4 2 3 2" xfId="11302" xr:uid="{F18AD9CE-D949-4896-A614-DCADD22537BD}"/>
    <cellStyle name="Input 2 4 2 3 3" xfId="14754" xr:uid="{2C0E7303-0226-42BD-BB50-6BFED9C7C686}"/>
    <cellStyle name="Input 2 4 2 3 4" xfId="16509" xr:uid="{D0C11E5F-0EA1-4F9D-B524-A42200694861}"/>
    <cellStyle name="Input 2 4 2 3 5" xfId="20491" xr:uid="{C2A0040E-4F8A-498A-BFCC-6B9A6612D9C4}"/>
    <cellStyle name="Input 2 4 2 3 6" xfId="23247" xr:uid="{B1B28167-5207-4E77-942C-97158FAC9A90}"/>
    <cellStyle name="Input 2 4 2 4" xfId="7777" xr:uid="{728428B3-616C-427C-BEE0-039F0B1F47E0}"/>
    <cellStyle name="Input 2 4 2 4 2" xfId="11933" xr:uid="{FEE398E9-D5A0-48B9-AAF7-8C3DBEA4F67E}"/>
    <cellStyle name="Input 2 4 2 4 3" xfId="15382" xr:uid="{ED844D90-2459-45D4-8D32-3374A4C09A22}"/>
    <cellStyle name="Input 2 4 2 4 4" xfId="16303" xr:uid="{65D7A59F-A772-4214-A565-857D4EF9FDF0}"/>
    <cellStyle name="Input 2 4 2 4 5" xfId="21116" xr:uid="{FA44712E-DE5A-46DE-8E1E-7AB2830F862E}"/>
    <cellStyle name="Input 2 4 2 4 6" xfId="23872" xr:uid="{F2B03605-45C9-46A5-81DE-77F180D04D52}"/>
    <cellStyle name="Input 2 4 2 5" xfId="9078" xr:uid="{3350B4BF-79CB-4807-9633-B46F5FB91899}"/>
    <cellStyle name="Input 2 4 2 5 2" xfId="13180" xr:uid="{3B6876A6-B195-4D49-8FE3-6585224CDA10}"/>
    <cellStyle name="Input 2 4 2 5 3" xfId="16578" xr:uid="{741931A1-6392-412A-8D09-9A42BA6D1BBD}"/>
    <cellStyle name="Input 2 4 2 5 4" xfId="19020" xr:uid="{3731043E-F085-42D1-8CAF-AADAD79C9A69}"/>
    <cellStyle name="Input 2 4 2 5 5" xfId="19434" xr:uid="{095FD444-2FFD-4DBE-AD60-FA14CEB95074}"/>
    <cellStyle name="Input 2 4 2 5 6" xfId="22007" xr:uid="{A2ECC733-7206-4B80-9B2F-9BD0C50529EF}"/>
    <cellStyle name="Input 2 4 2 5 7" xfId="24704" xr:uid="{A8122CB5-C669-4A2B-B3D1-BA437392D238}"/>
    <cellStyle name="Input 2 4 2 6" xfId="9350" xr:uid="{7D133D0C-E60C-4CC1-A3CC-F32D3D8513B1}"/>
    <cellStyle name="Input 2 4 2 6 2" xfId="13447" xr:uid="{CEA4C51E-36B7-4F23-BAFF-E8A03F721D45}"/>
    <cellStyle name="Input 2 4 2 6 3" xfId="16842" xr:uid="{446374D7-B385-46D7-99E4-B447F4F6236C}"/>
    <cellStyle name="Input 2 4 2 6 4" xfId="19273" xr:uid="{8792366E-8152-4276-811B-89D5F4669D4E}"/>
    <cellStyle name="Input 2 4 2 6 5" xfId="19611" xr:uid="{69EF7E98-0A9B-4A5D-9159-B2C9961716D6}"/>
    <cellStyle name="Input 2 4 2 6 6" xfId="22242" xr:uid="{FE2D9F44-F015-409A-97E9-79AEAD76E5FA}"/>
    <cellStyle name="Input 2 4 2 6 7" xfId="24902" xr:uid="{589EEB05-28AA-4E53-BAF2-F0E22E74F932}"/>
    <cellStyle name="Input 2 4 2 7" xfId="3021" xr:uid="{FC0003DA-9564-43ED-8A36-EFA143EBE0D9}"/>
    <cellStyle name="Input 2 4 2 8" xfId="3518" xr:uid="{B2A05BE1-6D5A-4810-A3E8-E1B61E2BA47C}"/>
    <cellStyle name="Input 2 4 2 9" xfId="16200" xr:uid="{20BF5824-1E01-4DF4-8B7E-E0CDF91D9C44}"/>
    <cellStyle name="Input 2 4 3" xfId="5320" xr:uid="{59576E5D-E7B7-4E5A-BED9-DD408CC616F5}"/>
    <cellStyle name="Input 2 4 3 2" xfId="6550" xr:uid="{0B4BE145-1EA8-451E-9C6B-20F83495D992}"/>
    <cellStyle name="Input 2 4 3 2 2" xfId="10722" xr:uid="{3AAF471D-9091-4C08-954C-6C6F9CA0F962}"/>
    <cellStyle name="Input 2 4 3 2 3" xfId="14170" xr:uid="{D7950ED2-0B7F-4FFE-8EB0-5AF482CD33EB}"/>
    <cellStyle name="Input 2 4 3 2 4" xfId="17367" xr:uid="{4C064AA8-33AC-4A7C-933D-3C4E1A024F3E}"/>
    <cellStyle name="Input 2 4 3 2 5" xfId="19948" xr:uid="{018C4B40-4266-4E6C-B84D-26B022F4D515}"/>
    <cellStyle name="Input 2 4 3 2 6" xfId="22711" xr:uid="{15EF33D8-24B8-48E6-BD93-33C12D0E12C7}"/>
    <cellStyle name="Input 2 4 3 3" xfId="7249" xr:uid="{0CF75BD0-A9CD-42FF-93EC-28AC07800EDE}"/>
    <cellStyle name="Input 2 4 3 3 2" xfId="11405" xr:uid="{46CDB04B-9FEF-4DA4-BA1D-469CCD62219D}"/>
    <cellStyle name="Input 2 4 3 3 3" xfId="14857" xr:uid="{7E4F865C-C5AF-4455-9416-7D6CEE427C90}"/>
    <cellStyle name="Input 2 4 3 3 4" xfId="17915" xr:uid="{C0A6A0C0-2EB2-494B-94E3-5C559C18C02F}"/>
    <cellStyle name="Input 2 4 3 3 5" xfId="20594" xr:uid="{04FD917C-B0FF-4A75-BC12-C6FBF3E24902}"/>
    <cellStyle name="Input 2 4 3 3 6" xfId="23350" xr:uid="{6BF871F6-87BD-445B-8DB0-CFD904826960}"/>
    <cellStyle name="Input 2 4 3 4" xfId="7882" xr:uid="{0E27E035-E824-4AA7-A1CF-308AAAC7F34C}"/>
    <cellStyle name="Input 2 4 3 4 2" xfId="12038" xr:uid="{2EBFEB94-3C01-43F3-86C4-44AB5A735F69}"/>
    <cellStyle name="Input 2 4 3 4 3" xfId="15487" xr:uid="{79B5D960-5CAB-41E3-B40F-6944FDAB912B}"/>
    <cellStyle name="Input 2 4 3 4 4" xfId="12972" xr:uid="{D81003A6-A333-45DA-A959-D548CE28F2EF}"/>
    <cellStyle name="Input 2 4 3 4 5" xfId="21221" xr:uid="{4F22A414-C0BE-416A-A8B1-8644970022F9}"/>
    <cellStyle name="Input 2 4 3 4 6" xfId="23977" xr:uid="{E6DD9552-4D9B-4701-BA51-416B85CD9593}"/>
    <cellStyle name="Input 2 4 3 5" xfId="9534" xr:uid="{08CE574A-7A6D-4BDD-8D94-86EA83402482}"/>
    <cellStyle name="Input 2 4 3 6" xfId="12837" xr:uid="{40218232-E015-4B91-BB4F-81F808C2D921}"/>
    <cellStyle name="Input 2 4 3 7" xfId="18508" xr:uid="{474228F0-CA81-4329-831A-FB2F5B2C5706}"/>
    <cellStyle name="Input 2 4 3 8" xfId="17494" xr:uid="{DDEF3335-A60B-4229-9400-E71B8509A93E}"/>
    <cellStyle name="Input 2 4 3 9" xfId="18021" xr:uid="{2F8112A4-DBEC-43C4-BB40-51568FDAB1CE}"/>
    <cellStyle name="Input 2 4 4" xfId="5716" xr:uid="{E83A72C2-C715-402D-B830-B90708BFC958}"/>
    <cellStyle name="Input 2 4 4 2" xfId="6886" xr:uid="{88E772D2-E8BD-46E9-989E-1E6BC6E74A0E}"/>
    <cellStyle name="Input 2 4 4 2 2" xfId="11042" xr:uid="{5F15C51B-C752-4107-8282-FB74E5A72862}"/>
    <cellStyle name="Input 2 4 4 2 3" xfId="14498" xr:uid="{DA8C70FF-CC95-4A9E-806D-5E930A0C3464}"/>
    <cellStyle name="Input 2 4 4 2 4" xfId="17118" xr:uid="{A617FAE7-9758-45F1-99A4-48BAA40379C7}"/>
    <cellStyle name="Input 2 4 4 2 5" xfId="20241" xr:uid="{592D007D-BE62-46E5-B126-A9977A22D960}"/>
    <cellStyle name="Input 2 4 4 2 6" xfId="23000" xr:uid="{6BA3E66D-3B1A-4D9C-B8AB-34E1CDBF8CD1}"/>
    <cellStyle name="Input 2 4 4 3" xfId="7537" xr:uid="{736B86FF-3087-4022-B62D-2D26CF7768E1}"/>
    <cellStyle name="Input 2 4 4 3 2" xfId="11693" xr:uid="{AC1C2D87-08D7-4AF7-8E55-6FF0F3BF6D47}"/>
    <cellStyle name="Input 2 4 4 3 3" xfId="15144" xr:uid="{8D63B155-81C0-437C-AB3D-12A322951A65}"/>
    <cellStyle name="Input 2 4 4 3 4" xfId="17242" xr:uid="{3AB44885-B4B7-4EFB-99EC-811A761B13D3}"/>
    <cellStyle name="Input 2 4 4 3 5" xfId="20879" xr:uid="{C7D845D4-FB82-4413-B279-AE959CD6CC80}"/>
    <cellStyle name="Input 2 4 4 3 6" xfId="23635" xr:uid="{D0AADC7F-FD5D-49E7-9438-8FC4E03FE2D5}"/>
    <cellStyle name="Input 2 4 4 4" xfId="8169" xr:uid="{C520A707-5023-489E-9E3E-080299EA6966}"/>
    <cellStyle name="Input 2 4 4 4 2" xfId="12325" xr:uid="{BA540996-337B-4622-A2B3-9394EBAB7632}"/>
    <cellStyle name="Input 2 4 4 4 3" xfId="15774" xr:uid="{4B4DD7BB-8BEC-4ABC-8EB9-EED7F71DA602}"/>
    <cellStyle name="Input 2 4 4 4 4" xfId="16429" xr:uid="{DF0BD4D6-ABB8-47F6-B2B2-E94B1767E656}"/>
    <cellStyle name="Input 2 4 4 4 5" xfId="21505" xr:uid="{7CCECD09-B58A-4B88-8D92-BBB38FD98451}"/>
    <cellStyle name="Input 2 4 4 4 6" xfId="24261" xr:uid="{F9EE80FD-6F08-4534-B07F-352C6A0BC04F}"/>
    <cellStyle name="Input 2 4 4 5" xfId="9901" xr:uid="{167112C4-499D-4054-8F94-FE8725EAD49C}"/>
    <cellStyle name="Input 2 4 4 6" xfId="4625" xr:uid="{642AC2D9-C68A-4130-A4C3-B41B3B30C4CA}"/>
    <cellStyle name="Input 2 4 4 7" xfId="3207" xr:uid="{C0684EB6-140D-4005-ABA9-F6394907C57D}"/>
    <cellStyle name="Input 2 4 4 8" xfId="17661" xr:uid="{BF0D28C1-DE92-41B9-AAAC-33593DC6313E}"/>
    <cellStyle name="Input 2 4 4 9" xfId="21823" xr:uid="{00909FA4-3497-4265-B1F3-A767341EA617}"/>
    <cellStyle name="Input 2 4 5" xfId="6251" xr:uid="{2F1C8E22-D74E-4779-B5B1-CB0563C34AB4}"/>
    <cellStyle name="Input 2 4 5 2" xfId="10427" xr:uid="{551BCEB9-B0C3-4F26-87E9-FE851639F487}"/>
    <cellStyle name="Input 2 4 5 3" xfId="13873" xr:uid="{1DAB94CB-63F8-42B1-B798-3AEB9884D092}"/>
    <cellStyle name="Input 2 4 5 4" xfId="17329" xr:uid="{A7BC7B83-7D17-4D5C-A5CA-DAEA566141BA}"/>
    <cellStyle name="Input 2 4 5 5" xfId="17835" xr:uid="{126293A6-39F4-491B-8A6B-02B87D169C4F}"/>
    <cellStyle name="Input 2 4 5 6" xfId="22461" xr:uid="{97847B57-778F-4F88-A939-1C631E0068F3}"/>
    <cellStyle name="Input 2 4 6" xfId="6154" xr:uid="{4B13F67B-7427-46AA-B00D-89685B5640C3}"/>
    <cellStyle name="Input 2 4 6 2" xfId="10330" xr:uid="{0A6E0869-012B-4EA8-B1E0-6E1E1CBA2085}"/>
    <cellStyle name="Input 2 4 6 3" xfId="13777" xr:uid="{B5272AB3-39A5-4D49-9F64-444081B98B10}"/>
    <cellStyle name="Input 2 4 6 4" xfId="18274" xr:uid="{E85B0CB3-12BE-439C-9522-E06C493DB8EF}"/>
    <cellStyle name="Input 2 4 6 5" xfId="17607" xr:uid="{99CA87D0-3959-4F96-AE68-D2D8B82107C9}"/>
    <cellStyle name="Input 2 4 6 6" xfId="22398" xr:uid="{DE3DE06B-6CBC-47F7-AF8A-3A20FC8E6AFD}"/>
    <cellStyle name="Input 2 4 7" xfId="6203" xr:uid="{91FDE64A-F4A2-4BED-B51F-4A6948F01F02}"/>
    <cellStyle name="Input 2 4 7 2" xfId="10379" xr:uid="{8D678110-1502-47B1-A12C-41523827AE17}"/>
    <cellStyle name="Input 2 4 7 3" xfId="13826" xr:uid="{E04B1D65-DACB-434E-B116-4D4C7FD1CE92}"/>
    <cellStyle name="Input 2 4 7 4" xfId="17785" xr:uid="{FBA2D1D1-7B71-4A16-8292-6F13BF7D34DD}"/>
    <cellStyle name="Input 2 4 7 5" xfId="17905" xr:uid="{9DC48968-5965-4B7C-91B5-74C46263326D}"/>
    <cellStyle name="Input 2 4 7 6" xfId="22428" xr:uid="{AF7CAAD8-D865-4822-93B4-04F8381A49BF}"/>
    <cellStyle name="Input 2 4 8" xfId="8886" xr:uid="{1E93BC11-93C3-4E0C-8ACF-4C1A5E26D843}"/>
    <cellStyle name="Input 2 4 8 2" xfId="13014" xr:uid="{BE121E8D-2318-4438-B795-466FC9A6C83A}"/>
    <cellStyle name="Input 2 4 8 3" xfId="16411" xr:uid="{7918DFEB-DBDD-48B8-B9D5-0F0ADEABFE7A}"/>
    <cellStyle name="Input 2 4 8 4" xfId="18861" xr:uid="{A970AD7A-5A1B-4034-9393-B7F824F05E32}"/>
    <cellStyle name="Input 2 4 8 5" xfId="16954" xr:uid="{19E9C735-906A-44C1-A2A2-1EDF4303D25E}"/>
    <cellStyle name="Input 2 4 8 6" xfId="21906" xr:uid="{EA389350-0512-43D7-956B-62EBE0E29F04}"/>
    <cellStyle name="Input 2 4 8 7" xfId="24605" xr:uid="{15EFB0C2-FEF0-493E-94C9-576C251E5FB3}"/>
    <cellStyle name="Input 2 4 9" xfId="9236" xr:uid="{612870B1-5B31-4255-A6CA-9FBF60B3BA3D}"/>
    <cellStyle name="Input 2 4 9 2" xfId="13333" xr:uid="{3CB58A94-0C05-4B53-BDD8-1E0C9CFF284D}"/>
    <cellStyle name="Input 2 4 9 3" xfId="16729" xr:uid="{FCEE5704-36B9-45B1-9CDE-1A528601631C}"/>
    <cellStyle name="Input 2 4 9 4" xfId="19160" xr:uid="{F32E7C8D-1A1F-4E51-96ED-679F6E0E7DD6}"/>
    <cellStyle name="Input 2 4 9 5" xfId="22132" xr:uid="{23D60DED-FCF4-48FB-8A1C-C9EEEFBBEACC}"/>
    <cellStyle name="Input 2 4 9 6" xfId="24822" xr:uid="{89D1E02C-446C-4529-AE4E-37C201E0ABE0}"/>
    <cellStyle name="Input 2 5" xfId="1863" xr:uid="{00000000-0005-0000-0000-00005D060000}"/>
    <cellStyle name="Input 2 5 10" xfId="4449" xr:uid="{7A8B7A3B-E4F3-4F4A-A27A-23101C97CA7F}"/>
    <cellStyle name="Input 2 5 11" xfId="4026" xr:uid="{88704737-9DE4-41E5-9981-41F0A6758A42}"/>
    <cellStyle name="Input 2 5 12" xfId="10218" xr:uid="{C8C94652-42FD-4802-9BE5-24921D51EE56}"/>
    <cellStyle name="Input 2 5 13" xfId="13569" xr:uid="{FA7DCFD5-7338-4264-A824-EDCEFB4BA3FE}"/>
    <cellStyle name="Input 2 5 14" xfId="20019" xr:uid="{638E681D-DFC1-46B1-95F0-E89A2FBCB83F}"/>
    <cellStyle name="Input 2 5 2" xfId="5212" xr:uid="{5848C81F-1A3F-4E38-A107-725807F0B083}"/>
    <cellStyle name="Input 2 5 2 10" xfId="17552" xr:uid="{3A646D36-1877-4086-9B4A-A8DA0774A990}"/>
    <cellStyle name="Input 2 5 2 2" xfId="6444" xr:uid="{9ABBFC57-BE48-4D45-AFFF-C75D82F2778B}"/>
    <cellStyle name="Input 2 5 2 2 2" xfId="10616" xr:uid="{E169BE29-4262-4399-9468-B303E30E04D3}"/>
    <cellStyle name="Input 2 5 2 2 3" xfId="14064" xr:uid="{D5BD0BEC-B83C-4108-95B9-F17B929F117C}"/>
    <cellStyle name="Input 2 5 2 2 4" xfId="12701" xr:uid="{DA52A04A-0EAF-4659-A20F-054658E35679}"/>
    <cellStyle name="Input 2 5 2 2 5" xfId="19842" xr:uid="{C5A1233E-665B-4FB6-A68D-C32357B0D5AD}"/>
    <cellStyle name="Input 2 5 2 2 6" xfId="22605" xr:uid="{2C82ACB3-43CF-4012-82D5-75F055F3C0B4}"/>
    <cellStyle name="Input 2 5 2 3" xfId="7143" xr:uid="{70264A19-3F90-4AC6-BDF0-4A09BF1F9714}"/>
    <cellStyle name="Input 2 5 2 3 2" xfId="11299" xr:uid="{4F740292-90FF-4FCF-845C-F9D2957F73BE}"/>
    <cellStyle name="Input 2 5 2 3 3" xfId="14751" xr:uid="{A71049D4-D2A7-40BD-B7D0-B248B98926A7}"/>
    <cellStyle name="Input 2 5 2 3 4" xfId="4264" xr:uid="{50419969-BEA0-4771-96A3-798E44C8B385}"/>
    <cellStyle name="Input 2 5 2 3 5" xfId="20488" xr:uid="{DFC99531-EBF7-4F63-BD4D-22B4C09739BB}"/>
    <cellStyle name="Input 2 5 2 3 6" xfId="23244" xr:uid="{0F6661C8-5305-4F40-B393-E174B2F69267}"/>
    <cellStyle name="Input 2 5 2 4" xfId="7774" xr:uid="{94798331-C93C-4005-9A0D-1B362336DF63}"/>
    <cellStyle name="Input 2 5 2 4 2" xfId="11930" xr:uid="{51600ABC-43F9-4198-873A-B26EA14E43C5}"/>
    <cellStyle name="Input 2 5 2 4 3" xfId="15379" xr:uid="{431F0ECF-1954-4579-8CA5-0E84CCDBA200}"/>
    <cellStyle name="Input 2 5 2 4 4" xfId="16391" xr:uid="{AE7FDE98-2EB6-4D88-AF40-F8778A773435}"/>
    <cellStyle name="Input 2 5 2 4 5" xfId="21113" xr:uid="{003C8216-97F8-4871-A939-049C8F9F4CCA}"/>
    <cellStyle name="Input 2 5 2 4 6" xfId="23869" xr:uid="{28B86FFE-4B9B-408C-87EE-E21A2BAEBF39}"/>
    <cellStyle name="Input 2 5 2 5" xfId="9079" xr:uid="{A76E35DB-A13C-4D4A-942A-8AA07FC49334}"/>
    <cellStyle name="Input 2 5 2 5 2" xfId="13181" xr:uid="{27466940-0C22-4F4F-80B5-A4E65EF7BB20}"/>
    <cellStyle name="Input 2 5 2 5 3" xfId="16579" xr:uid="{F0B86EE7-07FD-450E-9763-3CE337920449}"/>
    <cellStyle name="Input 2 5 2 5 4" xfId="19021" xr:uid="{F66D7139-9ABA-4070-BA53-AE7023950C29}"/>
    <cellStyle name="Input 2 5 2 5 5" xfId="19435" xr:uid="{C8900F22-7DB2-4AF1-82D0-9090205BE87D}"/>
    <cellStyle name="Input 2 5 2 5 6" xfId="22008" xr:uid="{B423F535-B3A8-4FC9-8924-7FCAF7D45018}"/>
    <cellStyle name="Input 2 5 2 5 7" xfId="24705" xr:uid="{92A5AA5D-986A-4DBE-AB20-98A98CC2BD73}"/>
    <cellStyle name="Input 2 5 2 6" xfId="9351" xr:uid="{F50C4B7F-16A2-415B-AACC-7CFDDBFF316E}"/>
    <cellStyle name="Input 2 5 2 6 2" xfId="13448" xr:uid="{7AEB6942-A00E-4DF2-947B-4C8B81908F27}"/>
    <cellStyle name="Input 2 5 2 6 3" xfId="16843" xr:uid="{0DA60A0B-2983-435C-98F6-FB86A972593A}"/>
    <cellStyle name="Input 2 5 2 6 4" xfId="19274" xr:uid="{3E1DFE49-84C7-40EE-9ED1-77DA09FE1D5E}"/>
    <cellStyle name="Input 2 5 2 6 5" xfId="19612" xr:uid="{48D26BBA-395D-41D4-9B71-1D02EB9F69DE}"/>
    <cellStyle name="Input 2 5 2 6 6" xfId="22243" xr:uid="{1AAB1CB1-677B-43A3-89F4-E31F60684148}"/>
    <cellStyle name="Input 2 5 2 6 7" xfId="24903" xr:uid="{E3DBF85F-DAA1-49C1-91F0-3348EC2D3C8D}"/>
    <cellStyle name="Input 2 5 2 7" xfId="3024" xr:uid="{699FEACA-2B2E-48AF-BB78-6F192782F3CF}"/>
    <cellStyle name="Input 2 5 2 8" xfId="4488" xr:uid="{956AC0A7-86BF-4616-847D-D704CA136BF5}"/>
    <cellStyle name="Input 2 5 2 9" xfId="19369" xr:uid="{28BDD229-7473-4C56-8531-92CFF6DC631B}"/>
    <cellStyle name="Input 2 5 3" xfId="5317" xr:uid="{FD3B656F-D987-4DE4-B461-CFCF7590877F}"/>
    <cellStyle name="Input 2 5 3 2" xfId="6547" xr:uid="{37AEF768-5FFB-4AB4-872D-3C69051BDAE5}"/>
    <cellStyle name="Input 2 5 3 2 2" xfId="10719" xr:uid="{3693F548-7713-4C83-9F15-45F69C0E493C}"/>
    <cellStyle name="Input 2 5 3 2 3" xfId="14167" xr:uid="{C0A05915-F575-430D-BC27-36ABDA06A6CE}"/>
    <cellStyle name="Input 2 5 3 2 4" xfId="16991" xr:uid="{07CBBC68-288F-4E1D-907D-80B7D1137BCC}"/>
    <cellStyle name="Input 2 5 3 2 5" xfId="19945" xr:uid="{27F8DF43-A15C-45B9-8EDC-92FCCACF271B}"/>
    <cellStyle name="Input 2 5 3 2 6" xfId="22708" xr:uid="{E836AB51-7117-44C5-8C68-511CB4A8C051}"/>
    <cellStyle name="Input 2 5 3 3" xfId="7246" xr:uid="{CB16F049-039C-4B1A-A50C-5CB15508AAB0}"/>
    <cellStyle name="Input 2 5 3 3 2" xfId="11402" xr:uid="{BAF6F841-2BE3-417D-AACF-0B26196865BB}"/>
    <cellStyle name="Input 2 5 3 3 3" xfId="14854" xr:uid="{702AAE8E-3DBE-48BF-B23D-86D1FDFE8600}"/>
    <cellStyle name="Input 2 5 3 3 4" xfId="17777" xr:uid="{645B4A6D-FD5F-42A6-B364-24DDDE866BB9}"/>
    <cellStyle name="Input 2 5 3 3 5" xfId="20591" xr:uid="{0B694055-B6F3-4ABE-9334-3183BC984510}"/>
    <cellStyle name="Input 2 5 3 3 6" xfId="23347" xr:uid="{B34A5EB6-02AD-4B36-AB91-A9137E88E680}"/>
    <cellStyle name="Input 2 5 3 4" xfId="7879" xr:uid="{4ACD56FB-C833-42B7-A2E1-545FD724E0B2}"/>
    <cellStyle name="Input 2 5 3 4 2" xfId="12035" xr:uid="{8E013119-A07C-4AD3-9C33-2F4ADD9427A6}"/>
    <cellStyle name="Input 2 5 3 4 3" xfId="15484" xr:uid="{4CB7183B-B6C7-4A86-90C8-B72A3289665B}"/>
    <cellStyle name="Input 2 5 3 4 4" xfId="16301" xr:uid="{4685B451-FE7C-479D-A887-851EDAE82E77}"/>
    <cellStyle name="Input 2 5 3 4 5" xfId="21218" xr:uid="{7D5D13F7-6E75-4400-8E31-B0B549E5630F}"/>
    <cellStyle name="Input 2 5 3 4 6" xfId="23974" xr:uid="{3D947AE8-2FD2-42F0-8BCD-9685A7419CB8}"/>
    <cellStyle name="Input 2 5 3 5" xfId="9531" xr:uid="{A563C261-BF3E-4113-8158-81ABC2C9FF0B}"/>
    <cellStyle name="Input 2 5 3 6" xfId="4726" xr:uid="{A815E313-49E1-46F3-8CBE-FE6AB03874DC}"/>
    <cellStyle name="Input 2 5 3 7" xfId="10870" xr:uid="{C6E5DC7C-E5E2-4810-8EF5-F6197B21E19D}"/>
    <cellStyle name="Input 2 5 3 8" xfId="8559" xr:uid="{0002DEEE-F29C-4E35-A149-F73497F0D78B}"/>
    <cellStyle name="Input 2 5 3 9" xfId="17748" xr:uid="{0854ECE4-B301-493D-B2D6-8A932466D09F}"/>
    <cellStyle name="Input 2 5 4" xfId="5738" xr:uid="{CE2B3D92-0DB1-4D26-B668-5BD04A4E0CA4}"/>
    <cellStyle name="Input 2 5 4 2" xfId="6908" xr:uid="{3C7D24F6-B0A9-445C-9778-ACD9E7DE62CB}"/>
    <cellStyle name="Input 2 5 4 2 2" xfId="11064" xr:uid="{7A6B91C3-A47F-4E3E-8B9B-3D351CE2BC2B}"/>
    <cellStyle name="Input 2 5 4 2 3" xfId="14518" xr:uid="{376C06A7-5668-4EF9-A6CA-260CEBF3151D}"/>
    <cellStyle name="Input 2 5 4 2 4" xfId="19096" xr:uid="{BD0DE63C-830D-4438-843C-71F712E1D2EC}"/>
    <cellStyle name="Input 2 5 4 2 5" xfId="20261" xr:uid="{D834FA80-9D51-4F8D-84F5-22EE4BFC8F48}"/>
    <cellStyle name="Input 2 5 4 2 6" xfId="23020" xr:uid="{6A76E8EE-DDC8-47B7-8442-6F9A7ED247E4}"/>
    <cellStyle name="Input 2 5 4 3" xfId="7559" xr:uid="{AB451108-03E2-4B5F-B018-D3FA1D2AE9B5}"/>
    <cellStyle name="Input 2 5 4 3 2" xfId="11715" xr:uid="{FB6599A8-FBE3-4D60-8203-6EC9330F7DA6}"/>
    <cellStyle name="Input 2 5 4 3 3" xfId="15164" xr:uid="{2F65AC89-16AD-4CA2-9F1C-821EBF122B41}"/>
    <cellStyle name="Input 2 5 4 3 4" xfId="16382" xr:uid="{DEA2A3D0-64A0-44C5-A645-86C18E8E78AC}"/>
    <cellStyle name="Input 2 5 4 3 5" xfId="20899" xr:uid="{3750B0ED-789D-4C83-B1CE-2C29F01487D4}"/>
    <cellStyle name="Input 2 5 4 3 6" xfId="23655" xr:uid="{EEA8E49A-6C29-41BF-AA77-92CF1EA8ACBD}"/>
    <cellStyle name="Input 2 5 4 4" xfId="8191" xr:uid="{50F00D54-CAC7-41E3-BB26-516495B30C15}"/>
    <cellStyle name="Input 2 5 4 4 2" xfId="12347" xr:uid="{529ED3E5-97EE-4196-920E-0922909D991A}"/>
    <cellStyle name="Input 2 5 4 4 3" xfId="15794" xr:uid="{E6C94483-7471-4A75-9F73-AC2934340686}"/>
    <cellStyle name="Input 2 5 4 4 4" xfId="12796" xr:uid="{0ACD9570-DB45-45A9-86CA-10755F6E6D3D}"/>
    <cellStyle name="Input 2 5 4 4 5" xfId="21525" xr:uid="{3610A099-7423-43CD-B57F-C7CF802557FD}"/>
    <cellStyle name="Input 2 5 4 4 6" xfId="24281" xr:uid="{F27CDA41-CF25-4DE3-BA01-417B7FED5A59}"/>
    <cellStyle name="Input 2 5 4 5" xfId="9923" xr:uid="{6E1C0E88-05A5-43C8-86DE-085C53D19D1D}"/>
    <cellStyle name="Input 2 5 4 6" xfId="4643" xr:uid="{181AD7D1-EAF5-44F1-BFBE-DA29383ED3D3}"/>
    <cellStyle name="Input 2 5 4 7" xfId="12803" xr:uid="{C05BE6CA-6FBA-49D2-BC11-747FFCA12D4E}"/>
    <cellStyle name="Input 2 5 4 8" xfId="5123" xr:uid="{3F73D2C0-24F7-44AA-B1D0-62F98B606CD2}"/>
    <cellStyle name="Input 2 5 4 9" xfId="18880" xr:uid="{6B13794F-51DC-44F0-9625-A2259A153909}"/>
    <cellStyle name="Input 2 5 5" xfId="6248" xr:uid="{E338938C-282C-425E-8E4C-A98A0C628434}"/>
    <cellStyle name="Input 2 5 5 2" xfId="10424" xr:uid="{D2B3886A-098D-4EF9-B81D-F65E1D247B6E}"/>
    <cellStyle name="Input 2 5 5 3" xfId="13870" xr:uid="{8B6CB966-37C3-46C3-BDC4-54DA18CA6F47}"/>
    <cellStyle name="Input 2 5 5 4" xfId="3874" xr:uid="{6328FAC8-F44B-4DBC-AAC6-B7030214BCA3}"/>
    <cellStyle name="Input 2 5 5 5" xfId="18398" xr:uid="{FCF85083-B64A-40F7-96C6-2606C221A5B0}"/>
    <cellStyle name="Input 2 5 5 6" xfId="22458" xr:uid="{F3EFC9E2-DC07-46B2-9143-51AD379AE02B}"/>
    <cellStyle name="Input 2 5 6" xfId="6157" xr:uid="{C97446BA-20DB-4AA8-98AE-AC41F4AE7128}"/>
    <cellStyle name="Input 2 5 6 2" xfId="10333" xr:uid="{826FD59A-A4B8-49A8-AD40-AC52F14CC725}"/>
    <cellStyle name="Input 2 5 6 3" xfId="13780" xr:uid="{BFF48560-B2E3-455B-9DBC-D20B6AA22965}"/>
    <cellStyle name="Input 2 5 6 4" xfId="3680" xr:uid="{106949C9-835E-4995-A8FA-E4412EE835C2}"/>
    <cellStyle name="Input 2 5 6 5" xfId="18478" xr:uid="{8C945B4B-E135-4984-9620-8E1511C37C81}"/>
    <cellStyle name="Input 2 5 6 6" xfId="22401" xr:uid="{B7D2FF3A-C181-4B3F-941B-198E320D21EC}"/>
    <cellStyle name="Input 2 5 7" xfId="6200" xr:uid="{630DB428-DFDC-4B40-B923-BD2871855A5D}"/>
    <cellStyle name="Input 2 5 7 2" xfId="10376" xr:uid="{FC2F4FEE-F28B-44AB-8805-FDF33DCAA0D3}"/>
    <cellStyle name="Input 2 5 7 3" xfId="13823" xr:uid="{C1DB27A0-532A-4A09-A8E6-2602F6159CF1}"/>
    <cellStyle name="Input 2 5 7 4" xfId="17624" xr:uid="{CAD26DE8-8D3B-474E-AE84-C978094984C1}"/>
    <cellStyle name="Input 2 5 7 5" xfId="18465" xr:uid="{22DD00B8-B377-4176-AE96-C1DA809F618E}"/>
    <cellStyle name="Input 2 5 7 6" xfId="22425" xr:uid="{94BC1C8F-8553-4DED-BA2F-83952A832972}"/>
    <cellStyle name="Input 2 5 8" xfId="8887" xr:uid="{EC05BC5A-FD05-4F34-8817-CABB16F45EAE}"/>
    <cellStyle name="Input 2 5 8 2" xfId="13015" xr:uid="{E031945B-166A-4512-890C-EE08427D6DC5}"/>
    <cellStyle name="Input 2 5 8 3" xfId="16412" xr:uid="{123BF52E-5143-475F-BBF5-E00A00287B0E}"/>
    <cellStyle name="Input 2 5 8 4" xfId="18862" xr:uid="{653D9B3B-76ED-4FF8-8F74-FA7B1ED2CB38}"/>
    <cellStyle name="Input 2 5 8 5" xfId="16957" xr:uid="{C4D83618-A842-451A-8F1D-E003FEA4A110}"/>
    <cellStyle name="Input 2 5 8 6" xfId="21907" xr:uid="{57A44BE2-6F8F-4D48-AE13-08B5B11B9B74}"/>
    <cellStyle name="Input 2 5 8 7" xfId="24606" xr:uid="{235B2381-D58D-4F74-ACD7-26A024D469D1}"/>
    <cellStyle name="Input 2 5 9" xfId="9237" xr:uid="{FA31B300-1B7A-423F-BA7D-592C01A3A280}"/>
    <cellStyle name="Input 2 5 9 2" xfId="13334" xr:uid="{BB9634FB-0787-479B-BB1C-C1930DAF3138}"/>
    <cellStyle name="Input 2 5 9 3" xfId="16730" xr:uid="{A12A0750-6A34-4775-B188-7189571E728B}"/>
    <cellStyle name="Input 2 5 9 4" xfId="19161" xr:uid="{288CC495-DC3B-4D12-A2F4-099574558C53}"/>
    <cellStyle name="Input 2 5 9 5" xfId="22133" xr:uid="{40BBCFD2-DFA7-420C-92D3-E1553CE15353}"/>
    <cellStyle name="Input 2 5 9 6" xfId="24823" xr:uid="{F4A46661-B5D3-42CD-9911-A2D61FEE5B35}"/>
    <cellStyle name="Input 2 6" xfId="5172" xr:uid="{2200F4E7-E7EB-46C8-A756-3A1106963E4F}"/>
    <cellStyle name="Input 2 6 10" xfId="3479" xr:uid="{C5902559-A384-4B94-A959-7C411EEF1AC8}"/>
    <cellStyle name="Input 2 6 11" xfId="16202" xr:uid="{DE985810-7A3F-4A39-AAF0-7E087E00E47A}"/>
    <cellStyle name="Input 2 6 12" xfId="17798" xr:uid="{C7326D2B-04E5-455A-9662-34215B8D2581}"/>
    <cellStyle name="Input 2 6 2" xfId="5761" xr:uid="{9157A21B-1867-44D9-89BD-A7617018D47F}"/>
    <cellStyle name="Input 2 6 2 2" xfId="6930" xr:uid="{25CA992B-D231-4F78-8B60-E82F6A521B95}"/>
    <cellStyle name="Input 2 6 2 2 2" xfId="11086" xr:uid="{F1DD1A22-15A8-4122-9E99-0552D3009FDA}"/>
    <cellStyle name="Input 2 6 2 2 3" xfId="14540" xr:uid="{6B25C698-2F7B-43F5-9C3C-08F1864B01C6}"/>
    <cellStyle name="Input 2 6 2 2 4" xfId="4032" xr:uid="{39703268-7299-4DE5-9B21-7A77C7436FD3}"/>
    <cellStyle name="Input 2 6 2 2 5" xfId="20281" xr:uid="{531DFDFB-3DFB-44FA-8F8B-7FA60294778B}"/>
    <cellStyle name="Input 2 6 2 2 6" xfId="23040" xr:uid="{16066B91-B119-4595-B978-54D32D9DA10B}"/>
    <cellStyle name="Input 2 6 2 3" xfId="7579" xr:uid="{2CB95B91-B8A4-4F2C-8700-696961411CAF}"/>
    <cellStyle name="Input 2 6 2 3 2" xfId="11735" xr:uid="{0C361E7C-75DB-4A4B-B8BC-6E202C535B38}"/>
    <cellStyle name="Input 2 6 2 3 3" xfId="15184" xr:uid="{E365529A-9B91-4F9E-8521-7F2B6D23878D}"/>
    <cellStyle name="Input 2 6 2 3 4" xfId="4548" xr:uid="{16B60FB5-3E5A-4BCA-8588-028C1C8216AE}"/>
    <cellStyle name="Input 2 6 2 3 5" xfId="20919" xr:uid="{C81CF48E-0DDD-43F0-B3A1-039E101A3C13}"/>
    <cellStyle name="Input 2 6 2 3 6" xfId="23675" xr:uid="{A9EAA483-47F7-4894-BF09-5A2AA58BDF64}"/>
    <cellStyle name="Input 2 6 2 4" xfId="8211" xr:uid="{94558E6B-1D3E-493D-A01F-AF08748A87FA}"/>
    <cellStyle name="Input 2 6 2 4 2" xfId="12367" xr:uid="{07C8768D-B8C9-4151-978D-E458FA838802}"/>
    <cellStyle name="Input 2 6 2 4 3" xfId="15814" xr:uid="{4C8E1F5D-F002-4075-9339-461BC29F3F37}"/>
    <cellStyle name="Input 2 6 2 4 4" xfId="12789" xr:uid="{68906F51-1369-4796-A262-EB8351DA85C5}"/>
    <cellStyle name="Input 2 6 2 4 5" xfId="21545" xr:uid="{67DBC409-D34F-4E62-833A-D8DDCA12DA99}"/>
    <cellStyle name="Input 2 6 2 4 6" xfId="24301" xr:uid="{A0E500E1-0B68-4D62-87E9-C9B915D3E9CE}"/>
    <cellStyle name="Input 2 6 2 5" xfId="9946" xr:uid="{B6B3BEA1-74E2-4C72-98F8-31B68D7E13A4}"/>
    <cellStyle name="Input 2 6 2 6" xfId="8526" xr:uid="{4F844063-4EB8-40A4-98BE-0C33EDCFE0B2}"/>
    <cellStyle name="Input 2 6 2 7" xfId="16298" xr:uid="{FB9D5FA8-E466-4A45-8BEE-0D9E928EFC18}"/>
    <cellStyle name="Input 2 6 2 8" xfId="3995" xr:uid="{C28FAD9F-269F-4EC1-87EE-EDD8988E8549}"/>
    <cellStyle name="Input 2 6 2 9" xfId="17801" xr:uid="{C1A5505A-AC6A-43ED-99E4-1B05D70CF633}"/>
    <cellStyle name="Input 2 6 3" xfId="6404" xr:uid="{9A07C598-002D-4072-A6A4-8E07B71B1556}"/>
    <cellStyle name="Input 2 6 3 2" xfId="10576" xr:uid="{0EE11699-3608-4C33-A288-5F1BB5E587CF}"/>
    <cellStyle name="Input 2 6 3 3" xfId="14024" xr:uid="{C4721E1F-2D59-4964-B1CD-42BCBBE32292}"/>
    <cellStyle name="Input 2 6 3 4" xfId="17006" xr:uid="{129F349C-0BCA-4AE3-82FB-E0D81C119566}"/>
    <cellStyle name="Input 2 6 3 5" xfId="19802" xr:uid="{A37C04DA-0A6B-4C0B-9B44-E7918FFD7AE0}"/>
    <cellStyle name="Input 2 6 3 6" xfId="22565" xr:uid="{A430EABD-EB62-4DE4-BFEA-7D337E9F1839}"/>
    <cellStyle name="Input 2 6 4" xfId="7104" xr:uid="{57F9ADF3-2F6C-4C64-8783-AC90D20931C6}"/>
    <cellStyle name="Input 2 6 4 2" xfId="11260" xr:uid="{3C087111-282C-4FDE-A99E-D54F50685883}"/>
    <cellStyle name="Input 2 6 4 3" xfId="14712" xr:uid="{DFD5CCFB-062B-4EE2-A87F-BAC66098324F}"/>
    <cellStyle name="Input 2 6 4 4" xfId="17116" xr:uid="{7E142B65-B83E-4AB9-B3D8-3CABE0AD701A}"/>
    <cellStyle name="Input 2 6 4 5" xfId="20449" xr:uid="{B993E4A6-FBA2-4C1E-BC9F-4561AEB9BCDA}"/>
    <cellStyle name="Input 2 6 4 6" xfId="23205" xr:uid="{D8FA7104-40B3-4C51-B3DF-E090AA24B2A7}"/>
    <cellStyle name="Input 2 6 5" xfId="6627" xr:uid="{1897AC80-1F7C-489C-A5DA-8168DD43BA7C}"/>
    <cellStyle name="Input 2 6 5 2" xfId="10794" xr:uid="{B0360514-B273-4ADA-8AF1-CA5AA5558E3E}"/>
    <cellStyle name="Input 2 6 5 3" xfId="14246" xr:uid="{B681BDBF-2D7F-435F-A55F-D98D98D41F0A}"/>
    <cellStyle name="Input 2 6 5 4" xfId="5089" xr:uid="{207ED1F0-A53C-4558-8A5C-49AD5D6D3908}"/>
    <cellStyle name="Input 2 6 5 5" xfId="20017" xr:uid="{6A3B6C63-C058-4178-A017-3D4456BCE9F6}"/>
    <cellStyle name="Input 2 6 5 6" xfId="22779" xr:uid="{4A659DC9-7349-4939-AEE8-482C1A26F6F5}"/>
    <cellStyle name="Input 2 6 6" xfId="9034" xr:uid="{14780844-B95F-40E7-8CFE-7AF4CE46920B}"/>
    <cellStyle name="Input 2 6 6 2" xfId="13140" xr:uid="{C2A2EFF7-C85C-4D4B-A996-DA66A9F332AE}"/>
    <cellStyle name="Input 2 6 6 3" xfId="16534" xr:uid="{E99457F9-2D0F-41E2-8B28-02196296CB98}"/>
    <cellStyle name="Input 2 6 6 4" xfId="18976" xr:uid="{5E202F6E-A9AF-4793-A6EE-34B519BB9ACA}"/>
    <cellStyle name="Input 2 6 6 5" xfId="16187" xr:uid="{4D9466D8-C2FF-4F7C-BCA9-730166BBA425}"/>
    <cellStyle name="Input 2 6 6 6" xfId="21973" xr:uid="{650905EE-F2C9-4DEC-9525-A40111AA6273}"/>
    <cellStyle name="Input 2 6 6 7" xfId="24671" xr:uid="{0FE3101A-5EFD-404C-9539-42C39188D3E9}"/>
    <cellStyle name="Input 2 6 7" xfId="9319" xr:uid="{7D688733-B65E-450C-8A97-F7B1B85BE4CF}"/>
    <cellStyle name="Input 2 6 7 2" xfId="13416" xr:uid="{6CE4AFA9-94CC-4260-8CB9-F7C7B443A232}"/>
    <cellStyle name="Input 2 6 7 3" xfId="16811" xr:uid="{C556CD99-FED9-4F7D-8875-DF1270AE048C}"/>
    <cellStyle name="Input 2 6 7 4" xfId="19242" xr:uid="{4F624274-C292-4A43-ABCC-E5BAFE9A58E5}"/>
    <cellStyle name="Input 2 6 7 5" xfId="19580" xr:uid="{CEE18D46-A843-4CDA-8CAF-2F7D007C048E}"/>
    <cellStyle name="Input 2 6 7 6" xfId="22211" xr:uid="{9528CE60-4B59-4809-909F-35EBFC146CB8}"/>
    <cellStyle name="Input 2 6 7 7" xfId="24871" xr:uid="{D1DDE811-2FCA-4842-9479-6A9D47316608}"/>
    <cellStyle name="Input 2 6 8" xfId="3064" xr:uid="{9EEB3876-C01E-4286-9B49-05B0DC57EABA}"/>
    <cellStyle name="Input 2 6 9" xfId="3573" xr:uid="{A57A0908-D93B-4D20-8311-FD3AA972D894}"/>
    <cellStyle name="Input 2 7" xfId="5273" xr:uid="{28AE882A-A829-4481-BBFD-046E5755C8BB}"/>
    <cellStyle name="Input 2 7 2" xfId="6505" xr:uid="{6368D5CE-5F8F-4913-B6CA-85D07D5513C8}"/>
    <cellStyle name="Input 2 7 2 2" xfId="10677" xr:uid="{82AC346D-C7E3-474A-BD37-AB0C3D3F005E}"/>
    <cellStyle name="Input 2 7 2 3" xfId="14125" xr:uid="{4C8BAE4E-6CEA-45D1-BCF1-AA854A14AE15}"/>
    <cellStyle name="Input 2 7 2 4" xfId="16371" xr:uid="{44EF4CC7-F0E8-4A05-B347-F521B8474C0C}"/>
    <cellStyle name="Input 2 7 2 5" xfId="19903" xr:uid="{A748E85C-B780-43D6-8334-ABC508E58F8F}"/>
    <cellStyle name="Input 2 7 2 6" xfId="22666" xr:uid="{3C6E3FFC-89EF-414A-8C32-B8A9B5763527}"/>
    <cellStyle name="Input 2 7 3" xfId="7204" xr:uid="{29279028-7B9D-46D2-9C57-102DEA9D6E13}"/>
    <cellStyle name="Input 2 7 3 2" xfId="11360" xr:uid="{DF4D7BD7-9A7B-469D-AA0F-F4F9E6064378}"/>
    <cellStyle name="Input 2 7 3 3" xfId="14812" xr:uid="{AC586CC3-9122-491D-A5A8-0C8558826C42}"/>
    <cellStyle name="Input 2 7 3 4" xfId="17426" xr:uid="{34749F33-DE8F-400D-AE54-061265F40F30}"/>
    <cellStyle name="Input 2 7 3 5" xfId="20549" xr:uid="{73B9533F-5C6F-46BA-B0A6-87F2F68E641B}"/>
    <cellStyle name="Input 2 7 3 6" xfId="23305" xr:uid="{334DCBAC-014F-47D0-8D19-B36D6014BE24}"/>
    <cellStyle name="Input 2 7 4" xfId="7835" xr:uid="{25089448-1AD3-4F8E-A01D-4D308B0C7D6E}"/>
    <cellStyle name="Input 2 7 4 2" xfId="11991" xr:uid="{90E4527F-A36D-4DE5-BFB7-798535A5E006}"/>
    <cellStyle name="Input 2 7 4 3" xfId="15440" xr:uid="{CB3A01BC-F159-4128-963D-D35B76205473}"/>
    <cellStyle name="Input 2 7 4 4" xfId="13724" xr:uid="{F2A986C6-4469-4241-A3C3-70E9E81B1A32}"/>
    <cellStyle name="Input 2 7 4 5" xfId="21174" xr:uid="{92DCA77B-E4F9-4E3B-B2C2-B0A42DBFEDF6}"/>
    <cellStyle name="Input 2 7 4 6" xfId="23930" xr:uid="{AF7B91D4-9BA8-4BDC-9284-68A94F897FC2}"/>
    <cellStyle name="Input 2 7 5" xfId="9487" xr:uid="{C9CE6586-9775-4D4F-B0E2-22C8E1B89C6E}"/>
    <cellStyle name="Input 2 7 6" xfId="3295" xr:uid="{23798999-B8C1-4118-BCB8-2A91EC59F32D}"/>
    <cellStyle name="Input 2 7 7" xfId="10161" xr:uid="{A10D8426-C9DA-45DD-B790-46F1AAACF132}"/>
    <cellStyle name="Input 2 7 8" xfId="17885" xr:uid="{24C4A4DC-B2BD-4785-A7CD-399CE2101212}"/>
    <cellStyle name="Input 2 7 9" xfId="3847" xr:uid="{1F466366-8EBF-4F2E-B94F-A172C81A174C}"/>
    <cellStyle name="Input 2 8" xfId="5995" xr:uid="{1B17FD8B-3A02-47D8-AFE9-B4879A928256}"/>
    <cellStyle name="Input 2 8 2" xfId="10178" xr:uid="{E290A16F-6C97-4F2D-860F-7C8C843B79E1}"/>
    <cellStyle name="Input 2 8 3" xfId="13626" xr:uid="{5AB6705B-72DA-461D-9139-725771B51863}"/>
    <cellStyle name="Input 2 8 4" xfId="4287" xr:uid="{857871E3-9700-4405-BF16-C2C177F44B21}"/>
    <cellStyle name="Input 2 8 5" xfId="18248" xr:uid="{3F655028-F58D-4657-8661-73BF364D766A}"/>
    <cellStyle name="Input 2 8 6" xfId="19562" xr:uid="{F0BB7706-0561-4732-B908-1B13D649EF47}"/>
    <cellStyle name="Input 2 9" xfId="6318" xr:uid="{AE8EFF25-EA43-424C-9FFB-B36DAF46615F}"/>
    <cellStyle name="Input 2 9 2" xfId="10493" xr:uid="{9CD7F323-8B5C-4696-B70C-FCA0CD7AEB7D}"/>
    <cellStyle name="Input 2 9 3" xfId="13940" xr:uid="{B3F7BD91-9663-4D88-83DA-718AB5A18B07}"/>
    <cellStyle name="Input 2 9 4" xfId="17782" xr:uid="{3509668E-7484-406F-A802-382B163BE145}"/>
    <cellStyle name="Input 2 9 5" xfId="19760" xr:uid="{DFDED1F3-8FB1-4349-8D96-AA520D6364AB}"/>
    <cellStyle name="Input 2 9 6" xfId="22524" xr:uid="{1AF0FE02-A84B-43C3-A47A-DA177945651D}"/>
    <cellStyle name="Input 3" xfId="374" xr:uid="{00000000-0005-0000-0000-00005E060000}"/>
    <cellStyle name="Input 3 10" xfId="6114" xr:uid="{F9A3BDDC-2E90-4DBE-B676-B4D251B7B641}"/>
    <cellStyle name="Input 3 10 2" xfId="10290" xr:uid="{94637915-5AF8-4D23-ABB0-4A821A98D62A}"/>
    <cellStyle name="Input 3 10 3" xfId="13737" xr:uid="{CA49A378-E571-4EB0-84BC-896E52B9DEA6}"/>
    <cellStyle name="Input 3 10 4" xfId="14250" xr:uid="{5A0BBB5E-2CD4-4976-932B-557CAF1BD6EF}"/>
    <cellStyle name="Input 3 10 5" xfId="3119" xr:uid="{8B56B02D-1B7C-4704-BCAA-4DBEA2948DC9}"/>
    <cellStyle name="Input 3 10 6" xfId="22359" xr:uid="{96FF66CF-BE45-43CE-A6B3-654CCCF6A7C1}"/>
    <cellStyle name="Input 3 11" xfId="8778" xr:uid="{0B5872FC-2505-4378-9399-9C8D3F39F462}"/>
    <cellStyle name="Input 3 11 2" xfId="12924" xr:uid="{3EF4E703-2487-4E98-9F83-A5A980E0CC05}"/>
    <cellStyle name="Input 3 11 3" xfId="16324" xr:uid="{56B215B0-EABB-4705-9BC1-704A0F288223}"/>
    <cellStyle name="Input 3 11 4" xfId="18765" xr:uid="{B26EBC98-CA39-4501-BB19-C8E61FF6B4FE}"/>
    <cellStyle name="Input 3 11 5" xfId="4179" xr:uid="{6005849E-38F7-4012-9F53-3D2E8773D567}"/>
    <cellStyle name="Input 3 11 6" xfId="21872" xr:uid="{00887115-90F4-48B5-B763-69B7819C7DE3}"/>
    <cellStyle name="Input 3 11 7" xfId="24590" xr:uid="{C42C2721-CE03-4E21-9249-149018842705}"/>
    <cellStyle name="Input 3 12" xfId="9220" xr:uid="{2D3A0B96-2F10-4CFB-8DB0-183D96C4F75E}"/>
    <cellStyle name="Input 3 12 2" xfId="13317" xr:uid="{D365D39A-DDA1-4050-B7CD-AFAC6B8E9FC3}"/>
    <cellStyle name="Input 3 12 3" xfId="16713" xr:uid="{6B447A0E-272E-4E78-AA77-8636F73102DF}"/>
    <cellStyle name="Input 3 12 4" xfId="19144" xr:uid="{8C93DA2F-CF05-4ACB-906F-896181158463}"/>
    <cellStyle name="Input 3 12 5" xfId="22116" xr:uid="{97B7DCDF-667B-477A-9183-012FB5B155E3}"/>
    <cellStyle name="Input 3 12 6" xfId="24806" xr:uid="{4FC6C62D-B00F-4973-B221-214D42ADA692}"/>
    <cellStyle name="Input 3 13" xfId="3284" xr:uid="{496BC617-792F-4173-9C2B-7BEACF413515}"/>
    <cellStyle name="Input 3 14" xfId="4772" xr:uid="{95CE3EC4-C907-49F1-9B0D-E27536FF2E2E}"/>
    <cellStyle name="Input 3 15" xfId="8501" xr:uid="{5E0E00AB-4718-4473-A054-A6DC2CB86274}"/>
    <cellStyle name="Input 3 16" xfId="17544" xr:uid="{F939A9CB-0F47-4F27-B89D-BABE502FB815}"/>
    <cellStyle name="Input 3 17" xfId="17689" xr:uid="{01EC7DB9-2220-4138-A8DC-1ADA3B10544C}"/>
    <cellStyle name="Input 3 2" xfId="1868" xr:uid="{00000000-0005-0000-0000-00005F060000}"/>
    <cellStyle name="Input 3 2 10" xfId="4454" xr:uid="{E83D05B3-CE68-439B-BBCA-0CBEAE5D77E4}"/>
    <cellStyle name="Input 3 2 11" xfId="4021" xr:uid="{9D03E775-3501-4635-9C94-21537BAE0F71}"/>
    <cellStyle name="Input 3 2 12" xfId="12904" xr:uid="{5B01B7FD-E80C-4C36-A914-2FA2B8D43596}"/>
    <cellStyle name="Input 3 2 13" xfId="17582" xr:uid="{E0C92952-A21E-4290-AC72-C1C3A4E596B3}"/>
    <cellStyle name="Input 3 2 14" xfId="3214" xr:uid="{3D346ECB-297A-4271-AA3F-1BAFF2EDB23A}"/>
    <cellStyle name="Input 3 2 2" xfId="5217" xr:uid="{F57538D8-4D7F-4499-AABB-CC11F31F98F9}"/>
    <cellStyle name="Input 3 2 2 10" xfId="9353" xr:uid="{FF38AFD0-438C-44EF-8CA9-AC0C13535A4A}"/>
    <cellStyle name="Input 3 2 2 10 2" xfId="13450" xr:uid="{BDFA84C9-175F-457D-99A2-56464AC1ABB1}"/>
    <cellStyle name="Input 3 2 2 10 3" xfId="16845" xr:uid="{807DC967-F959-466B-96BD-DE38A28CFD6B}"/>
    <cellStyle name="Input 3 2 2 10 4" xfId="19276" xr:uid="{19E24200-5A0A-4454-884D-15C1B0C68468}"/>
    <cellStyle name="Input 3 2 2 10 5" xfId="19614" xr:uid="{2AC60EAB-8DDC-4202-AE8C-EE4E6A89E2D1}"/>
    <cellStyle name="Input 3 2 2 10 6" xfId="22245" xr:uid="{1527AEBE-6E1B-4F1F-A87D-216F6ADA3736}"/>
    <cellStyle name="Input 3 2 2 10 7" xfId="24905" xr:uid="{EBBEDBBC-A1B1-4A1D-8885-F1DAD096D03A}"/>
    <cellStyle name="Input 3 2 2 11" xfId="3019" xr:uid="{BBFB138E-BAFF-4166-A97F-42BB4B0D4B08}"/>
    <cellStyle name="Input 3 2 2 12" xfId="3588" xr:uid="{DF54B40B-4BDF-4CEB-8693-862217810166}"/>
    <cellStyle name="Input 3 2 2 13" xfId="18929" xr:uid="{6587E947-9F7C-41F6-B0C2-B8833E584EB2}"/>
    <cellStyle name="Input 3 2 2 14" xfId="17140" xr:uid="{D97ABF4D-AB12-463D-8A30-778202BCF5A5}"/>
    <cellStyle name="Input 3 2 2 2" xfId="5571" xr:uid="{0025E631-0B1D-45DF-B2CD-580786198E70}"/>
    <cellStyle name="Input 3 2 2 2 10" xfId="18415" xr:uid="{1ABCE83A-931C-4B32-9965-25035AF90061}"/>
    <cellStyle name="Input 3 2 2 2 11" xfId="21836" xr:uid="{29B51255-2397-44BF-BD12-CA0EA5C4AF62}"/>
    <cellStyle name="Input 3 2 2 2 2" xfId="5673" xr:uid="{6C3A2E9F-5EF9-494C-A0E4-AC6AC81FD760}"/>
    <cellStyle name="Input 3 2 2 2 2 2" xfId="6843" xr:uid="{3C59C9FC-00D7-4C29-ABFE-A80F5353A27D}"/>
    <cellStyle name="Input 3 2 2 2 2 2 2" xfId="11004" xr:uid="{8022F132-4315-47B3-B764-D08B77E7695F}"/>
    <cellStyle name="Input 3 2 2 2 2 2 3" xfId="14457" xr:uid="{912FBDB2-AC8E-43CA-93FB-B1450D5C3873}"/>
    <cellStyle name="Input 3 2 2 2 2 2 4" xfId="18729" xr:uid="{1DDE4A4E-7CCB-4B14-A8D8-18877CD05B0F}"/>
    <cellStyle name="Input 3 2 2 2 2 2 5" xfId="20216" xr:uid="{A9839FF5-9A81-4978-94B1-B165697E0565}"/>
    <cellStyle name="Input 3 2 2 2 2 2 6" xfId="22975" xr:uid="{B46A2292-D1CD-4E51-A7BF-ACD343C129E2}"/>
    <cellStyle name="Input 3 2 2 2 2 3" xfId="7511" xr:uid="{2AF95789-4BB4-41DF-8B21-4B1F24928259}"/>
    <cellStyle name="Input 3 2 2 2 2 3 2" xfId="11667" xr:uid="{A0FEB508-61AF-44EB-8835-3B7AE826ED4D}"/>
    <cellStyle name="Input 3 2 2 2 2 3 3" xfId="15118" xr:uid="{394EDD18-A84E-4F5D-9450-DA8BF6D4613B}"/>
    <cellStyle name="Input 3 2 2 2 2 3 4" xfId="18377" xr:uid="{5556D46A-A0EE-4219-9250-985A90DD7FC2}"/>
    <cellStyle name="Input 3 2 2 2 2 3 5" xfId="20854" xr:uid="{4AA1848F-DC7D-44ED-8945-65EEC4477F82}"/>
    <cellStyle name="Input 3 2 2 2 2 3 6" xfId="23610" xr:uid="{B98AAEB1-6C50-496A-BECD-6270013499E0}"/>
    <cellStyle name="Input 3 2 2 2 2 4" xfId="8143" xr:uid="{192CB95B-54BF-4674-9961-7FF9046BF39C}"/>
    <cellStyle name="Input 3 2 2 2 2 4 2" xfId="12299" xr:uid="{026D82BC-4EEB-4221-AF15-7AC041BBF7A0}"/>
    <cellStyle name="Input 3 2 2 2 2 4 3" xfId="15748" xr:uid="{376DDB39-BE79-455D-A43E-2B13F13B8D06}"/>
    <cellStyle name="Input 3 2 2 2 2 4 4" xfId="3356" xr:uid="{B342D0F4-6A21-42FD-B238-7C47E00F6F82}"/>
    <cellStyle name="Input 3 2 2 2 2 4 5" xfId="21480" xr:uid="{A9D9BD29-2E05-4252-94FF-195AD2D40657}"/>
    <cellStyle name="Input 3 2 2 2 2 4 6" xfId="24236" xr:uid="{667E5E27-6007-477D-B275-38B5AF86F5BD}"/>
    <cellStyle name="Input 3 2 2 2 2 5" xfId="9864" xr:uid="{0D1B544E-937B-4F57-9873-BB9B3CCD425A}"/>
    <cellStyle name="Input 3 2 2 2 2 6" xfId="9449" xr:uid="{0807830B-DFC4-4A94-9211-B86AF993DF90}"/>
    <cellStyle name="Input 3 2 2 2 2 7" xfId="4786" xr:uid="{53B2174F-6EF6-4E6D-A715-52765F3ADA16}"/>
    <cellStyle name="Input 3 2 2 2 2 8" xfId="3704" xr:uid="{8A12F0C9-19CE-40FB-845F-CCDC445DFB4D}"/>
    <cellStyle name="Input 3 2 2 2 2 9" xfId="3636" xr:uid="{53FBC981-4BBA-4E0E-9ED3-EE5FF6420A38}"/>
    <cellStyle name="Input 3 2 2 2 3" xfId="5894" xr:uid="{135BA17D-4F28-47F3-8849-7E55A4A1D91B}"/>
    <cellStyle name="Input 3 2 2 2 3 2" xfId="7063" xr:uid="{3006F451-1CD3-43B8-B5DF-A151E0BF71DF}"/>
    <cellStyle name="Input 3 2 2 2 3 2 2" xfId="11219" xr:uid="{59489B4F-8E11-4B6E-A087-48551989BE28}"/>
    <cellStyle name="Input 3 2 2 2 3 2 3" xfId="14673" xr:uid="{459DF70B-0C9B-4D84-9887-9C7AB9F21FE0}"/>
    <cellStyle name="Input 3 2 2 2 3 2 4" xfId="16242" xr:uid="{8030EEB8-2E47-4C45-9F57-06328B267857}"/>
    <cellStyle name="Input 3 2 2 2 3 2 5" xfId="20414" xr:uid="{630DBF05-8FAE-44EE-A721-21E426E0B343}"/>
    <cellStyle name="Input 3 2 2 2 3 2 6" xfId="23172" xr:uid="{D2FC1E9E-855A-4C3B-AEBE-D71CF9ECC321}"/>
    <cellStyle name="Input 3 2 2 2 3 3" xfId="7711" xr:uid="{57F33B89-E587-42FC-B479-273C9DBE9ECF}"/>
    <cellStyle name="Input 3 2 2 2 3 3 2" xfId="11867" xr:uid="{10FBC970-3BC1-4114-8E0C-363E38170BEA}"/>
    <cellStyle name="Input 3 2 2 2 3 3 3" xfId="15316" xr:uid="{C2075D14-59CB-4F43-914F-47684B090E64}"/>
    <cellStyle name="Input 3 2 2 2 3 3 4" xfId="16389" xr:uid="{DA85E360-E1EF-43A1-9923-380F3D172C7F}"/>
    <cellStyle name="Input 3 2 2 2 3 3 5" xfId="21051" xr:uid="{0D958066-0861-478D-93CD-FE431719EA3F}"/>
    <cellStyle name="Input 3 2 2 2 3 3 6" xfId="23807" xr:uid="{1D5ED48D-D5D5-4181-9D42-AD0A76A7B8C3}"/>
    <cellStyle name="Input 3 2 2 2 3 4" xfId="8343" xr:uid="{660E2282-6A55-4C2F-8ED9-A3290D7BF5DE}"/>
    <cellStyle name="Input 3 2 2 2 3 4 2" xfId="12499" xr:uid="{D0D1FE77-B477-4100-AACB-4C2B7BF9894E}"/>
    <cellStyle name="Input 3 2 2 2 3 4 3" xfId="15946" xr:uid="{287B5516-0B39-4C4D-9E2B-5FE57DFBE3F8}"/>
    <cellStyle name="Input 3 2 2 2 3 4 4" xfId="4230" xr:uid="{3CA96D0A-CCE2-4E9D-9FAC-3000DF04EDDA}"/>
    <cellStyle name="Input 3 2 2 2 3 4 5" xfId="21677" xr:uid="{1E809E4F-E987-4B8E-AD20-281DD793ABD3}"/>
    <cellStyle name="Input 3 2 2 2 3 4 6" xfId="24433" xr:uid="{AECF62C4-E49C-48FB-981B-778ECDD08782}"/>
    <cellStyle name="Input 3 2 2 2 3 5" xfId="10079" xr:uid="{2FDA94CF-42D3-4DA6-A8B1-FB25438A478E}"/>
    <cellStyle name="Input 3 2 2 2 3 6" xfId="3329" xr:uid="{22855922-579C-492D-B011-576ED864CE2A}"/>
    <cellStyle name="Input 3 2 2 2 3 7" xfId="18967" xr:uid="{BC6CB402-BE15-4EC7-AFAD-050B8472DD6B}"/>
    <cellStyle name="Input 3 2 2 2 3 8" xfId="17508" xr:uid="{B6C86BC9-1B3D-42DE-A260-3E05BF864F11}"/>
    <cellStyle name="Input 3 2 2 2 3 9" xfId="10542" xr:uid="{2BE76149-AA6A-4647-90A2-11A9C7397668}"/>
    <cellStyle name="Input 3 2 2 2 4" xfId="6741" xr:uid="{6BD898B0-3853-497E-819F-00671B711C5D}"/>
    <cellStyle name="Input 3 2 2 2 4 2" xfId="10902" xr:uid="{663C1D1B-0E7F-4D4D-8C95-520D1944F61C}"/>
    <cellStyle name="Input 3 2 2 2 4 3" xfId="14355" xr:uid="{CBAECE27-662F-49D6-B412-DF817A3C0AE2}"/>
    <cellStyle name="Input 3 2 2 2 4 4" xfId="17385" xr:uid="{41F90308-4B02-40E4-ADEA-28576FD2F288}"/>
    <cellStyle name="Input 3 2 2 2 4 5" xfId="20114" xr:uid="{47A4F9CC-BBB9-42AE-BEEC-8F1B580D6157}"/>
    <cellStyle name="Input 3 2 2 2 4 6" xfId="22873" xr:uid="{1CBDE41B-BE4F-471F-B4CE-6C11F66187F7}"/>
    <cellStyle name="Input 3 2 2 2 5" xfId="7409" xr:uid="{1E6CF307-0AF6-4BE6-87DA-536C7C5A6A18}"/>
    <cellStyle name="Input 3 2 2 2 5 2" xfId="11565" xr:uid="{FB6E4895-B826-48AB-9E82-5AEEA8A01DBB}"/>
    <cellStyle name="Input 3 2 2 2 5 3" xfId="15016" xr:uid="{DEDF82CD-F92A-4521-A71E-0A09D7D2C094}"/>
    <cellStyle name="Input 3 2 2 2 5 4" xfId="17192" xr:uid="{8BB5E229-2B71-406E-B5B2-6632D7872A21}"/>
    <cellStyle name="Input 3 2 2 2 5 5" xfId="20752" xr:uid="{51B61C2C-A983-4C4B-9F14-614BDF10DAF2}"/>
    <cellStyle name="Input 3 2 2 2 5 6" xfId="23508" xr:uid="{743CC418-2D6D-47DF-B64A-23E1335E920A}"/>
    <cellStyle name="Input 3 2 2 2 6" xfId="8041" xr:uid="{9B28D56D-A96C-4353-937B-7D8219637146}"/>
    <cellStyle name="Input 3 2 2 2 6 2" xfId="12197" xr:uid="{9D82589B-CAEE-4442-A1D5-2E3DCE614F75}"/>
    <cellStyle name="Input 3 2 2 2 6 3" xfId="15646" xr:uid="{E2F07DB8-87C5-49A5-BBF0-A9C0905C1E4E}"/>
    <cellStyle name="Input 3 2 2 2 6 4" xfId="16407" xr:uid="{8D1D8106-9421-4F20-9310-94DACF8FA8AA}"/>
    <cellStyle name="Input 3 2 2 2 6 5" xfId="21378" xr:uid="{9E2CE4DB-BC69-4402-93C9-A06C6A977C89}"/>
    <cellStyle name="Input 3 2 2 2 6 6" xfId="24134" xr:uid="{DC0E692A-CDDE-4145-8FD9-176DE183613A}"/>
    <cellStyle name="Input 3 2 2 2 7" xfId="9762" xr:uid="{63866672-4F09-4A9B-AA7F-67ABC6657BE1}"/>
    <cellStyle name="Input 3 2 2 2 8" xfId="5152" xr:uid="{0B391597-D049-46A7-BD77-6C4DD5B31D3C}"/>
    <cellStyle name="Input 3 2 2 2 9" xfId="18611" xr:uid="{81ACC19F-6FF6-432F-B142-B3087045D6D1}"/>
    <cellStyle name="Input 3 2 2 3" xfId="5623" xr:uid="{72EEE626-41D4-47F7-A36E-25F7E24B9634}"/>
    <cellStyle name="Input 3 2 2 3 2" xfId="6793" xr:uid="{5AF14357-2E5D-4DFD-82DB-3EC7CC057A91}"/>
    <cellStyle name="Input 3 2 2 3 2 2" xfId="10954" xr:uid="{3F59045E-825B-4CF4-A9B0-8A5917CD56B3}"/>
    <cellStyle name="Input 3 2 2 3 2 3" xfId="14407" xr:uid="{6C780572-6CB3-48B9-AC62-DF2DACB8BC6A}"/>
    <cellStyle name="Input 3 2 2 3 2 4" xfId="16995" xr:uid="{9C97741A-2490-4609-9C37-EA39D4F38610}"/>
    <cellStyle name="Input 3 2 2 3 2 5" xfId="20166" xr:uid="{4D97726D-ED4F-494A-A718-A07E34E6C956}"/>
    <cellStyle name="Input 3 2 2 3 2 6" xfId="22925" xr:uid="{D3C47EB2-C70B-43E9-A933-89BE9BA84239}"/>
    <cellStyle name="Input 3 2 2 3 3" xfId="7461" xr:uid="{124B6131-2FEE-4740-ABBA-475877D3CFF1}"/>
    <cellStyle name="Input 3 2 2 3 3 2" xfId="11617" xr:uid="{0F3D1FED-93C0-47C3-864A-125C368DDC5E}"/>
    <cellStyle name="Input 3 2 2 3 3 3" xfId="15068" xr:uid="{3D3EBDEE-3775-4F9B-8AD9-8299F65A6D42}"/>
    <cellStyle name="Input 3 2 2 3 3 4" xfId="17596" xr:uid="{99B48938-61C9-45AE-AA72-9C9121CF7C5C}"/>
    <cellStyle name="Input 3 2 2 3 3 5" xfId="20804" xr:uid="{F38D2A67-B811-4FE6-AF77-1B8D8C2C37BC}"/>
    <cellStyle name="Input 3 2 2 3 3 6" xfId="23560" xr:uid="{6DCBBA59-8BEF-4BE5-9ECC-8A52AC14F65D}"/>
    <cellStyle name="Input 3 2 2 3 4" xfId="8093" xr:uid="{9C824109-A4FD-4A33-83B8-6D2B94CD602F}"/>
    <cellStyle name="Input 3 2 2 3 4 2" xfId="12249" xr:uid="{5F96C4BE-698D-4BAE-A8DC-13FB5ED31197}"/>
    <cellStyle name="Input 3 2 2 3 4 3" xfId="15698" xr:uid="{A2E21E3A-2C02-4C45-9095-88687F085F45}"/>
    <cellStyle name="Input 3 2 2 3 4 4" xfId="16585" xr:uid="{70D5BF14-9994-41F3-BA3A-6FEE0395D104}"/>
    <cellStyle name="Input 3 2 2 3 4 5" xfId="21430" xr:uid="{01D7054E-63E4-4A55-9131-61CC12EF1411}"/>
    <cellStyle name="Input 3 2 2 3 4 6" xfId="24186" xr:uid="{70610AAB-A858-4F4B-AE6B-F59CB6098E1D}"/>
    <cellStyle name="Input 3 2 2 3 5" xfId="9814" xr:uid="{A140F866-D200-4073-A01E-2B62485E5BA8}"/>
    <cellStyle name="Input 3 2 2 3 6" xfId="5146" xr:uid="{23F6AFCF-F70F-4051-97FA-422D36C1FC3B}"/>
    <cellStyle name="Input 3 2 2 3 7" xfId="4057" xr:uid="{70FD1BEB-D377-43BE-958E-7A7380926A75}"/>
    <cellStyle name="Input 3 2 2 3 8" xfId="3267" xr:uid="{7C5284BF-368E-408D-8886-A2EEB7D2DD77}"/>
    <cellStyle name="Input 3 2 2 3 9" xfId="4278" xr:uid="{63EF6A85-3120-4B7F-9C64-ABA5E3829B7E}"/>
    <cellStyle name="Input 3 2 2 4" xfId="5840" xr:uid="{CB78DBD9-F953-416B-9EFE-74BF27D2C116}"/>
    <cellStyle name="Input 3 2 2 4 2" xfId="7009" xr:uid="{FCFEF760-7D31-4AD5-AAEE-89FA6707CEB5}"/>
    <cellStyle name="Input 3 2 2 4 2 2" xfId="11165" xr:uid="{70751CDA-83AC-4E06-AC46-4082E13D33B3}"/>
    <cellStyle name="Input 3 2 2 4 2 3" xfId="14619" xr:uid="{387560AD-347F-40D6-B337-4E441DDC8A25}"/>
    <cellStyle name="Input 3 2 2 4 2 4" xfId="17381" xr:uid="{71422104-D461-4ED0-A279-A9D87832921D}"/>
    <cellStyle name="Input 3 2 2 4 2 5" xfId="20360" xr:uid="{75045D21-863C-46FC-A493-28184D79B751}"/>
    <cellStyle name="Input 3 2 2 4 2 6" xfId="23118" xr:uid="{9813D98A-AF48-4A55-8372-96176A0797A8}"/>
    <cellStyle name="Input 3 2 2 4 3" xfId="7657" xr:uid="{0D20571B-6519-43A0-B5A7-D8A221B597A4}"/>
    <cellStyle name="Input 3 2 2 4 3 2" xfId="11813" xr:uid="{48418ECD-F130-4D71-A709-790742B14272}"/>
    <cellStyle name="Input 3 2 2 4 3 3" xfId="15262" xr:uid="{44170F61-D566-4545-844A-2E2B6628A5EB}"/>
    <cellStyle name="Input 3 2 2 4 3 4" xfId="16251" xr:uid="{3AA322C3-9CC1-4F44-9AC2-A63DC4C1A955}"/>
    <cellStyle name="Input 3 2 2 4 3 5" xfId="20997" xr:uid="{DD38C29F-992D-4662-A358-6177C9A59E56}"/>
    <cellStyle name="Input 3 2 2 4 3 6" xfId="23753" xr:uid="{6A382721-758E-4312-A8FC-2C5FD1CE0C46}"/>
    <cellStyle name="Input 3 2 2 4 4" xfId="8289" xr:uid="{365A01CF-5382-44C9-9F07-76AE703FC7CF}"/>
    <cellStyle name="Input 3 2 2 4 4 2" xfId="12445" xr:uid="{27C61907-DBEB-4EA5-966A-9AAEF2C7E267}"/>
    <cellStyle name="Input 3 2 2 4 4 3" xfId="15892" xr:uid="{CB16A3BD-4BCD-4AEF-95D4-DA73ACFC4FC5}"/>
    <cellStyle name="Input 3 2 2 4 4 4" xfId="4116" xr:uid="{FE2DC2C3-6C8E-40FF-AD53-4F9C210EDF7C}"/>
    <cellStyle name="Input 3 2 2 4 4 5" xfId="21623" xr:uid="{79F6191A-CE2C-459E-B056-E4DDD3AD7750}"/>
    <cellStyle name="Input 3 2 2 4 4 6" xfId="24379" xr:uid="{AC8991C7-2DE1-46FB-907F-48AC6FAD382D}"/>
    <cellStyle name="Input 3 2 2 4 5" xfId="10025" xr:uid="{AAEBF4F9-F61C-4A12-ACD4-4F81A8E33F60}"/>
    <cellStyle name="Input 3 2 2 4 6" xfId="3627" xr:uid="{B032FF2C-50A2-4A04-ABB3-79DB90041B00}"/>
    <cellStyle name="Input 3 2 2 4 7" xfId="4797" xr:uid="{FB5065CB-C2DD-4C0B-8C29-827DD9EEBD9A}"/>
    <cellStyle name="Input 3 2 2 4 8" xfId="17642" xr:uid="{95341C8E-E407-401D-ABB7-D29423B96673}"/>
    <cellStyle name="Input 3 2 2 4 9" xfId="19712" xr:uid="{188F642E-99FF-42AE-A166-3FB9AF81F602}"/>
    <cellStyle name="Input 3 2 2 5" xfId="5517" xr:uid="{748B89E0-0EFA-451F-A1B1-A043178D463C}"/>
    <cellStyle name="Input 3 2 2 5 2" xfId="6690" xr:uid="{4944B6AF-C34A-4692-8993-C53B02E42A6F}"/>
    <cellStyle name="Input 3 2 2 5 2 2" xfId="10851" xr:uid="{8490D5F9-9569-4A8F-9C0C-3DA79B400316}"/>
    <cellStyle name="Input 3 2 2 5 2 3" xfId="14304" xr:uid="{6B2CB9D8-DF07-4253-BF76-D46EAEA9A337}"/>
    <cellStyle name="Input 3 2 2 5 2 4" xfId="13667" xr:uid="{5BCCE2E7-DF7A-4BEA-98C1-5C51E51D382F}"/>
    <cellStyle name="Input 3 2 2 5 2 5" xfId="20064" xr:uid="{A4DDDA75-48C4-4B6B-8B9F-A64E9F05F41A}"/>
    <cellStyle name="Input 3 2 2 5 2 6" xfId="22823" xr:uid="{D80BEABE-8E95-43E1-8AB6-9559A16C2FBD}"/>
    <cellStyle name="Input 3 2 2 5 3" xfId="7358" xr:uid="{8F9D067A-2A38-45D2-BA98-5A70A8EE7847}"/>
    <cellStyle name="Input 3 2 2 5 3 2" xfId="11514" xr:uid="{8F9CFAB7-077B-4305-8F01-DCF0C039E835}"/>
    <cellStyle name="Input 3 2 2 5 3 3" xfId="14965" xr:uid="{ECA6FBDA-3D8A-444A-A1A5-C353A2568FB8}"/>
    <cellStyle name="Input 3 2 2 5 3 4" xfId="17109" xr:uid="{3C66BE22-CBC6-4C13-8B59-448C1E3156C7}"/>
    <cellStyle name="Input 3 2 2 5 3 5" xfId="20701" xr:uid="{D3D7DF68-AB10-4E48-94AF-1C2001B60E5D}"/>
    <cellStyle name="Input 3 2 2 5 3 6" xfId="23457" xr:uid="{A8E3E41F-DBF5-4B0E-B043-24843F4B6D12}"/>
    <cellStyle name="Input 3 2 2 5 4" xfId="7991" xr:uid="{F2035831-4C0E-4F72-BB03-AFBCBA20DD8F}"/>
    <cellStyle name="Input 3 2 2 5 4 2" xfId="12147" xr:uid="{8CF88DE7-AA3E-437C-AD52-294FB81A6CA9}"/>
    <cellStyle name="Input 3 2 2 5 4 3" xfId="15596" xr:uid="{88747E73-CA32-469C-8DBC-34DB1C35B434}"/>
    <cellStyle name="Input 3 2 2 5 4 4" xfId="13785" xr:uid="{9B99E549-B0A5-49EE-B70F-860FC8051637}"/>
    <cellStyle name="Input 3 2 2 5 4 5" xfId="21328" xr:uid="{2279A124-D4DC-4DAF-A769-AEDDF2D90AA7}"/>
    <cellStyle name="Input 3 2 2 5 4 6" xfId="24084" xr:uid="{639E1939-BA77-46DF-9201-FDA727401731}"/>
    <cellStyle name="Input 3 2 2 5 5" xfId="9709" xr:uid="{00780A75-9A19-462F-8D2D-EB75A636CA92}"/>
    <cellStyle name="Input 3 2 2 5 6" xfId="12819" xr:uid="{BD2EA37D-F260-4F29-B173-239FF530B7E0}"/>
    <cellStyle name="Input 3 2 2 5 7" xfId="18534" xr:uid="{E95D2F7F-59D8-4159-9EF5-FF9F71A830EB}"/>
    <cellStyle name="Input 3 2 2 5 8" xfId="18189" xr:uid="{2659163D-5DAE-4022-A101-716207E2BB48}"/>
    <cellStyle name="Input 3 2 2 5 9" xfId="21888" xr:uid="{F902511C-D247-4A82-9F18-5D992A2CB3E7}"/>
    <cellStyle name="Input 3 2 2 6" xfId="6449" xr:uid="{EC39738D-2D87-4A30-86D0-59C69CD9BAF8}"/>
    <cellStyle name="Input 3 2 2 6 2" xfId="10621" xr:uid="{8405CBAB-A7BA-45DD-946D-C6CA80626715}"/>
    <cellStyle name="Input 3 2 2 6 3" xfId="14069" xr:uid="{6B3888B5-F50F-4CA7-B2FB-1F9E706133AB}"/>
    <cellStyle name="Input 3 2 2 6 4" xfId="18135" xr:uid="{1E0D67EC-5ABC-44F4-B194-DC7C9376ED70}"/>
    <cellStyle name="Input 3 2 2 6 5" xfId="19847" xr:uid="{E1928B6A-EEA9-4FE6-87DE-F774C1D59319}"/>
    <cellStyle name="Input 3 2 2 6 6" xfId="22610" xr:uid="{AC9D0259-34CC-4944-B790-BF7EDEC296B2}"/>
    <cellStyle name="Input 3 2 2 7" xfId="7148" xr:uid="{CC324A8F-46FD-4C8A-9F91-1D1EC36C983C}"/>
    <cellStyle name="Input 3 2 2 7 2" xfId="11304" xr:uid="{789EADC6-1E5F-4311-B2BC-097EAEEF5163}"/>
    <cellStyle name="Input 3 2 2 7 3" xfId="14756" xr:uid="{0D44B223-DD46-4652-9308-4D660222FC92}"/>
    <cellStyle name="Input 3 2 2 7 4" xfId="18975" xr:uid="{6BB19635-A953-4161-AA50-2B9E61E68CDC}"/>
    <cellStyle name="Input 3 2 2 7 5" xfId="20493" xr:uid="{6D121721-E8C8-453E-A72E-97AE8746435C}"/>
    <cellStyle name="Input 3 2 2 7 6" xfId="23249" xr:uid="{33500661-8857-4B5E-9E3A-1F60DDC46AD6}"/>
    <cellStyle name="Input 3 2 2 8" xfId="7779" xr:uid="{D0138DAD-F594-41D7-868E-2FBDF0971974}"/>
    <cellStyle name="Input 3 2 2 8 2" xfId="11935" xr:uid="{95A9F390-AFAE-4652-99F0-63EFA9FD4AEA}"/>
    <cellStyle name="Input 3 2 2 8 3" xfId="15384" xr:uid="{76B834A5-2CE9-453B-A4A5-DCBF403F8861}"/>
    <cellStyle name="Input 3 2 2 8 4" xfId="16684" xr:uid="{D7224821-3D70-4A2C-859A-9B9034BDAE31}"/>
    <cellStyle name="Input 3 2 2 8 5" xfId="21118" xr:uid="{41A71F1F-26FF-4211-9629-B06BEC26731C}"/>
    <cellStyle name="Input 3 2 2 8 6" xfId="23874" xr:uid="{BAEF0636-74C0-493F-B868-A421060F9FB4}"/>
    <cellStyle name="Input 3 2 2 9" xfId="9081" xr:uid="{3035ABE0-5A53-4F53-BA3A-28AA8BE8C0F0}"/>
    <cellStyle name="Input 3 2 2 9 2" xfId="13183" xr:uid="{E21F6BD1-7D22-4F49-B925-296951C988B7}"/>
    <cellStyle name="Input 3 2 2 9 3" xfId="16581" xr:uid="{FCF70904-57C9-4EE1-B66F-C3FD13929C72}"/>
    <cellStyle name="Input 3 2 2 9 4" xfId="19023" xr:uid="{E9927ABB-79C0-4B4E-9B71-BD67B5EAB35D}"/>
    <cellStyle name="Input 3 2 2 9 5" xfId="19437" xr:uid="{1BC0CBE9-CEED-48CF-A2F0-F7D691124609}"/>
    <cellStyle name="Input 3 2 2 9 6" xfId="22010" xr:uid="{B89A5E98-706E-44E9-A449-8C0FCC44A1C9}"/>
    <cellStyle name="Input 3 2 2 9 7" xfId="24707" xr:uid="{39E93B61-D970-4E90-A9CC-C526EA75FF28}"/>
    <cellStyle name="Input 3 2 3" xfId="5322" xr:uid="{1BBD2601-9F3C-4060-A268-104C4A005046}"/>
    <cellStyle name="Input 3 2 3 10" xfId="17345" xr:uid="{E2DA80C3-293B-4397-95C3-5104EBA46AA3}"/>
    <cellStyle name="Input 3 2 3 2" xfId="5786" xr:uid="{8B53E3F2-57D6-439C-9A0D-661603B52ABD}"/>
    <cellStyle name="Input 3 2 3 2 2" xfId="6955" xr:uid="{5F44DC37-DE79-43B3-A48A-D0624F26FEC7}"/>
    <cellStyle name="Input 3 2 3 2 2 2" xfId="11111" xr:uid="{8C152D8D-1AC2-4E00-BEEC-409C22D198F5}"/>
    <cellStyle name="Input 3 2 3 2 2 3" xfId="14565" xr:uid="{D0B334F7-5DDF-4F59-ACF8-33671A143376}"/>
    <cellStyle name="Input 3 2 3 2 2 4" xfId="17021" xr:uid="{00CF122A-9A8F-4C3E-8EB3-7B2CDBD54BA1}"/>
    <cellStyle name="Input 3 2 3 2 2 5" xfId="20306" xr:uid="{10D6563E-CBE6-4D22-A78F-5189CA496F99}"/>
    <cellStyle name="Input 3 2 3 2 2 6" xfId="23064" xr:uid="{51257141-199A-4993-B7A5-1ED6182A9001}"/>
    <cellStyle name="Input 3 2 3 2 3" xfId="7603" xr:uid="{B1C7F8B5-5DEC-48A5-BD59-A38E5B277726}"/>
    <cellStyle name="Input 3 2 3 2 3 2" xfId="11759" xr:uid="{D7BBFD65-43D4-4823-A007-079450A867A8}"/>
    <cellStyle name="Input 3 2 3 2 3 3" xfId="15208" xr:uid="{F72BA011-43AD-4862-BA4E-0EAE3AACDA23}"/>
    <cellStyle name="Input 3 2 3 2 3 4" xfId="4270" xr:uid="{1D98C136-80CF-4E84-98A2-A036A3E07871}"/>
    <cellStyle name="Input 3 2 3 2 3 5" xfId="20943" xr:uid="{C1AB6B13-91BF-4A32-98F2-5A7E9A989EF7}"/>
    <cellStyle name="Input 3 2 3 2 3 6" xfId="23699" xr:uid="{0BF9450F-042A-4C45-9318-C79A0ECC74E8}"/>
    <cellStyle name="Input 3 2 3 2 4" xfId="8235" xr:uid="{7C13156B-D050-4785-9A4D-D3872569EA1A}"/>
    <cellStyle name="Input 3 2 3 2 4 2" xfId="12391" xr:uid="{3DADB5E9-8A76-4778-86CA-FD8C83D120A4}"/>
    <cellStyle name="Input 3 2 3 2 4 3" xfId="15838" xr:uid="{EA0ECDF1-F5EB-46BF-ADE6-B755C5FCF96C}"/>
    <cellStyle name="Input 3 2 3 2 4 4" xfId="5002" xr:uid="{32772BA1-8774-4C03-95A4-DF52AE47AD08}"/>
    <cellStyle name="Input 3 2 3 2 4 5" xfId="21569" xr:uid="{E1F10E4F-FE7D-46E8-9AF0-3555EBDE2EDB}"/>
    <cellStyle name="Input 3 2 3 2 4 6" xfId="24325" xr:uid="{B0CA0B43-4A0A-4513-AC17-E801A5ED77EC}"/>
    <cellStyle name="Input 3 2 3 2 5" xfId="9971" xr:uid="{6FC3E041-970D-471E-87F5-E3C60614A499}"/>
    <cellStyle name="Input 3 2 3 2 6" xfId="5006" xr:uid="{5DE8ACA3-9D71-4C3C-AC22-EAEB822BC99E}"/>
    <cellStyle name="Input 3 2 3 2 7" xfId="10237" xr:uid="{554206C1-B1AE-4929-A829-F1BC12F6E568}"/>
    <cellStyle name="Input 3 2 3 2 8" xfId="17926" xr:uid="{727BA230-A84E-4675-8FE2-F1127A8C203D}"/>
    <cellStyle name="Input 3 2 3 2 9" xfId="17148" xr:uid="{FB633FE5-29A7-4A51-8BE1-07ACFA14E4D1}"/>
    <cellStyle name="Input 3 2 3 3" xfId="6552" xr:uid="{80BEFA5E-4058-4D5C-920D-42D8D9DAAAE8}"/>
    <cellStyle name="Input 3 2 3 3 2" xfId="10724" xr:uid="{18336C04-4201-49BF-BD5F-B96803C17EA0}"/>
    <cellStyle name="Input 3 2 3 3 3" xfId="14172" xr:uid="{0073F122-02A5-424C-AF00-2BE5D2D9916A}"/>
    <cellStyle name="Input 3 2 3 3 4" xfId="17094" xr:uid="{87D5676A-8CD7-4B48-8485-73BC418A5773}"/>
    <cellStyle name="Input 3 2 3 3 5" xfId="19950" xr:uid="{6DBD46CE-BAD4-4923-9CBA-D1247AC15B3C}"/>
    <cellStyle name="Input 3 2 3 3 6" xfId="22713" xr:uid="{A7BFC50C-AF00-4A2C-A309-98EA49BB7DA1}"/>
    <cellStyle name="Input 3 2 3 4" xfId="7251" xr:uid="{71B4AC34-9B50-4EAB-86D2-981905CCC29A}"/>
    <cellStyle name="Input 3 2 3 4 2" xfId="11407" xr:uid="{9A4A435D-F80E-43FA-B396-274075E82462}"/>
    <cellStyle name="Input 3 2 3 4 3" xfId="14859" xr:uid="{28BA214B-59F2-47FA-B016-7192AB53BBA5}"/>
    <cellStyle name="Input 3 2 3 4 4" xfId="4833" xr:uid="{F47F917A-3890-4ABA-92A6-FEE83CAAC609}"/>
    <cellStyle name="Input 3 2 3 4 5" xfId="20596" xr:uid="{4A915914-0343-4B7E-ACF5-564643197157}"/>
    <cellStyle name="Input 3 2 3 4 6" xfId="23352" xr:uid="{4ADD37F7-C786-4008-9EE7-709C88ABA4B1}"/>
    <cellStyle name="Input 3 2 3 5" xfId="7884" xr:uid="{42144912-4EFB-49A4-9CD1-2E51CFF1BE39}"/>
    <cellStyle name="Input 3 2 3 5 2" xfId="12040" xr:uid="{A43B290D-3EFA-44A7-8051-76BE62473FE7}"/>
    <cellStyle name="Input 3 2 3 5 3" xfId="15489" xr:uid="{142D5A4F-7A96-41C6-96C7-2CD2980C63B6}"/>
    <cellStyle name="Input 3 2 3 5 4" xfId="3484" xr:uid="{D0DE8DB4-4393-4888-BAB2-B5324708BF31}"/>
    <cellStyle name="Input 3 2 3 5 5" xfId="21223" xr:uid="{77E0AE7A-47B3-422F-9FAD-70B0CFCF3FB0}"/>
    <cellStyle name="Input 3 2 3 5 6" xfId="23979" xr:uid="{0C8CE92F-F74D-4B10-9B15-5730C9B7D625}"/>
    <cellStyle name="Input 3 2 3 6" xfId="9536" xr:uid="{B23FF234-D031-4785-9EAB-993EA1A5DA1D}"/>
    <cellStyle name="Input 3 2 3 7" xfId="12947" xr:uid="{88BD2C4A-92AB-4193-9CCA-265D936715B1}"/>
    <cellStyle name="Input 3 2 3 8" xfId="18506" xr:uid="{464D0FD7-9BDB-423B-82B9-6ADA24A0ABF4}"/>
    <cellStyle name="Input 3 2 3 9" xfId="18307" xr:uid="{E7963B55-E16F-4073-A5DC-B3223C9D64A5}"/>
    <cellStyle name="Input 3 2 4" xfId="5475" xr:uid="{55460042-D33D-4891-A229-DFFB098F84FF}"/>
    <cellStyle name="Input 3 2 4 2" xfId="6651" xr:uid="{338DD885-799A-404C-86C7-5786F4587FB3}"/>
    <cellStyle name="Input 3 2 4 2 2" xfId="10812" xr:uid="{D472BC86-2505-4FBC-89F7-B4B7B081C53B}"/>
    <cellStyle name="Input 3 2 4 2 3" xfId="14265" xr:uid="{FBDF4B5A-8409-40AD-BE7F-1FF89829D11D}"/>
    <cellStyle name="Input 3 2 4 2 4" xfId="17120" xr:uid="{12E9B5A9-EDE5-4EF8-B3FD-7FC7D532464C}"/>
    <cellStyle name="Input 3 2 4 2 5" xfId="20026" xr:uid="{5D7750EE-4552-4D71-8175-ADD88C93681E}"/>
    <cellStyle name="Input 3 2 4 2 6" xfId="22785" xr:uid="{77E55466-E8BE-47CF-A5AF-C19E2EC69996}"/>
    <cellStyle name="Input 3 2 4 3" xfId="7320" xr:uid="{B80BB256-C7EE-40B5-8FD0-48B7DE400F79}"/>
    <cellStyle name="Input 3 2 4 3 2" xfId="11476" xr:uid="{C6E26335-B2D6-4C4B-8E4C-D6FB32E13448}"/>
    <cellStyle name="Input 3 2 4 3 3" xfId="14927" xr:uid="{979127AB-CDC1-420F-AD54-8EACB95BA2D1}"/>
    <cellStyle name="Input 3 2 4 3 4" xfId="17087" xr:uid="{89C201D1-3452-44AA-B8F4-8EA94B97B890}"/>
    <cellStyle name="Input 3 2 4 3 5" xfId="20663" xr:uid="{139D7B32-2294-4FCA-BA2B-82B0C31A78CC}"/>
    <cellStyle name="Input 3 2 4 3 6" xfId="23419" xr:uid="{281674EF-5C48-458F-91C3-23AAD0C6A593}"/>
    <cellStyle name="Input 3 2 4 4" xfId="7953" xr:uid="{4372D82E-9419-4301-BE5E-BEB0478C52A6}"/>
    <cellStyle name="Input 3 2 4 4 2" xfId="12109" xr:uid="{A1B40737-12A4-46DC-9CAE-5BE610FD2F6C}"/>
    <cellStyle name="Input 3 2 4 4 3" xfId="15558" xr:uid="{ADE99E93-DC72-4C72-95B4-99936E51A34A}"/>
    <cellStyle name="Input 3 2 4 4 4" xfId="12914" xr:uid="{7418B98F-954B-4136-A185-6064B91376F4}"/>
    <cellStyle name="Input 3 2 4 4 5" xfId="21290" xr:uid="{A896975C-66B9-4EBA-B9A5-548604CAC7CD}"/>
    <cellStyle name="Input 3 2 4 4 6" xfId="24046" xr:uid="{063654F8-9B52-4692-A7CE-D0064B1B4F84}"/>
    <cellStyle name="Input 3 2 4 5" xfId="9668" xr:uid="{5183AF73-8DE2-4096-86CE-2E9DB47EBE0B}"/>
    <cellStyle name="Input 3 2 4 6" xfId="12822" xr:uid="{56227CCF-1F4C-4D3F-ABCC-F6A754197B1C}"/>
    <cellStyle name="Input 3 2 4 7" xfId="18568" xr:uid="{E8B393AF-BB59-4AC6-941D-552D2FD13EAC}"/>
    <cellStyle name="Input 3 2 4 8" xfId="3675" xr:uid="{21782473-2485-420F-B584-F65DB43CA289}"/>
    <cellStyle name="Input 3 2 4 9" xfId="9632" xr:uid="{9FF5D9EA-1A57-48A8-9683-E127A73A3586}"/>
    <cellStyle name="Input 3 2 5" xfId="6253" xr:uid="{34516275-3EB6-40AA-A9E5-B9D03E34562F}"/>
    <cellStyle name="Input 3 2 5 2" xfId="10429" xr:uid="{8CE89E56-84F3-443F-AF87-77FBA92E3223}"/>
    <cellStyle name="Input 3 2 5 3" xfId="13875" xr:uid="{261B1D57-8BC3-44DC-8E50-1D909C9A8BDE}"/>
    <cellStyle name="Input 3 2 5 4" xfId="18108" xr:uid="{9CD2303C-C099-4A51-A586-610495A96082}"/>
    <cellStyle name="Input 3 2 5 5" xfId="18460" xr:uid="{358716A2-92D9-4CD0-AA81-1B5E0BF3F0CF}"/>
    <cellStyle name="Input 3 2 5 6" xfId="22463" xr:uid="{CAE2C030-4505-4AB4-8BAD-D8D6FE7ADFA6}"/>
    <cellStyle name="Input 3 2 6" xfId="6152" xr:uid="{97FD0138-0287-4D12-9415-C2B24F5A79E4}"/>
    <cellStyle name="Input 3 2 6 2" xfId="10328" xr:uid="{3D159AB0-90F2-4AD4-B8A0-25573BDF9D2D}"/>
    <cellStyle name="Input 3 2 6 3" xfId="13775" xr:uid="{9FCB6C9D-760D-40C0-BC25-EA56C054506A}"/>
    <cellStyle name="Input 3 2 6 4" xfId="17765" xr:uid="{3415BBD1-D9CC-4D2E-8680-3297D85BEDDC}"/>
    <cellStyle name="Input 3 2 6 5" xfId="18467" xr:uid="{0FD04FED-DA1B-4D79-BC8D-6ED5922B66E0}"/>
    <cellStyle name="Input 3 2 6 6" xfId="22396" xr:uid="{45085B3B-9050-4389-B682-BC8954DA9238}"/>
    <cellStyle name="Input 3 2 7" xfId="6205" xr:uid="{16D55730-9A6F-44B5-9BE0-B810A8B0AA81}"/>
    <cellStyle name="Input 3 2 7 2" xfId="10381" xr:uid="{9F38815C-A362-4542-AC8D-A97A4C8F5911}"/>
    <cellStyle name="Input 3 2 7 3" xfId="13828" xr:uid="{13F0AC05-1300-4CAB-8068-D3ED507ED838}"/>
    <cellStyle name="Input 3 2 7 4" xfId="18296" xr:uid="{EA26D978-570E-4839-95B6-163C303FAA8F}"/>
    <cellStyle name="Input 3 2 7 5" xfId="18469" xr:uid="{5BD02BA4-E550-4CF8-A1CC-CFAF4658D8E5}"/>
    <cellStyle name="Input 3 2 7 6" xfId="22430" xr:uid="{2D0831B6-71FD-4C57-B84C-70B25B1A7BA2}"/>
    <cellStyle name="Input 3 2 8" xfId="8889" xr:uid="{B1EDEF22-EE2D-4B0D-9CA0-7FEDF9D0B157}"/>
    <cellStyle name="Input 3 2 8 2" xfId="13017" xr:uid="{C04F608F-3BD2-4A05-A447-5AE05A2CCE1A}"/>
    <cellStyle name="Input 3 2 8 3" xfId="16414" xr:uid="{6095EADA-2027-41D9-A9FF-7D6D81090CD4}"/>
    <cellStyle name="Input 3 2 8 4" xfId="18864" xr:uid="{77106212-9FE9-46C0-B843-2A28873C6B3E}"/>
    <cellStyle name="Input 3 2 8 5" xfId="16963" xr:uid="{870DF394-6D16-46B1-847D-F7394308CA0D}"/>
    <cellStyle name="Input 3 2 8 6" xfId="21909" xr:uid="{81D65E10-95F9-4F45-89E6-3E15E27E77F8}"/>
    <cellStyle name="Input 3 2 8 7" xfId="24608" xr:uid="{355C7E09-8FD1-43F6-83B5-385E92E29B55}"/>
    <cellStyle name="Input 3 2 9" xfId="9239" xr:uid="{395B9271-3B67-4120-A847-395A47EDD055}"/>
    <cellStyle name="Input 3 2 9 2" xfId="13336" xr:uid="{29143B4B-893F-4E39-A6F9-2CDF792CF915}"/>
    <cellStyle name="Input 3 2 9 3" xfId="16732" xr:uid="{CB07F407-EC61-43F7-BF87-9A17B65F7C25}"/>
    <cellStyle name="Input 3 2 9 4" xfId="19163" xr:uid="{883063A8-9D8C-4863-952B-ABDCE258AD4F}"/>
    <cellStyle name="Input 3 2 9 5" xfId="22135" xr:uid="{BDE3F027-0ED6-4DF5-8DB2-6F0184E7FD1C}"/>
    <cellStyle name="Input 3 2 9 6" xfId="24825" xr:uid="{94B42B2B-E3C5-43C8-9750-9B890A2EDFB3}"/>
    <cellStyle name="Input 3 3" xfId="1869" xr:uid="{00000000-0005-0000-0000-000060060000}"/>
    <cellStyle name="Input 3 3 10" xfId="9240" xr:uid="{60ECF041-15C6-43DD-9381-20446F6D336B}"/>
    <cellStyle name="Input 3 3 10 2" xfId="13337" xr:uid="{DB8D1696-9C62-469F-BB5C-4ECFCD319E61}"/>
    <cellStyle name="Input 3 3 10 3" xfId="16733" xr:uid="{6AE9E122-C55E-4307-BF6A-221BCB766BCD}"/>
    <cellStyle name="Input 3 3 10 4" xfId="19164" xr:uid="{A23B3686-1CE6-4C07-B776-C6A1EF4366B3}"/>
    <cellStyle name="Input 3 3 10 5" xfId="22136" xr:uid="{0BF71A74-49D2-4733-92F7-9ACE6C81765D}"/>
    <cellStyle name="Input 3 3 10 6" xfId="24826" xr:uid="{952F30BF-562B-40B9-8E82-65978831CEB6}"/>
    <cellStyle name="Input 3 3 11" xfId="4455" xr:uid="{85A94EFD-71ED-4FC5-B670-E506423FF113}"/>
    <cellStyle name="Input 3 3 12" xfId="4020" xr:uid="{7B21E4B0-8CF6-4168-B9D3-BD310288B6C5}"/>
    <cellStyle name="Input 3 3 13" xfId="10217" xr:uid="{FD9606AA-E217-45CA-BC3B-204B80A59559}"/>
    <cellStyle name="Input 3 3 14" xfId="17450" xr:uid="{48A7115A-FAD6-488A-8704-67179A70390B}"/>
    <cellStyle name="Input 3 3 15" xfId="21902" xr:uid="{E8BDDAC3-9A0B-4D99-A56B-06C5FF24A263}"/>
    <cellStyle name="Input 3 3 2" xfId="5218" xr:uid="{D752FF72-FC58-468A-ACD0-1FD161EA312B}"/>
    <cellStyle name="Input 3 3 2 10" xfId="3018" xr:uid="{D971BB98-FFAA-4131-9B6E-D232011D620B}"/>
    <cellStyle name="Input 3 3 2 11" xfId="3589" xr:uid="{CC28E89E-2201-4BF8-A8DB-A097557135AD}"/>
    <cellStyle name="Input 3 3 2 12" xfId="18928" xr:uid="{CF878936-39ED-461C-9892-D075C4D60622}"/>
    <cellStyle name="Input 3 3 2 13" xfId="18340" xr:uid="{00542364-F155-4968-8B4A-FCE027067A5C}"/>
    <cellStyle name="Input 3 3 2 2" xfId="5663" xr:uid="{6C211088-FB9F-4ABA-B958-EB2DD209723B}"/>
    <cellStyle name="Input 3 3 2 2 2" xfId="6833" xr:uid="{D486D88F-491C-4FFE-8A0A-28FE5BF57C98}"/>
    <cellStyle name="Input 3 3 2 2 2 2" xfId="10994" xr:uid="{16CC2BCF-3058-476A-A105-1F03BDB7BC23}"/>
    <cellStyle name="Input 3 3 2 2 2 3" xfId="14447" xr:uid="{AAD28FA8-24DC-4859-8BF2-ADC303866F66}"/>
    <cellStyle name="Input 3 3 2 2 2 4" xfId="17224" xr:uid="{74E95522-C26B-49E8-B181-CDA56AA755F5}"/>
    <cellStyle name="Input 3 3 2 2 2 5" xfId="20206" xr:uid="{2344F36F-8FAB-4E64-BD9B-293DEBE3ADE2}"/>
    <cellStyle name="Input 3 3 2 2 2 6" xfId="22965" xr:uid="{252AFC82-DE75-457F-8135-3FA9F6CEE8EA}"/>
    <cellStyle name="Input 3 3 2 2 3" xfId="7501" xr:uid="{DA72FC81-B77E-4048-ABC7-D95CD36C0C22}"/>
    <cellStyle name="Input 3 3 2 2 3 2" xfId="11657" xr:uid="{E900D1CA-1DB6-434E-AAAD-5941327EB14F}"/>
    <cellStyle name="Input 3 3 2 2 3 3" xfId="15108" xr:uid="{53FE9F35-03C4-4416-8B05-672C8CD13CDD}"/>
    <cellStyle name="Input 3 3 2 2 3 4" xfId="17744" xr:uid="{B3993010-CD8E-433A-8F92-08CDC46A8E00}"/>
    <cellStyle name="Input 3 3 2 2 3 5" xfId="20844" xr:uid="{5176F03B-A7EE-4D54-85D2-CFD27DDB1441}"/>
    <cellStyle name="Input 3 3 2 2 3 6" xfId="23600" xr:uid="{4931FBB9-1AE0-4B18-9C56-2E9D4545E5AB}"/>
    <cellStyle name="Input 3 3 2 2 4" xfId="8133" xr:uid="{B06ABD40-B0A4-4615-8232-BDFAFD3AB33A}"/>
    <cellStyle name="Input 3 3 2 2 4 2" xfId="12289" xr:uid="{589C3EDF-BA97-4D68-A34F-E652A8C0E3B7}"/>
    <cellStyle name="Input 3 3 2 2 4 3" xfId="15738" xr:uid="{E38D8F62-A134-4C79-AFFA-CB18BDEA1B72}"/>
    <cellStyle name="Input 3 3 2 2 4 4" xfId="16423" xr:uid="{C7E24583-BC46-4C3F-ACAB-411E0263B2CB}"/>
    <cellStyle name="Input 3 3 2 2 4 5" xfId="21470" xr:uid="{EF40CBCA-342D-4173-9856-1F9286F8548D}"/>
    <cellStyle name="Input 3 3 2 2 4 6" xfId="24226" xr:uid="{30767EE9-ACD9-4484-880E-ACE385D19247}"/>
    <cellStyle name="Input 3 3 2 2 5" xfId="9854" xr:uid="{022C4E2B-16ED-4B07-8175-758F7A03F0AA}"/>
    <cellStyle name="Input 3 3 2 2 6" xfId="9432" xr:uid="{0E1D256C-267D-4A27-97AB-BED005EFED41}"/>
    <cellStyle name="Input 3 3 2 2 7" xfId="4071" xr:uid="{A290F686-E8D0-43B1-AA7E-E6D89198F139}"/>
    <cellStyle name="Input 3 3 2 2 8" xfId="16195" xr:uid="{DA3E1AA7-C3E1-4887-878E-14AD280B1B3E}"/>
    <cellStyle name="Input 3 3 2 2 9" xfId="17113" xr:uid="{E8EDBE15-7E5B-42FD-9D47-E11B135BB2D4}"/>
    <cellStyle name="Input 3 3 2 3" xfId="5884" xr:uid="{1BB26987-5A7C-462F-AD49-30F0F772EBF1}"/>
    <cellStyle name="Input 3 3 2 3 2" xfId="7053" xr:uid="{E1BF3EB6-7BC4-4168-99A7-4CB8B22510E4}"/>
    <cellStyle name="Input 3 3 2 3 2 2" xfId="11209" xr:uid="{7B63D1A3-A215-448C-80DC-67A6A6D25049}"/>
    <cellStyle name="Input 3 3 2 3 2 3" xfId="14663" xr:uid="{E56E7A75-C546-4CF7-9EEA-EE8BCAF2C441}"/>
    <cellStyle name="Input 3 3 2 3 2 4" xfId="17017" xr:uid="{83AFE4EE-FFFE-416F-A02F-8DEFC0ADE6E6}"/>
    <cellStyle name="Input 3 3 2 3 2 5" xfId="20404" xr:uid="{5257BBD6-F4B9-4732-897B-684B2FE97A5F}"/>
    <cellStyle name="Input 3 3 2 3 2 6" xfId="23162" xr:uid="{EFD9139D-6424-45E0-91D7-D3A23B20A2DA}"/>
    <cellStyle name="Input 3 3 2 3 3" xfId="7701" xr:uid="{C19726BC-6271-4D99-BAD1-17D5D36AB93A}"/>
    <cellStyle name="Input 3 3 2 3 3 2" xfId="11857" xr:uid="{1214C3E0-3C7B-47CB-B72A-3E732DB65D52}"/>
    <cellStyle name="Input 3 3 2 3 3 3" xfId="15306" xr:uid="{19A9E392-76FB-4A55-998D-2D2EE632E706}"/>
    <cellStyle name="Input 3 3 2 3 3 4" xfId="16317" xr:uid="{B8EEF0E0-A786-4C0B-BCF1-B16AE0F2C6CA}"/>
    <cellStyle name="Input 3 3 2 3 3 5" xfId="21041" xr:uid="{D702915F-4BCD-4FD2-81ED-6CDCA4044BD5}"/>
    <cellStyle name="Input 3 3 2 3 3 6" xfId="23797" xr:uid="{34E5BCDD-E055-4AEF-BB37-E031FC23E0ED}"/>
    <cellStyle name="Input 3 3 2 3 4" xfId="8333" xr:uid="{CFD77149-5659-47D5-B26C-8118106E64D5}"/>
    <cellStyle name="Input 3 3 2 3 4 2" xfId="12489" xr:uid="{7C10459B-56CD-4E1D-958D-268A21778B45}"/>
    <cellStyle name="Input 3 3 2 3 4 3" xfId="15936" xr:uid="{4B26429C-29FB-4105-BB61-D02247D3AD51}"/>
    <cellStyle name="Input 3 3 2 3 4 4" xfId="3238" xr:uid="{92AA0903-CF07-48F3-9387-17D529DA9FD0}"/>
    <cellStyle name="Input 3 3 2 3 4 5" xfId="21667" xr:uid="{D2749FE2-FABF-471E-97D4-1447C82E06F9}"/>
    <cellStyle name="Input 3 3 2 3 4 6" xfId="24423" xr:uid="{F97D6BA8-E6E5-460B-8613-16E09C007910}"/>
    <cellStyle name="Input 3 3 2 3 5" xfId="10069" xr:uid="{BF9DCD55-44AA-440F-840F-D4CC624F1021}"/>
    <cellStyle name="Input 3 3 2 3 6" xfId="3633" xr:uid="{980B01CD-F9C0-42D2-BA21-2E4C52D6A7EB}"/>
    <cellStyle name="Input 3 3 2 3 7" xfId="13666" xr:uid="{A90B616E-CBA3-43CD-A377-FFBE0D10C795}"/>
    <cellStyle name="Input 3 3 2 3 8" xfId="4185" xr:uid="{3834B5D2-8691-4481-8BE3-3DE2872F1C7C}"/>
    <cellStyle name="Input 3 3 2 3 9" xfId="10556" xr:uid="{AD6C61F6-3A2A-4FE3-ADD4-71E270CF1766}"/>
    <cellStyle name="Input 3 3 2 4" xfId="5561" xr:uid="{94DAC62F-E744-4BB9-AB30-027885B0E3F2}"/>
    <cellStyle name="Input 3 3 2 4 2" xfId="6731" xr:uid="{D0B9EBA3-2F8C-4A56-AEF7-4D908F429F50}"/>
    <cellStyle name="Input 3 3 2 4 2 2" xfId="10892" xr:uid="{76A46C28-52B2-4120-B9C7-8C25686AC981}"/>
    <cellStyle name="Input 3 3 2 4 2 3" xfId="14345" xr:uid="{0A8796CC-B7BB-43C7-965C-0445196FE614}"/>
    <cellStyle name="Input 3 3 2 4 2 4" xfId="19391" xr:uid="{ED40E8D4-7AC7-45E1-8532-85D4A19C644B}"/>
    <cellStyle name="Input 3 3 2 4 2 5" xfId="20104" xr:uid="{54279000-4E97-4B81-9AA4-BC0C8AC070A0}"/>
    <cellStyle name="Input 3 3 2 4 2 6" xfId="22863" xr:uid="{F7526069-8E34-448F-B036-887FCBAF75D0}"/>
    <cellStyle name="Input 3 3 2 4 3" xfId="7399" xr:uid="{5D8D4BCA-BD72-4202-A3BC-A81C5F65677B}"/>
    <cellStyle name="Input 3 3 2 4 3 2" xfId="11555" xr:uid="{6916E574-377A-4E6A-9202-6114432F7E7F}"/>
    <cellStyle name="Input 3 3 2 4 3 3" xfId="15006" xr:uid="{1ED5A355-A908-4461-88D4-A958BE1C3CE0}"/>
    <cellStyle name="Input 3 3 2 4 3 4" xfId="14258" xr:uid="{F9607141-EE52-4DF3-93D4-38F54A664DE9}"/>
    <cellStyle name="Input 3 3 2 4 3 5" xfId="20742" xr:uid="{7B54177B-0784-4A1F-9F2E-35717D00E0B0}"/>
    <cellStyle name="Input 3 3 2 4 3 6" xfId="23498" xr:uid="{4D8E2DB0-109A-4570-B326-1AB70CC8AE35}"/>
    <cellStyle name="Input 3 3 2 4 4" xfId="8031" xr:uid="{4AD217A8-4F88-4FB1-AD02-002E22B55206}"/>
    <cellStyle name="Input 3 3 2 4 4 2" xfId="12187" xr:uid="{75FBE037-D1CF-4BBA-9FB6-07AE0EB2946B}"/>
    <cellStyle name="Input 3 3 2 4 4 3" xfId="15636" xr:uid="{66029B5A-B154-4FF7-913D-22BEA9F3E60B}"/>
    <cellStyle name="Input 3 3 2 4 4 4" xfId="5149" xr:uid="{9FF29D25-1D0A-445D-9A06-B77FDC7FE655}"/>
    <cellStyle name="Input 3 3 2 4 4 5" xfId="21368" xr:uid="{8C1D89D0-0464-4338-992C-8465EE90F396}"/>
    <cellStyle name="Input 3 3 2 4 4 6" xfId="24124" xr:uid="{EC7D104A-F9CB-4137-B6A5-630488AE6EDF}"/>
    <cellStyle name="Input 3 3 2 4 5" xfId="9752" xr:uid="{3EAC5A8C-E6CC-4377-9442-12A5B03DC666}"/>
    <cellStyle name="Input 3 3 2 4 6" xfId="4891" xr:uid="{BCF80FD4-B21C-46B9-85F8-EEA2DBCD1F6C}"/>
    <cellStyle name="Input 3 3 2 4 7" xfId="18620" xr:uid="{75E3BBE1-2B05-4661-8CA7-B96D7D1E2238}"/>
    <cellStyle name="Input 3 3 2 4 8" xfId="4756" xr:uid="{C6806DE0-421A-43D3-8DBE-DFFDB2A8DEC5}"/>
    <cellStyle name="Input 3 3 2 4 9" xfId="3229" xr:uid="{35F11216-BBF9-4A77-9593-27F8FF219E51}"/>
    <cellStyle name="Input 3 3 2 5" xfId="6450" xr:uid="{EBCF56A1-F3D4-43AC-A838-B23D87E8CF59}"/>
    <cellStyle name="Input 3 3 2 5 2" xfId="10622" xr:uid="{48CA2F19-297F-45DB-93A0-5B3BBD98AD81}"/>
    <cellStyle name="Input 3 3 2 5 3" xfId="14070" xr:uid="{33F3DA94-BA1B-491D-8607-F47AB787FE8E}"/>
    <cellStyle name="Input 3 3 2 5 4" xfId="17746" xr:uid="{4BA4197E-DA26-4FD6-A006-C44FEA9B1DA5}"/>
    <cellStyle name="Input 3 3 2 5 5" xfId="19848" xr:uid="{901A4B0A-5EB7-4C05-95B0-18E8546E04D6}"/>
    <cellStyle name="Input 3 3 2 5 6" xfId="22611" xr:uid="{EACB05C5-23C4-46D6-B29E-C6E7CF12BAD5}"/>
    <cellStyle name="Input 3 3 2 6" xfId="7149" xr:uid="{00628DFB-51D4-4500-91E6-8CCBE78FB7DD}"/>
    <cellStyle name="Input 3 3 2 6 2" xfId="11305" xr:uid="{4ACC88A8-9E09-4951-BF6D-75D4675FD916}"/>
    <cellStyle name="Input 3 3 2 6 3" xfId="14757" xr:uid="{47C9C684-92AF-4ED1-80B3-CDF19B8D0461}"/>
    <cellStyle name="Input 3 3 2 6 4" xfId="18963" xr:uid="{9E8BF671-DB23-4365-BEFB-AFD1EE953099}"/>
    <cellStyle name="Input 3 3 2 6 5" xfId="20494" xr:uid="{26AEB3D9-0503-4DD3-A405-033DA57E0EFC}"/>
    <cellStyle name="Input 3 3 2 6 6" xfId="23250" xr:uid="{9856F1A8-D52D-46F5-AE6F-60BE146FDF4B}"/>
    <cellStyle name="Input 3 3 2 7" xfId="7780" xr:uid="{68F0146A-F470-4BE7-BCCE-A9809DB99136}"/>
    <cellStyle name="Input 3 3 2 7 2" xfId="11936" xr:uid="{EC5E5E52-A357-4A77-BC82-F2040F2AA668}"/>
    <cellStyle name="Input 3 3 2 7 3" xfId="15385" xr:uid="{CB196913-6426-4E2B-9ADB-14BF47496DEB}"/>
    <cellStyle name="Input 3 3 2 7 4" xfId="16737" xr:uid="{433C8E2A-EC46-46DD-8258-BB2900D24FB2}"/>
    <cellStyle name="Input 3 3 2 7 5" xfId="21119" xr:uid="{72F196C5-CF60-4C87-AF56-DCAD35136108}"/>
    <cellStyle name="Input 3 3 2 7 6" xfId="23875" xr:uid="{3A20EC1D-6AFD-43E6-9CCF-FCF20CE81475}"/>
    <cellStyle name="Input 3 3 2 8" xfId="9082" xr:uid="{75DA2289-777C-4415-9F51-5DB832ECAA0B}"/>
    <cellStyle name="Input 3 3 2 8 2" xfId="13184" xr:uid="{5FEB2D1B-3EBA-494D-A395-FBD3692AAF2A}"/>
    <cellStyle name="Input 3 3 2 8 3" xfId="16582" xr:uid="{B957DE59-38C4-4FB3-AC0A-C1C44D84F2D8}"/>
    <cellStyle name="Input 3 3 2 8 4" xfId="19024" xr:uid="{04C1BAC0-7B17-4A2B-BCF9-F7681D753882}"/>
    <cellStyle name="Input 3 3 2 8 5" xfId="19438" xr:uid="{77964A99-16D0-4A45-9883-6584223B5B39}"/>
    <cellStyle name="Input 3 3 2 8 6" xfId="22011" xr:uid="{F802F3EC-F3E5-4F5D-8495-3C05B6E94864}"/>
    <cellStyle name="Input 3 3 2 8 7" xfId="24708" xr:uid="{5299038C-7ECE-4926-98E4-D7A8B1483F2C}"/>
    <cellStyle name="Input 3 3 2 9" xfId="9354" xr:uid="{1BE5D7E0-14EA-4520-A256-409772C83FEF}"/>
    <cellStyle name="Input 3 3 2 9 2" xfId="13451" xr:uid="{25788DD7-D08E-45D8-9878-ECAE971B1B2E}"/>
    <cellStyle name="Input 3 3 2 9 3" xfId="16846" xr:uid="{93669A30-6823-4E90-AB25-ACC08DA577BA}"/>
    <cellStyle name="Input 3 3 2 9 4" xfId="19277" xr:uid="{E5C49D81-0939-4BD9-8E3A-2F1F499637CF}"/>
    <cellStyle name="Input 3 3 2 9 5" xfId="19615" xr:uid="{AFD268F6-3090-414A-9337-3F463095CE7C}"/>
    <cellStyle name="Input 3 3 2 9 6" xfId="22246" xr:uid="{FCC43400-A466-41CE-AB88-13843EFDD9C6}"/>
    <cellStyle name="Input 3 3 2 9 7" xfId="24906" xr:uid="{3B31924A-54AC-420D-BED3-250593C758C4}"/>
    <cellStyle name="Input 3 3 3" xfId="5323" xr:uid="{B241C8C5-8A5A-49BB-9708-F50C0E54A5D2}"/>
    <cellStyle name="Input 3 3 3 10" xfId="3188" xr:uid="{372348E9-E7E8-4CFB-8362-DCA4A7ECAE04}"/>
    <cellStyle name="Input 3 3 3 2" xfId="5614" xr:uid="{160E60EA-1D03-44BB-87D2-CAE4D3432561}"/>
    <cellStyle name="Input 3 3 3 2 2" xfId="6784" xr:uid="{A6E9EDD9-9CAC-490A-B48D-B9D8956641E3}"/>
    <cellStyle name="Input 3 3 3 2 2 2" xfId="10945" xr:uid="{D1A890B5-FF0F-49A9-A08E-8CB1B9C16E28}"/>
    <cellStyle name="Input 3 3 3 2 2 3" xfId="14398" xr:uid="{5B2661E1-80AC-4E91-A475-EAFC403AABEF}"/>
    <cellStyle name="Input 3 3 3 2 2 4" xfId="16989" xr:uid="{E0D39B28-A680-4A14-BB38-E2205C16B1A6}"/>
    <cellStyle name="Input 3 3 3 2 2 5" xfId="20157" xr:uid="{792FE210-51E1-4FD0-A385-F1D47E3CB9E4}"/>
    <cellStyle name="Input 3 3 3 2 2 6" xfId="22916" xr:uid="{2C1C5459-4CB8-423A-B32C-912E97D67A64}"/>
    <cellStyle name="Input 3 3 3 2 3" xfId="7452" xr:uid="{2365D574-0F04-4B3E-9F56-171A5ED03AC9}"/>
    <cellStyle name="Input 3 3 3 2 3 2" xfId="11608" xr:uid="{47F43EAA-E34C-4A68-88B4-CC598375B626}"/>
    <cellStyle name="Input 3 3 3 2 3 3" xfId="15059" xr:uid="{48A5BB58-E5AC-4447-80A3-B9287574380E}"/>
    <cellStyle name="Input 3 3 3 2 3 4" xfId="18209" xr:uid="{768272F0-1DCE-458A-A264-EE8131C05BF5}"/>
    <cellStyle name="Input 3 3 3 2 3 5" xfId="20795" xr:uid="{A83B6BDB-5B1E-4A6D-A426-2CE57988774D}"/>
    <cellStyle name="Input 3 3 3 2 3 6" xfId="23551" xr:uid="{EE07CFE9-CFC8-472E-9488-BA284193948F}"/>
    <cellStyle name="Input 3 3 3 2 4" xfId="8084" xr:uid="{9578064C-0994-46C9-8216-785F0FDA45BB}"/>
    <cellStyle name="Input 3 3 3 2 4 2" xfId="12240" xr:uid="{B884889A-6DDD-4A84-BC35-5D63E7C1E03F}"/>
    <cellStyle name="Input 3 3 3 2 4 3" xfId="15689" xr:uid="{4958C57A-600E-4CF0-9716-A5A018F62925}"/>
    <cellStyle name="Input 3 3 3 2 4 4" xfId="12733" xr:uid="{CB01870D-4A6D-4FDA-9656-B96DD27333A0}"/>
    <cellStyle name="Input 3 3 3 2 4 5" xfId="21421" xr:uid="{64B5DE23-B61C-433C-9C8C-0D682EAAC643}"/>
    <cellStyle name="Input 3 3 3 2 4 6" xfId="24177" xr:uid="{67BF4B2C-CD19-48D1-9926-DAAA3922DB50}"/>
    <cellStyle name="Input 3 3 3 2 5" xfId="9805" xr:uid="{A3D45781-4CAD-448B-8788-EAE7BA12A9B8}"/>
    <cellStyle name="Input 3 3 3 2 6" xfId="5058" xr:uid="{430253AC-0688-4FB3-A91D-7F4ACE47BB1E}"/>
    <cellStyle name="Input 3 3 3 2 7" xfId="4050" xr:uid="{22D9ABEB-1C8D-404E-96D7-56E7340C7E80}"/>
    <cellStyle name="Input 3 3 3 2 8" xfId="18391" xr:uid="{51321CEE-CFB9-4141-A9A4-96888CD1EEEB}"/>
    <cellStyle name="Input 3 3 3 2 9" xfId="3552" xr:uid="{0A855BEF-9853-4063-983B-DDAD7BDA294D}"/>
    <cellStyle name="Input 3 3 3 3" xfId="6553" xr:uid="{376F50CD-87B7-4AE6-A1BC-96E66E4E0F46}"/>
    <cellStyle name="Input 3 3 3 3 2" xfId="10725" xr:uid="{3BCA61AD-9A5E-4D17-920F-EE58B258CB66}"/>
    <cellStyle name="Input 3 3 3 3 3" xfId="14173" xr:uid="{1D315CC0-56F3-4232-814E-2ED546D56296}"/>
    <cellStyle name="Input 3 3 3 3 4" xfId="17066" xr:uid="{747BBEAD-3A86-4A90-8A8C-9C908F1F0619}"/>
    <cellStyle name="Input 3 3 3 3 5" xfId="19951" xr:uid="{433BFFAA-F316-4E2A-901F-98DA0592893F}"/>
    <cellStyle name="Input 3 3 3 3 6" xfId="22714" xr:uid="{4E7C4609-CC5E-406A-8E77-14F55E451DD4}"/>
    <cellStyle name="Input 3 3 3 4" xfId="7252" xr:uid="{F0A9E0B7-E814-4737-B0EE-B470BB93AADC}"/>
    <cellStyle name="Input 3 3 3 4 2" xfId="11408" xr:uid="{C8CACC29-3A48-40A9-9625-2CF67DE29751}"/>
    <cellStyle name="Input 3 3 3 4 3" xfId="14860" xr:uid="{C37A64AE-DB06-4487-910C-38CE6D712738}"/>
    <cellStyle name="Input 3 3 3 4 4" xfId="3730" xr:uid="{5FD854D3-88E5-45D4-8C8C-371F62C5BD99}"/>
    <cellStyle name="Input 3 3 3 4 5" xfId="20597" xr:uid="{EAD84806-0C8A-4492-9125-1DDDED63D5C3}"/>
    <cellStyle name="Input 3 3 3 4 6" xfId="23353" xr:uid="{F2BB0EB4-87C1-408A-AB50-4655BC01CC12}"/>
    <cellStyle name="Input 3 3 3 5" xfId="7885" xr:uid="{F6D51777-8AF4-4123-8CFF-EAD638FABD0E}"/>
    <cellStyle name="Input 3 3 3 5 2" xfId="12041" xr:uid="{D51998EE-3389-4200-8196-96FB8AC55A96}"/>
    <cellStyle name="Input 3 3 3 5 3" xfId="15490" xr:uid="{401516A0-CD6C-4C67-99A1-0FD6AD2E6014}"/>
    <cellStyle name="Input 3 3 3 5 4" xfId="10269" xr:uid="{F380A9F8-26D6-4FBF-94E7-DD484D9F39A3}"/>
    <cellStyle name="Input 3 3 3 5 5" xfId="21224" xr:uid="{47435671-AC0D-4541-B5F8-FDBD52536B2F}"/>
    <cellStyle name="Input 3 3 3 5 6" xfId="23980" xr:uid="{B3B693DB-1D5D-4834-9DC9-77CA586AA226}"/>
    <cellStyle name="Input 3 3 3 6" xfId="9537" xr:uid="{15D28E87-8501-4AC3-800C-4C6372022055}"/>
    <cellStyle name="Input 3 3 3 7" xfId="5135" xr:uid="{03177189-1AEE-4820-82ED-7A935B19CF71}"/>
    <cellStyle name="Input 3 3 3 8" xfId="18505" xr:uid="{79AB4B8C-486A-4D27-B4B0-65B1936D455E}"/>
    <cellStyle name="Input 3 3 3 9" xfId="17287" xr:uid="{9F6BF647-1C89-4A2F-A875-46E3B7AF8E80}"/>
    <cellStyle name="Input 3 3 4" xfId="5830" xr:uid="{58B4C41B-ED55-433D-A8DF-8113256D0337}"/>
    <cellStyle name="Input 3 3 4 2" xfId="6999" xr:uid="{D690CBF3-E2B3-4017-AEA1-8A75D521961C}"/>
    <cellStyle name="Input 3 3 4 2 2" xfId="11155" xr:uid="{7E11EDCE-123A-4D93-8691-CEEE769C9606}"/>
    <cellStyle name="Input 3 3 4 2 3" xfId="14609" xr:uid="{C6DD00C0-E01C-458E-86E7-A009BDAE1921}"/>
    <cellStyle name="Input 3 3 4 2 4" xfId="3886" xr:uid="{A130FA51-130B-49ED-877B-C5AA767F0AA6}"/>
    <cellStyle name="Input 3 3 4 2 5" xfId="20350" xr:uid="{A40AC88A-BF7C-4775-8CDC-36B95CB6A791}"/>
    <cellStyle name="Input 3 3 4 2 6" xfId="23108" xr:uid="{A926F2F0-1612-4067-862F-6BBEF0D5B1AD}"/>
    <cellStyle name="Input 3 3 4 3" xfId="7647" xr:uid="{00C14175-C990-4610-B1BE-1F40ADCE1723}"/>
    <cellStyle name="Input 3 3 4 3 2" xfId="11803" xr:uid="{A58192AF-2CD0-4380-ADF3-510C642AFB06}"/>
    <cellStyle name="Input 3 3 4 3 3" xfId="15252" xr:uid="{13B5A836-0D18-4676-B343-0A07FE7CE729}"/>
    <cellStyle name="Input 3 3 4 3 4" xfId="5029" xr:uid="{B3B63562-9F59-45BD-ACD9-ED308C98A062}"/>
    <cellStyle name="Input 3 3 4 3 5" xfId="20987" xr:uid="{CE6ECB81-DA94-4781-868E-767C6DA6AADC}"/>
    <cellStyle name="Input 3 3 4 3 6" xfId="23743" xr:uid="{D3819518-1829-429A-BDFC-87F72C52CA16}"/>
    <cellStyle name="Input 3 3 4 4" xfId="8279" xr:uid="{9F55A7AB-1C22-4992-BA7F-A0C912034269}"/>
    <cellStyle name="Input 3 3 4 4 2" xfId="12435" xr:uid="{642A2E32-BEA5-4ED7-B48B-88F8337291FE}"/>
    <cellStyle name="Input 3 3 4 4 3" xfId="15882" xr:uid="{01EB581E-E77B-4699-A2E5-AA6C17C9C935}"/>
    <cellStyle name="Input 3 3 4 4 4" xfId="12897" xr:uid="{20663020-8634-4E58-9462-06FAC21B7040}"/>
    <cellStyle name="Input 3 3 4 4 5" xfId="21613" xr:uid="{8FFE43B5-7399-42F1-8DEB-F7F037E91D28}"/>
    <cellStyle name="Input 3 3 4 4 6" xfId="24369" xr:uid="{12006F5F-F538-428D-9221-94137EAE94DC}"/>
    <cellStyle name="Input 3 3 4 5" xfId="10015" xr:uid="{4E0D06CE-193E-46C8-8E02-8234184CCAD1}"/>
    <cellStyle name="Input 3 3 4 6" xfId="9431" xr:uid="{8984833F-61CB-471F-9D49-34C19BA6F87F}"/>
    <cellStyle name="Input 3 3 4 7" xfId="10564" xr:uid="{552E644B-7206-4660-AAF3-FB3210D81457}"/>
    <cellStyle name="Input 3 3 4 8" xfId="17833" xr:uid="{20DEA11F-9D26-4338-B092-28C02A6A904D}"/>
    <cellStyle name="Input 3 3 4 9" xfId="17419" xr:uid="{A602D4EE-F5C6-413D-AAB4-61FBFB1E72B6}"/>
    <cellStyle name="Input 3 3 5" xfId="5508" xr:uid="{DBEC1CD1-5DDD-4823-B22A-2A6D62ECE7C9}"/>
    <cellStyle name="Input 3 3 5 2" xfId="6682" xr:uid="{0489D1F6-5D3C-42FF-A7BE-AEA5269BCA1A}"/>
    <cellStyle name="Input 3 3 5 2 2" xfId="10843" xr:uid="{C9E5C513-9938-4013-BA29-C170700240EF}"/>
    <cellStyle name="Input 3 3 5 2 3" xfId="14296" xr:uid="{5501C582-B7C5-472D-B09B-5B20EEB6A021}"/>
    <cellStyle name="Input 3 3 5 2 4" xfId="16220" xr:uid="{9FDE2C62-B949-482A-9CE0-FDE72EC35687}"/>
    <cellStyle name="Input 3 3 5 2 5" xfId="20056" xr:uid="{E0C95E0B-D2E3-4B0E-BE41-3E6CB84CE34C}"/>
    <cellStyle name="Input 3 3 5 2 6" xfId="22815" xr:uid="{545B7DDB-A9A2-4142-A62E-30E1D7D40313}"/>
    <cellStyle name="Input 3 3 5 3" xfId="7350" xr:uid="{C0A9E4F7-F0FA-44EF-A6CB-433380A56F9B}"/>
    <cellStyle name="Input 3 3 5 3 2" xfId="11506" xr:uid="{06572C6C-32F1-4CC1-8D0A-2C3FB32B6DB0}"/>
    <cellStyle name="Input 3 3 5 3 3" xfId="14957" xr:uid="{30FB62D8-0261-4AF3-9FA9-AAE9DC86F0D4}"/>
    <cellStyle name="Input 3 3 5 3 4" xfId="18316" xr:uid="{7D8E138E-F4EE-4D52-8CF0-9745C4ED772C}"/>
    <cellStyle name="Input 3 3 5 3 5" xfId="20693" xr:uid="{6314ECF8-5EBF-4257-BFA8-A55B1395079D}"/>
    <cellStyle name="Input 3 3 5 3 6" xfId="23449" xr:uid="{98EECE6E-904F-4E7D-AE1D-90B495735ABE}"/>
    <cellStyle name="Input 3 3 5 4" xfId="7983" xr:uid="{6645BC0B-E16D-495C-BB9F-2BBCDD84C592}"/>
    <cellStyle name="Input 3 3 5 4 2" xfId="12139" xr:uid="{AB1F25A1-7474-4CEB-A162-ACFE010C0858}"/>
    <cellStyle name="Input 3 3 5 4 3" xfId="15588" xr:uid="{6BA16576-830E-42CB-8967-65A9C8CEAE13}"/>
    <cellStyle name="Input 3 3 5 4 4" xfId="13783" xr:uid="{B8FB299C-C5BB-4DCB-8772-03CA8BD4D844}"/>
    <cellStyle name="Input 3 3 5 4 5" xfId="21320" xr:uid="{AADBDDB7-8716-496D-B8F4-6587DFD90E3F}"/>
    <cellStyle name="Input 3 3 5 4 6" xfId="24076" xr:uid="{B12CA594-42EC-4C6F-9BF8-4F305C7F6F81}"/>
    <cellStyle name="Input 3 3 5 5" xfId="9700" xr:uid="{36DC6745-3D5D-4175-8AB5-B5E859235EB0}"/>
    <cellStyle name="Input 3 3 5 6" xfId="4873" xr:uid="{B8F70CE3-61FD-4C98-B970-F2B404642508}"/>
    <cellStyle name="Input 3 3 5 7" xfId="18541" xr:uid="{0D27913E-C9F4-4D52-AF1F-B4B86E497BD6}"/>
    <cellStyle name="Input 3 3 5 8" xfId="17198" xr:uid="{294278F0-04AB-4003-BECC-C038AE0E7545}"/>
    <cellStyle name="Input 3 3 5 9" xfId="12767" xr:uid="{CDF26D0B-73E1-4C27-979D-28D4E63EF403}"/>
    <cellStyle name="Input 3 3 6" xfId="6254" xr:uid="{B275C1C1-3D71-40BE-97C9-D5AF5D74649A}"/>
    <cellStyle name="Input 3 3 6 2" xfId="10430" xr:uid="{450865DA-46DA-4270-BD47-6FEA9D21DF38}"/>
    <cellStyle name="Input 3 3 6 3" xfId="13876" xr:uid="{C92BBA45-9784-4E6F-BA3C-B08F2F17AF30}"/>
    <cellStyle name="Input 3 3 6 4" xfId="17717" xr:uid="{4B97581B-F49A-4145-8E95-EDE39B2C0373}"/>
    <cellStyle name="Input 3 3 6 5" xfId="3177" xr:uid="{C0CF0EF7-8AF4-41B4-9861-047E6102712D}"/>
    <cellStyle name="Input 3 3 6 6" xfId="22464" xr:uid="{C1A30563-9DC9-4B8D-85F0-E57A9502877C}"/>
    <cellStyle name="Input 3 3 7" xfId="6151" xr:uid="{11A7623B-0DB2-437E-9809-EE48F9492740}"/>
    <cellStyle name="Input 3 3 7 2" xfId="10327" xr:uid="{1BA8608B-D5AF-4CA3-9251-1467050EB417}"/>
    <cellStyle name="Input 3 3 7 3" xfId="13774" xr:uid="{347E0334-E3A0-4F05-826C-CC8D0B08A10B}"/>
    <cellStyle name="Input 3 3 7 4" xfId="18153" xr:uid="{1DE49C89-0866-4A16-ABDD-0A0FEDEDBB96}"/>
    <cellStyle name="Input 3 3 7 5" xfId="18282" xr:uid="{0BF949A4-84B7-4005-8596-45833418DCAD}"/>
    <cellStyle name="Input 3 3 7 6" xfId="22395" xr:uid="{251989BE-1B34-4BAC-905F-7B85901083C6}"/>
    <cellStyle name="Input 3 3 8" xfId="6206" xr:uid="{5D3A75A9-481C-4F01-A98E-0FF50E54BAA3}"/>
    <cellStyle name="Input 3 3 8 2" xfId="10382" xr:uid="{A26EA9DF-E30D-4BE0-8DE3-5D83C2BF0600}"/>
    <cellStyle name="Input 3 3 8 3" xfId="13829" xr:uid="{4852C1A7-2A4C-4197-B433-ED6A3D12BDD5}"/>
    <cellStyle name="Input 3 3 8 4" xfId="17910" xr:uid="{662B5293-796A-4B3E-9DFF-8D8DBBA7996C}"/>
    <cellStyle name="Input 3 3 8 5" xfId="3163" xr:uid="{1A5D1AE8-339D-4664-8295-3CE801DE8911}"/>
    <cellStyle name="Input 3 3 8 6" xfId="22431" xr:uid="{69386DEA-DE34-43E3-87C6-EEFCF7368FA0}"/>
    <cellStyle name="Input 3 3 9" xfId="8890" xr:uid="{C8A49B92-554F-47FE-879D-7491A4712935}"/>
    <cellStyle name="Input 3 3 9 2" xfId="13018" xr:uid="{F59E7B15-7301-45C9-BE0A-F4C546402BF1}"/>
    <cellStyle name="Input 3 3 9 3" xfId="16415" xr:uid="{E8E6377D-6142-481D-90A5-63F4F54DFAA2}"/>
    <cellStyle name="Input 3 3 9 4" xfId="18865" xr:uid="{191076A4-369C-4884-AE0C-5289CB76F9F5}"/>
    <cellStyle name="Input 3 3 9 5" xfId="16964" xr:uid="{1C8CE454-AEEC-4DB9-8845-51D0FB79999A}"/>
    <cellStyle name="Input 3 3 9 6" xfId="21910" xr:uid="{FB35688B-C5D2-4FA5-AB1B-6CFBBB397872}"/>
    <cellStyle name="Input 3 3 9 7" xfId="24609" xr:uid="{7DAD3B83-C28E-4064-9371-90F504DC676F}"/>
    <cellStyle name="Input 3 4" xfId="1870" xr:uid="{00000000-0005-0000-0000-000061060000}"/>
    <cellStyle name="Input 3 4 10" xfId="4456" xr:uid="{D6D7613C-3C82-4497-9241-2663F70DCCEA}"/>
    <cellStyle name="Input 3 4 11" xfId="4019" xr:uid="{AF7F2FF2-E235-4D7C-9AC1-65E6B84BA6FF}"/>
    <cellStyle name="Input 3 4 12" xfId="8561" xr:uid="{C309C138-B8E9-4AEF-938B-35FC247F12AC}"/>
    <cellStyle name="Input 3 4 13" xfId="17778" xr:uid="{8009F073-4040-4DBF-BA47-95967BAAA67F}"/>
    <cellStyle name="Input 3 4 14" xfId="20009" xr:uid="{1BA581C4-7636-474D-B9B5-0E86E417305C}"/>
    <cellStyle name="Input 3 4 2" xfId="5219" xr:uid="{4EB253E5-4059-4BFF-BF97-ACDF11EAE060}"/>
    <cellStyle name="Input 3 4 2 10" xfId="17952" xr:uid="{E4077CAE-8AC2-4E81-B455-1D86FA5E8C8E}"/>
    <cellStyle name="Input 3 4 2 2" xfId="6451" xr:uid="{07A60523-862E-49CD-AC98-EBE2C7234038}"/>
    <cellStyle name="Input 3 4 2 2 2" xfId="10623" xr:uid="{02E7C7C5-4EEE-492F-A99F-562E01A2438E}"/>
    <cellStyle name="Input 3 4 2 2 3" xfId="14071" xr:uid="{F5E322FC-D50E-4A41-8585-B4E48717F531}"/>
    <cellStyle name="Input 3 4 2 2 4" xfId="17295" xr:uid="{0B153A80-6079-48CB-8B7D-7819EEEDF40D}"/>
    <cellStyle name="Input 3 4 2 2 5" xfId="19849" xr:uid="{F78E6412-8780-4937-AF21-98645CDE0DAA}"/>
    <cellStyle name="Input 3 4 2 2 6" xfId="22612" xr:uid="{6BBB370D-86DA-456B-9C24-C29C1462E5E9}"/>
    <cellStyle name="Input 3 4 2 3" xfId="7150" xr:uid="{66CB4CF6-F082-45A2-8B3D-5235C126D59C}"/>
    <cellStyle name="Input 3 4 2 3 2" xfId="11306" xr:uid="{2E9CA79D-DF96-47E2-8133-42E8B6BD7F44}"/>
    <cellStyle name="Input 3 4 2 3 3" xfId="14758" xr:uid="{271CC673-EEFE-4A5A-8187-4D15285C05C4}"/>
    <cellStyle name="Input 3 4 2 3 4" xfId="18747" xr:uid="{14CC03E4-36D1-4DC3-AB2F-B390D00ACAFD}"/>
    <cellStyle name="Input 3 4 2 3 5" xfId="20495" xr:uid="{BEC1B421-E0FD-40E6-A026-4E25B1F0166D}"/>
    <cellStyle name="Input 3 4 2 3 6" xfId="23251" xr:uid="{112D2686-01A2-4B99-91F6-568A1F02E62D}"/>
    <cellStyle name="Input 3 4 2 4" xfId="7781" xr:uid="{035B376D-3545-4599-B2A7-775931BB2556}"/>
    <cellStyle name="Input 3 4 2 4 2" xfId="11937" xr:uid="{8F58C9A7-0ACE-44B3-9E16-B9A1C4A53A87}"/>
    <cellStyle name="Input 3 4 2 4 3" xfId="15386" xr:uid="{7326269E-AE80-4F55-AE93-2E1A3C69AA5E}"/>
    <cellStyle name="Input 3 4 2 4 4" xfId="16922" xr:uid="{3B5AAF60-5232-409B-A098-4C6B1049E07E}"/>
    <cellStyle name="Input 3 4 2 4 5" xfId="21120" xr:uid="{FBDBEED6-2C71-419D-8B74-E97F35343258}"/>
    <cellStyle name="Input 3 4 2 4 6" xfId="23876" xr:uid="{0458B9A3-2908-4719-9EC7-E40387DB1F34}"/>
    <cellStyle name="Input 3 4 2 5" xfId="9083" xr:uid="{C7BC7608-2F66-4BD4-8F06-7AC57D75A279}"/>
    <cellStyle name="Input 3 4 2 5 2" xfId="13185" xr:uid="{781B4BDF-E9BA-45B5-B571-02C2886BA814}"/>
    <cellStyle name="Input 3 4 2 5 3" xfId="16583" xr:uid="{33D88BEE-C0C9-4597-B804-D8856C454680}"/>
    <cellStyle name="Input 3 4 2 5 4" xfId="19025" xr:uid="{E8D8BF5E-C3CF-428C-8664-A35D414DE000}"/>
    <cellStyle name="Input 3 4 2 5 5" xfId="19439" xr:uid="{FC3E5C6E-F196-4276-BDE8-22883DEE9341}"/>
    <cellStyle name="Input 3 4 2 5 6" xfId="22012" xr:uid="{47AACC68-5B79-4C40-82AF-B37CFEFDFF26}"/>
    <cellStyle name="Input 3 4 2 5 7" xfId="24709" xr:uid="{5D534D3B-41E1-4EBB-906B-24F8EA220F95}"/>
    <cellStyle name="Input 3 4 2 6" xfId="9355" xr:uid="{B89C93E2-E641-4645-B702-7FCCA2CC1C1F}"/>
    <cellStyle name="Input 3 4 2 6 2" xfId="13452" xr:uid="{8B42EDFA-1B1A-4460-A2DA-80C55A6C5586}"/>
    <cellStyle name="Input 3 4 2 6 3" xfId="16847" xr:uid="{E3B108E9-96AB-4762-B6CA-BCD493430F10}"/>
    <cellStyle name="Input 3 4 2 6 4" xfId="19278" xr:uid="{D9721B42-44C3-4BD4-90BF-42CC226AC35A}"/>
    <cellStyle name="Input 3 4 2 6 5" xfId="19616" xr:uid="{DB6A3EEA-3309-4646-80F5-2B820D4982D5}"/>
    <cellStyle name="Input 3 4 2 6 6" xfId="22247" xr:uid="{71E1ADA9-6DB8-4CEE-AD01-05955078E661}"/>
    <cellStyle name="Input 3 4 2 6 7" xfId="24907" xr:uid="{5F1A48D2-67AA-4189-8747-F45B3871DBA3}"/>
    <cellStyle name="Input 3 4 2 7" xfId="3017" xr:uid="{0A77AF68-DCB5-4A50-963E-0FA23D1CF02D}"/>
    <cellStyle name="Input 3 4 2 8" xfId="3590" xr:uid="{3FB203FB-C5CA-4166-AC72-A309F0586F39}"/>
    <cellStyle name="Input 3 4 2 9" xfId="19376" xr:uid="{6EA0D87E-2768-44A5-9E3E-FA8CDF8353C6}"/>
    <cellStyle name="Input 3 4 3" xfId="5324" xr:uid="{A69CCF89-E0EE-4340-9F54-73F67FBAA7B3}"/>
    <cellStyle name="Input 3 4 3 2" xfId="6554" xr:uid="{95C0A477-6C51-45B6-BA18-50E1639A515B}"/>
    <cellStyle name="Input 3 4 3 2 2" xfId="10726" xr:uid="{800F39D7-5782-468D-8CEC-DAB2B8DF71F3}"/>
    <cellStyle name="Input 3 4 3 2 3" xfId="14174" xr:uid="{46E66901-FFF0-4F13-878A-F31157CD1AE5}"/>
    <cellStyle name="Input 3 4 3 2 4" xfId="17125" xr:uid="{550872C4-34AC-4D2C-8370-8E89528904E9}"/>
    <cellStyle name="Input 3 4 3 2 5" xfId="19952" xr:uid="{84C2E88D-EECE-4DB0-9913-A2288F8CB8B9}"/>
    <cellStyle name="Input 3 4 3 2 6" xfId="22715" xr:uid="{4FF6B5AB-2027-490E-92BC-F741B64598EB}"/>
    <cellStyle name="Input 3 4 3 3" xfId="7253" xr:uid="{90E248DD-D098-4E36-AF3D-284C33490BF8}"/>
    <cellStyle name="Input 3 4 3 3 2" xfId="11409" xr:uid="{925258F7-792D-41D7-ACC9-A1EEEE88FE93}"/>
    <cellStyle name="Input 3 4 3 3 3" xfId="14861" xr:uid="{6E831C5D-48E1-4025-AE8F-CBA8043ECBB3}"/>
    <cellStyle name="Input 3 4 3 3 4" xfId="18104" xr:uid="{0E8BF0D5-F17F-4073-A3BE-079DF15FD2C5}"/>
    <cellStyle name="Input 3 4 3 3 5" xfId="20598" xr:uid="{833E6AC7-0600-43D7-8F39-4229805BDD45}"/>
    <cellStyle name="Input 3 4 3 3 6" xfId="23354" xr:uid="{5EC61B9E-42E4-4FDF-8521-C85765A16D84}"/>
    <cellStyle name="Input 3 4 3 4" xfId="7886" xr:uid="{49DC66FD-98CF-4490-8376-19E648F7A966}"/>
    <cellStyle name="Input 3 4 3 4 2" xfId="12042" xr:uid="{B3A4C014-97F4-4897-9408-8B1BA39DD7BF}"/>
    <cellStyle name="Input 3 4 3 4 3" xfId="15491" xr:uid="{F942931C-DDF0-4724-A469-631A8BF8D5FE}"/>
    <cellStyle name="Input 3 4 3 4 4" xfId="12975" xr:uid="{CCDEBD06-7BBB-4F0F-BDF1-70FEFF6F541E}"/>
    <cellStyle name="Input 3 4 3 4 5" xfId="21225" xr:uid="{48C08C54-87D3-4ABD-92CF-4ADB85C02C47}"/>
    <cellStyle name="Input 3 4 3 4 6" xfId="23981" xr:uid="{B69A753B-166E-4C7B-959E-99A63A53E070}"/>
    <cellStyle name="Input 3 4 3 5" xfId="9538" xr:uid="{5E50D6F1-617B-4CF8-AF30-C40ADD7407C1}"/>
    <cellStyle name="Input 3 4 3 6" xfId="4544" xr:uid="{0F308479-D04D-4158-945B-B07E2BE4EA22}"/>
    <cellStyle name="Input 3 4 3 7" xfId="18504" xr:uid="{8F6E902A-946A-49AC-8CFF-ED9FA103F85A}"/>
    <cellStyle name="Input 3 4 3 8" xfId="17738" xr:uid="{7DD00F00-D92A-4098-8E0A-284193F9DD66}"/>
    <cellStyle name="Input 3 4 3 9" xfId="18285" xr:uid="{798097BC-A1FE-4338-8803-A13481B8A000}"/>
    <cellStyle name="Input 3 4 4" xfId="5717" xr:uid="{F435C2A9-F697-4898-8EF1-9983E3E1E895}"/>
    <cellStyle name="Input 3 4 4 2" xfId="6887" xr:uid="{AB193CA3-3F4D-4CA9-A08E-B7A5454A2609}"/>
    <cellStyle name="Input 3 4 4 2 2" xfId="11043" xr:uid="{3BB1E0EA-8671-499E-898C-6FC80AB59256}"/>
    <cellStyle name="Input 3 4 4 2 3" xfId="14499" xr:uid="{8946504D-3BAD-4683-B24D-2414CC3EFFE8}"/>
    <cellStyle name="Input 3 4 4 2 4" xfId="3385" xr:uid="{A0D6AEB1-43B1-4CE8-B3D7-9877127EC590}"/>
    <cellStyle name="Input 3 4 4 2 5" xfId="20242" xr:uid="{AC0FA5E9-725A-40BF-994E-71C724985890}"/>
    <cellStyle name="Input 3 4 4 2 6" xfId="23001" xr:uid="{C9BAD1CB-BC2A-4EFD-BF70-C3B7CC3E4BDB}"/>
    <cellStyle name="Input 3 4 4 3" xfId="7538" xr:uid="{3FC83FA2-D6C1-4886-8C0C-E07A5430A853}"/>
    <cellStyle name="Input 3 4 4 3 2" xfId="11694" xr:uid="{D3324EF8-6AD9-4D23-9FF4-5C750F2B7BC4}"/>
    <cellStyle name="Input 3 4 4 3 3" xfId="15145" xr:uid="{68F3F134-B59A-4C21-B8FB-D97BA615719B}"/>
    <cellStyle name="Input 3 4 4 3 4" xfId="18264" xr:uid="{761D9F42-6F35-4571-A8E7-A0C350033C7F}"/>
    <cellStyle name="Input 3 4 4 3 5" xfId="20880" xr:uid="{A561B0F2-0585-4EE9-902B-BB04DE5CA9BD}"/>
    <cellStyle name="Input 3 4 4 3 6" xfId="23636" xr:uid="{B5CC81A6-4363-4680-A583-35796B522558}"/>
    <cellStyle name="Input 3 4 4 4" xfId="8170" xr:uid="{B05E7458-F07C-4E54-94CE-A0D722D9605A}"/>
    <cellStyle name="Input 3 4 4 4 2" xfId="12326" xr:uid="{747D1706-98F8-4BC4-A930-5FA951AECE78}"/>
    <cellStyle name="Input 3 4 4 4 3" xfId="15775" xr:uid="{C5CCDDC0-F58A-4D52-875C-62406F37DF5E}"/>
    <cellStyle name="Input 3 4 4 4 4" xfId="16218" xr:uid="{D6187F97-AC4B-482F-B15F-171C57F16ABB}"/>
    <cellStyle name="Input 3 4 4 4 5" xfId="21506" xr:uid="{3D6FEEFE-75E4-405C-9BE2-EE1A7ADDC3B9}"/>
    <cellStyle name="Input 3 4 4 4 6" xfId="24262" xr:uid="{DF715220-2DFC-43DE-B143-C76DA7B245CE}"/>
    <cellStyle name="Input 3 4 4 5" xfId="9902" xr:uid="{4C40F5BD-A11A-4787-BAE4-FB7DC00DCFD1}"/>
    <cellStyle name="Input 3 4 4 6" xfId="4626" xr:uid="{164BEF69-2F0B-4C8E-B96A-532867F732E9}"/>
    <cellStyle name="Input 3 4 4 7" xfId="13557" xr:uid="{8E4A44C1-14FC-49A2-9716-74F92A173DC7}"/>
    <cellStyle name="Input 3 4 4 8" xfId="17941" xr:uid="{31A58D58-2553-4577-93FE-AE15D49A0BD1}"/>
    <cellStyle name="Input 3 4 4 9" xfId="17724" xr:uid="{E3254501-0D9F-463D-B3E9-9C317AED1317}"/>
    <cellStyle name="Input 3 4 5" xfId="6255" xr:uid="{7F5105F1-A071-4996-8DFF-E3E2B52E11C8}"/>
    <cellStyle name="Input 3 4 5 2" xfId="10431" xr:uid="{94A34014-C93D-4631-9801-961FE08A78A6}"/>
    <cellStyle name="Input 3 4 5 3" xfId="13877" xr:uid="{B9068614-5B04-48EA-91BA-910538EC21A4}"/>
    <cellStyle name="Input 3 4 5 4" xfId="17266" xr:uid="{54C9E17D-4A9E-432C-AAC2-09D0CF34442F}"/>
    <cellStyle name="Input 3 4 5 5" xfId="17548" xr:uid="{E2CFFD47-76E4-4A17-971C-455C4FA6E38A}"/>
    <cellStyle name="Input 3 4 5 6" xfId="22465" xr:uid="{8B05ED4B-3F54-4708-866C-6046190BD594}"/>
    <cellStyle name="Input 3 4 6" xfId="6150" xr:uid="{BE35321C-2D11-4A29-B255-44742B10BC4D}"/>
    <cellStyle name="Input 3 4 6 2" xfId="10326" xr:uid="{CB80D4EA-20A9-482E-87B5-374153130D43}"/>
    <cellStyle name="Input 3 4 6 3" xfId="13773" xr:uid="{80BB5A12-EF16-401B-80EE-6B21256AE240}"/>
    <cellStyle name="Input 3 4 6 4" xfId="13083" xr:uid="{8AC5DE93-54F4-433F-AF95-08458863C83C}"/>
    <cellStyle name="Input 3 4 6 5" xfId="17897" xr:uid="{A504E926-28FD-45CA-A3D8-5D441F38C974}"/>
    <cellStyle name="Input 3 4 6 6" xfId="22394" xr:uid="{7DF7CEFD-3592-4113-B750-0378F5D6E310}"/>
    <cellStyle name="Input 3 4 7" xfId="6207" xr:uid="{B121A769-4C7C-40DE-A905-249D33AA33D8}"/>
    <cellStyle name="Input 3 4 7 2" xfId="10383" xr:uid="{9DB89480-F052-4FBA-BF21-468D718BB4FA}"/>
    <cellStyle name="Input 3 4 7 3" xfId="13830" xr:uid="{642D5B64-A17C-48EB-8AE2-E69877E10165}"/>
    <cellStyle name="Input 3 4 7 4" xfId="17482" xr:uid="{95992B2A-83CD-4262-BB66-1DD8935947F8}"/>
    <cellStyle name="Input 3 4 7 5" xfId="17618" xr:uid="{C618ACF7-D58C-4F09-911F-13574363FAA7}"/>
    <cellStyle name="Input 3 4 7 6" xfId="22432" xr:uid="{7B794955-5CCC-44B2-9AE7-68C3B304CE09}"/>
    <cellStyle name="Input 3 4 8" xfId="8891" xr:uid="{8B90414E-0840-4D18-B019-604FD27031E6}"/>
    <cellStyle name="Input 3 4 8 2" xfId="13019" xr:uid="{0F23ED91-FB0D-47E1-987F-7AD19BDF7661}"/>
    <cellStyle name="Input 3 4 8 3" xfId="16416" xr:uid="{9BA191B1-0675-44C1-8A4F-5D574BD1AFC9}"/>
    <cellStyle name="Input 3 4 8 4" xfId="18866" xr:uid="{D410208D-DA38-4C17-8246-3B3A114C7B4D}"/>
    <cellStyle name="Input 3 4 8 5" xfId="16966" xr:uid="{EBD3368B-1318-481A-B75E-596AD7DDE375}"/>
    <cellStyle name="Input 3 4 8 6" xfId="21911" xr:uid="{821C2530-FBE0-413D-BB55-F97ADD3ED12E}"/>
    <cellStyle name="Input 3 4 8 7" xfId="24610" xr:uid="{CD9E299E-2578-40D1-8F2C-AD4D3B420AD6}"/>
    <cellStyle name="Input 3 4 9" xfId="9241" xr:uid="{F62F3D3C-1CB3-4F65-BB4D-B6B8E77B4744}"/>
    <cellStyle name="Input 3 4 9 2" xfId="13338" xr:uid="{3F55EF45-1C6E-458C-A894-D81B77BE2E05}"/>
    <cellStyle name="Input 3 4 9 3" xfId="16734" xr:uid="{A6C43123-D029-4F02-AC99-0DEA88705AF3}"/>
    <cellStyle name="Input 3 4 9 4" xfId="19165" xr:uid="{CA5D4005-AF2D-4AC5-B3D8-1A5CAB49502C}"/>
    <cellStyle name="Input 3 4 9 5" xfId="22137" xr:uid="{D3AB1786-A48C-4C44-B8ED-FB273FDA9EB9}"/>
    <cellStyle name="Input 3 4 9 6" xfId="24827" xr:uid="{E6E701E7-1720-419F-827C-1A6B838C8BC6}"/>
    <cellStyle name="Input 3 5" xfId="1867" xr:uid="{00000000-0005-0000-0000-000062060000}"/>
    <cellStyle name="Input 3 5 10" xfId="4453" xr:uid="{1D2FA096-3AE7-44D7-9A13-545C2E86B3A8}"/>
    <cellStyle name="Input 3 5 11" xfId="4022" xr:uid="{877B1A0A-F2C8-451E-A10B-165F2883A5E7}"/>
    <cellStyle name="Input 3 5 12" xfId="10157" xr:uid="{BCE815B8-699A-4E9E-A82B-CD136FFEF81F}"/>
    <cellStyle name="Input 3 5 13" xfId="3434" xr:uid="{A5855972-45E6-4729-95C2-503A7066631F}"/>
    <cellStyle name="Input 3 5 14" xfId="21981" xr:uid="{D04AE160-9A5C-4A8D-B8EA-271BB60C8703}"/>
    <cellStyle name="Input 3 5 2" xfId="5216" xr:uid="{0E8A7D9D-57B8-41AC-86E7-E96C87B89911}"/>
    <cellStyle name="Input 3 5 2 10" xfId="17052" xr:uid="{482F92F4-8C1A-49B6-BDDB-2DD5E9A2FA83}"/>
    <cellStyle name="Input 3 5 2 2" xfId="6448" xr:uid="{55B09426-288E-4A90-9A54-3255F4473245}"/>
    <cellStyle name="Input 3 5 2 2 2" xfId="10620" xr:uid="{FF390AAD-FFB0-4349-A09D-BE5FA2AF6203}"/>
    <cellStyle name="Input 3 5 2 2 3" xfId="14068" xr:uid="{590FEAEE-E401-46CE-A28F-CE801A8E95A3}"/>
    <cellStyle name="Input 3 5 2 2 4" xfId="5162" xr:uid="{67A3275E-CF20-4C70-A8C8-D66F477EBBFE}"/>
    <cellStyle name="Input 3 5 2 2 5" xfId="19846" xr:uid="{60F22291-CFF8-4041-9549-AE61898D8745}"/>
    <cellStyle name="Input 3 5 2 2 6" xfId="22609" xr:uid="{0402477B-E61F-42B2-BA40-BAB9556600B9}"/>
    <cellStyle name="Input 3 5 2 3" xfId="7147" xr:uid="{F86950F0-5197-4481-A52B-DC5AF1A04158}"/>
    <cellStyle name="Input 3 5 2 3 2" xfId="11303" xr:uid="{6C5EB235-368B-4AC7-A43D-A919C15FD248}"/>
    <cellStyle name="Input 3 5 2 3 3" xfId="14755" xr:uid="{045D554F-C698-4672-A203-0BBF7AB3D2B2}"/>
    <cellStyle name="Input 3 5 2 3 4" xfId="3781" xr:uid="{DA0A0166-F445-4304-838E-AE2AC8B0E075}"/>
    <cellStyle name="Input 3 5 2 3 5" xfId="20492" xr:uid="{930E0C3D-38DE-4D6D-AC08-243B0B1892EF}"/>
    <cellStyle name="Input 3 5 2 3 6" xfId="23248" xr:uid="{9BA59216-D84D-4904-84A5-4D1258E07E33}"/>
    <cellStyle name="Input 3 5 2 4" xfId="7778" xr:uid="{5920726A-B7DE-464C-A6A8-A4676870B3C6}"/>
    <cellStyle name="Input 3 5 2 4 2" xfId="11934" xr:uid="{3E5B06DC-C91F-4C5E-9424-A1867B555055}"/>
    <cellStyle name="Input 3 5 2 4 3" xfId="15383" xr:uid="{E3F846AC-5D27-46D3-823F-5C0429C2AB61}"/>
    <cellStyle name="Input 3 5 2 4 4" xfId="16682" xr:uid="{27FB5654-B848-4625-BAB4-2F9133BC760C}"/>
    <cellStyle name="Input 3 5 2 4 5" xfId="21117" xr:uid="{2A8AA973-E75F-4751-95BC-60DE2930B039}"/>
    <cellStyle name="Input 3 5 2 4 6" xfId="23873" xr:uid="{72B9F567-293C-4930-9789-78BB2BC9F3A2}"/>
    <cellStyle name="Input 3 5 2 5" xfId="9080" xr:uid="{3E90172F-16BD-4AF2-B2F2-24262D7232BF}"/>
    <cellStyle name="Input 3 5 2 5 2" xfId="13182" xr:uid="{11B85C3F-8C13-4CC3-B11F-199FCEC5CD8D}"/>
    <cellStyle name="Input 3 5 2 5 3" xfId="16580" xr:uid="{F4DB2482-8CFA-4CB9-884D-BC5E8E1EA0E4}"/>
    <cellStyle name="Input 3 5 2 5 4" xfId="19022" xr:uid="{C69D6B49-9C2B-44E8-8DB2-C6B76103FA63}"/>
    <cellStyle name="Input 3 5 2 5 5" xfId="19436" xr:uid="{EA56A104-2910-45ED-A2A3-114F926446C9}"/>
    <cellStyle name="Input 3 5 2 5 6" xfId="22009" xr:uid="{5B88F024-21C1-4CAA-9844-B5A5AED88A2D}"/>
    <cellStyle name="Input 3 5 2 5 7" xfId="24706" xr:uid="{79F9CF1D-8989-4C59-B7A3-0AB6A00CD2C3}"/>
    <cellStyle name="Input 3 5 2 6" xfId="9352" xr:uid="{9B1C7824-34D4-40FE-AD27-7C0C298E2E0D}"/>
    <cellStyle name="Input 3 5 2 6 2" xfId="13449" xr:uid="{9FDC908F-C6D6-4BF7-8609-8A2B358B7873}"/>
    <cellStyle name="Input 3 5 2 6 3" xfId="16844" xr:uid="{A36B11EC-6C36-4B0A-93DA-4943E2F1DD6E}"/>
    <cellStyle name="Input 3 5 2 6 4" xfId="19275" xr:uid="{016465D7-36FB-4929-B961-44EBBE4FCB0F}"/>
    <cellStyle name="Input 3 5 2 6 5" xfId="19613" xr:uid="{050F1644-AC71-4A8C-8BB5-DF3887AD7122}"/>
    <cellStyle name="Input 3 5 2 6 6" xfId="22244" xr:uid="{3F99F3C0-B6BF-45CD-9D83-F48AD776E643}"/>
    <cellStyle name="Input 3 5 2 6 7" xfId="24904" xr:uid="{C63323C4-AFA7-4F4F-9A76-E9F424276FC9}"/>
    <cellStyle name="Input 3 5 2 7" xfId="3020" xr:uid="{69DDB0FA-F9DA-4B27-9F67-B488775720D7}"/>
    <cellStyle name="Input 3 5 2 8" xfId="3587" xr:uid="{CC5C75FF-CF41-4CEC-A18B-862DADED0349}"/>
    <cellStyle name="Input 3 5 2 9" xfId="3895" xr:uid="{35F16947-0675-4604-822E-6096B9A59983}"/>
    <cellStyle name="Input 3 5 3" xfId="5321" xr:uid="{09CF7197-A2CC-4610-ACEA-1C0B8D186434}"/>
    <cellStyle name="Input 3 5 3 2" xfId="6551" xr:uid="{46F79565-487F-4413-BF00-FF6DDD3D5637}"/>
    <cellStyle name="Input 3 5 3 2 2" xfId="10723" xr:uid="{E7657DE2-A52D-435C-B6D7-B126B37C7F4E}"/>
    <cellStyle name="Input 3 5 3 2 3" xfId="14171" xr:uid="{9249BDC4-2BA5-43D1-AB65-B3F6B4D4C6BD}"/>
    <cellStyle name="Input 3 5 3 2 4" xfId="16343" xr:uid="{35523317-1EEE-4066-9E58-D00A7B922DEB}"/>
    <cellStyle name="Input 3 5 3 2 5" xfId="19949" xr:uid="{5E26A5EF-50C0-48AE-A3F0-CC2CED22E0B1}"/>
    <cellStyle name="Input 3 5 3 2 6" xfId="22712" xr:uid="{AC328DA2-D786-4AFB-9D14-B3CD1AB60C43}"/>
    <cellStyle name="Input 3 5 3 3" xfId="7250" xr:uid="{35ADB2C6-A937-4F18-8D31-E1B64A89329B}"/>
    <cellStyle name="Input 3 5 3 3 2" xfId="11406" xr:uid="{E8464593-0C32-4CEA-B1F6-622EF47F44C3}"/>
    <cellStyle name="Input 3 5 3 3 3" xfId="14858" xr:uid="{3EF9F4E1-E458-4972-8898-94A98C838B82}"/>
    <cellStyle name="Input 3 5 3 3 4" xfId="17487" xr:uid="{E1028409-AA57-45B6-B4F0-42F087892E99}"/>
    <cellStyle name="Input 3 5 3 3 5" xfId="20595" xr:uid="{6105FEE8-D576-4875-95C6-16222B0540CA}"/>
    <cellStyle name="Input 3 5 3 3 6" xfId="23351" xr:uid="{F7D737F8-8955-4F48-BC16-81D8D4D0924E}"/>
    <cellStyle name="Input 3 5 3 4" xfId="7883" xr:uid="{BEA44F5B-68CD-4C80-8D1A-0DC345344E5C}"/>
    <cellStyle name="Input 3 5 3 4 2" xfId="12039" xr:uid="{0AC0F6A5-6B1E-4B4B-912A-051A9A1A80AA}"/>
    <cellStyle name="Input 3 5 3 4 3" xfId="15488" xr:uid="{0E7EEC45-203F-4B08-B267-4153D0680A1E}"/>
    <cellStyle name="Input 3 5 3 4 4" xfId="16255" xr:uid="{34CB9CF4-16F6-45E2-856E-13A95D4A4940}"/>
    <cellStyle name="Input 3 5 3 4 5" xfId="21222" xr:uid="{56798A34-830D-47E6-BEB9-C6468145D07A}"/>
    <cellStyle name="Input 3 5 3 4 6" xfId="23978" xr:uid="{DA870669-B03C-460A-85EC-568252E32A3A}"/>
    <cellStyle name="Input 3 5 3 5" xfId="9535" xr:uid="{3C639A48-6A6A-429C-99DD-7C28C889B9EC}"/>
    <cellStyle name="Input 3 5 3 6" xfId="4717" xr:uid="{9146511C-EA75-4706-902D-B515C0E5629B}"/>
    <cellStyle name="Input 3 5 3 7" xfId="18507" xr:uid="{EE8F30D2-87B6-4217-B501-54AAF5724726}"/>
    <cellStyle name="Input 3 5 3 8" xfId="17922" xr:uid="{64560739-1038-4346-8396-DBD4DD72962D}"/>
    <cellStyle name="Input 3 5 3 9" xfId="17610" xr:uid="{4AE707FC-4187-4ADF-8C43-E775A7775B58}"/>
    <cellStyle name="Input 3 5 4" xfId="5739" xr:uid="{37A6CA40-D221-43E1-AD34-302650ABF746}"/>
    <cellStyle name="Input 3 5 4 2" xfId="6909" xr:uid="{5FEC15E1-EC2A-4D16-9209-A93B97688B3A}"/>
    <cellStyle name="Input 3 5 4 2 2" xfId="11065" xr:uid="{1D00D5C4-2EFA-44A4-A46D-1DFAE679ECF8}"/>
    <cellStyle name="Input 3 5 4 2 3" xfId="14519" xr:uid="{58B39EFE-A03A-4383-8E89-D2978672E1FF}"/>
    <cellStyle name="Input 3 5 4 2 4" xfId="17202" xr:uid="{855AB9FC-B22E-45E8-9278-E1863337596D}"/>
    <cellStyle name="Input 3 5 4 2 5" xfId="20262" xr:uid="{BE0E5577-466C-4F91-9281-67924F70B0C0}"/>
    <cellStyle name="Input 3 5 4 2 6" xfId="23021" xr:uid="{FCCB19DA-B294-469B-8B51-63CDEEF83161}"/>
    <cellStyle name="Input 3 5 4 3" xfId="7560" xr:uid="{1211565D-C1B0-4C65-82A3-4A837E75B8C2}"/>
    <cellStyle name="Input 3 5 4 3 2" xfId="11716" xr:uid="{BD0779BB-B524-4EB1-B74E-57FA66B3E947}"/>
    <cellStyle name="Input 3 5 4 3 3" xfId="15165" xr:uid="{759F675E-DB21-483A-8DA0-C1BA0EC0CC4C}"/>
    <cellStyle name="Input 3 5 4 3 4" xfId="8581" xr:uid="{DDBAB9BC-CD48-445B-A42F-107CDFE845B5}"/>
    <cellStyle name="Input 3 5 4 3 5" xfId="20900" xr:uid="{6C6F7B60-68E5-407B-A6A3-ABFC6FDC9106}"/>
    <cellStyle name="Input 3 5 4 3 6" xfId="23656" xr:uid="{494F34C0-2526-479A-9CBE-BB14C7AF0D55}"/>
    <cellStyle name="Input 3 5 4 4" xfId="8192" xr:uid="{4C6F37F2-54E9-4E1B-8202-129A0F9C361E}"/>
    <cellStyle name="Input 3 5 4 4 2" xfId="12348" xr:uid="{EE886B5C-549C-402E-90E2-B986F11A1DAF}"/>
    <cellStyle name="Input 3 5 4 4 3" xfId="15795" xr:uid="{6527FD70-C993-428A-8A25-E49FB1CE937A}"/>
    <cellStyle name="Input 3 5 4 4 4" xfId="16433" xr:uid="{0106687F-F116-466D-9B01-DC220EBE1090}"/>
    <cellStyle name="Input 3 5 4 4 5" xfId="21526" xr:uid="{DCF6B4C3-B318-4FD2-8CF2-29ECB0D304D4}"/>
    <cellStyle name="Input 3 5 4 4 6" xfId="24282" xr:uid="{362BFBD7-4BB8-4513-91A5-740F36C112C5}"/>
    <cellStyle name="Input 3 5 4 5" xfId="9924" xr:uid="{B33BCEDF-6306-49E1-A155-FAC3201B4ADD}"/>
    <cellStyle name="Input 3 5 4 6" xfId="4644" xr:uid="{51089B5E-2C7A-4377-B551-50595A206D7B}"/>
    <cellStyle name="Input 3 5 4 7" xfId="13540" xr:uid="{A58B0F8D-3C2B-488A-8C81-AF1BCF0257C8}"/>
    <cellStyle name="Input 3 5 4 8" xfId="18414" xr:uid="{9371F50E-3A05-4206-9CBA-B11C5A896395}"/>
    <cellStyle name="Input 3 5 4 9" xfId="17013" xr:uid="{09F48B33-76A0-4F25-8846-6FEACD60224B}"/>
    <cellStyle name="Input 3 5 5" xfId="6252" xr:uid="{14E98D59-F0B8-43BE-A53F-BAFF523F414F}"/>
    <cellStyle name="Input 3 5 5 2" xfId="10428" xr:uid="{AFADDEDC-0218-4EA3-8956-D2CF0922DA2D}"/>
    <cellStyle name="Input 3 5 5 3" xfId="13874" xr:uid="{0F16AE43-AEE0-449F-93CB-B85FF0102957}"/>
    <cellStyle name="Input 3 5 5 4" xfId="3227" xr:uid="{410785AD-524D-4035-A9A4-9FE83F498DF2}"/>
    <cellStyle name="Input 3 5 5 5" xfId="18218" xr:uid="{D8E3BE7B-0918-4BDE-BC4C-A41CBEF61611}"/>
    <cellStyle name="Input 3 5 5 6" xfId="22462" xr:uid="{3178FAB7-5B53-4BDF-9F43-E40FCA4482ED}"/>
    <cellStyle name="Input 3 5 6" xfId="6153" xr:uid="{D5193314-C745-4801-9DDD-FD24F13CF9C6}"/>
    <cellStyle name="Input 3 5 6 2" xfId="10329" xr:uid="{EDB4A57F-BA6D-434D-856E-2EB8FEB0FE68}"/>
    <cellStyle name="Input 3 5 6 3" xfId="13776" xr:uid="{0553AFD4-98A1-4641-B5CC-7BAE9945FF0F}"/>
    <cellStyle name="Input 3 5 6 4" xfId="17313" xr:uid="{E18C157A-C9A2-4EC8-A292-D22E354501C6}"/>
    <cellStyle name="Input 3 5 6 5" xfId="13262" xr:uid="{F589E812-95F9-4541-89CC-AB58FFF13B0C}"/>
    <cellStyle name="Input 3 5 6 6" xfId="22397" xr:uid="{DD4FAA5A-3834-4427-8F9E-6D920F3881B8}"/>
    <cellStyle name="Input 3 5 7" xfId="6204" xr:uid="{D0430111-E558-4AAE-A05C-E9619BCB0120}"/>
    <cellStyle name="Input 3 5 7 2" xfId="10380" xr:uid="{7FE4280E-128A-428A-B2A0-A0C1D2BF6DBB}"/>
    <cellStyle name="Input 3 5 7 3" xfId="13827" xr:uid="{81735D5F-6315-46A6-954F-7738D2AA42B8}"/>
    <cellStyle name="Input 3 5 7 4" xfId="17332" xr:uid="{6D7777D6-934A-422F-AAC2-B537A671DFD2}"/>
    <cellStyle name="Input 3 5 7 5" xfId="18291" xr:uid="{5AAE7AEF-E8DE-4A66-A249-15A7B7434F81}"/>
    <cellStyle name="Input 3 5 7 6" xfId="22429" xr:uid="{289092C7-713B-4943-BB48-30D1F2B947DB}"/>
    <cellStyle name="Input 3 5 8" xfId="8888" xr:uid="{37EF94AE-B598-4A51-B567-22E535B4CB85}"/>
    <cellStyle name="Input 3 5 8 2" xfId="13016" xr:uid="{554B4B39-E124-4AAD-B280-98738E1786A7}"/>
    <cellStyle name="Input 3 5 8 3" xfId="16413" xr:uid="{5053C88E-670B-4BB6-8A53-E38B150318D6}"/>
    <cellStyle name="Input 3 5 8 4" xfId="18863" xr:uid="{969C920B-1C33-4284-A91B-A1FD01A60FE5}"/>
    <cellStyle name="Input 3 5 8 5" xfId="16960" xr:uid="{588558C1-9ED8-43DE-88AD-4C109BCF4C13}"/>
    <cellStyle name="Input 3 5 8 6" xfId="21908" xr:uid="{F158D28D-4F29-4407-9A45-EFD2BBD06079}"/>
    <cellStyle name="Input 3 5 8 7" xfId="24607" xr:uid="{742522ED-107C-44CE-A641-D3292CE9CF1F}"/>
    <cellStyle name="Input 3 5 9" xfId="9238" xr:uid="{17EE80B3-E216-423B-96A4-4692FF3B35E3}"/>
    <cellStyle name="Input 3 5 9 2" xfId="13335" xr:uid="{A0D18DF3-B5B3-4E49-9C8E-1E3C84F540FF}"/>
    <cellStyle name="Input 3 5 9 3" xfId="16731" xr:uid="{D5571A2F-D757-41A9-8262-A7049E7B26A6}"/>
    <cellStyle name="Input 3 5 9 4" xfId="19162" xr:uid="{74D4C358-6368-4972-A17B-261862E120C2}"/>
    <cellStyle name="Input 3 5 9 5" xfId="22134" xr:uid="{C7CA8A01-4ADB-42AC-8A13-18885816F032}"/>
    <cellStyle name="Input 3 5 9 6" xfId="24824" xr:uid="{6309C6F7-3C88-472E-B2AD-5D3A6A58A47B}"/>
    <cellStyle name="Input 3 6" xfId="5175" xr:uid="{C1C0C07F-9497-4960-A3B7-688203163E86}"/>
    <cellStyle name="Input 3 6 10" xfId="18923" xr:uid="{77D35C76-4C1A-45CB-A96C-979C54F01B7E}"/>
    <cellStyle name="Input 3 6 11" xfId="18121" xr:uid="{4AA29D47-34A6-454B-BD1A-AEA11EC2430E}"/>
    <cellStyle name="Input 3 6 2" xfId="5762" xr:uid="{E02771E3-8497-4DA8-8B03-B68003366E6A}"/>
    <cellStyle name="Input 3 6 2 2" xfId="6931" xr:uid="{D7B53D3B-4162-4CCD-8AC0-74E04846E9CF}"/>
    <cellStyle name="Input 3 6 2 2 2" xfId="11087" xr:uid="{4682B5C1-3AE1-4086-81BE-0FB295708E2A}"/>
    <cellStyle name="Input 3 6 2 2 3" xfId="14541" xr:uid="{FA5C19DD-4F14-44FF-9D3B-6B59787D09D5}"/>
    <cellStyle name="Input 3 6 2 2 4" xfId="18834" xr:uid="{44C267EF-2FC4-4166-B69A-242933AAEADC}"/>
    <cellStyle name="Input 3 6 2 2 5" xfId="20282" xr:uid="{CF9E843E-0503-49E6-B72F-6AA5538A5388}"/>
    <cellStyle name="Input 3 6 2 2 6" xfId="23041" xr:uid="{D4653960-2D95-40E1-AA8E-D860145D975F}"/>
    <cellStyle name="Input 3 6 2 3" xfId="7580" xr:uid="{87E19638-BAE0-43A6-A40F-1854E0C93291}"/>
    <cellStyle name="Input 3 6 2 3 2" xfId="11736" xr:uid="{D88DA406-D2E6-44B4-9B69-64D0447C512D}"/>
    <cellStyle name="Input 3 6 2 3 3" xfId="15185" xr:uid="{5670836E-7235-4A6E-9DEB-81DF2ADBCFED}"/>
    <cellStyle name="Input 3 6 2 3 4" xfId="14323" xr:uid="{43223665-71A6-4ECA-BC7D-24C9D2B2200B}"/>
    <cellStyle name="Input 3 6 2 3 5" xfId="20920" xr:uid="{254C6646-BF0C-49D6-8DC1-086A144F544C}"/>
    <cellStyle name="Input 3 6 2 3 6" xfId="23676" xr:uid="{B07205FD-5DF1-40AB-852E-2E8141931747}"/>
    <cellStyle name="Input 3 6 2 4" xfId="8212" xr:uid="{0D7CEE3C-F746-42A8-A8B4-0F90008DE7CD}"/>
    <cellStyle name="Input 3 6 2 4 2" xfId="12368" xr:uid="{E37D1B5B-7D5D-48E9-8D53-ED9DFED64A92}"/>
    <cellStyle name="Input 3 6 2 4 3" xfId="15815" xr:uid="{0DB12A69-D784-46C8-90B7-8EF9FA1172F1}"/>
    <cellStyle name="Input 3 6 2 4 4" xfId="12788" xr:uid="{34FB656D-4250-4D3D-AD1C-EEDB972FF3E5}"/>
    <cellStyle name="Input 3 6 2 4 5" xfId="21546" xr:uid="{938CDE0A-72FB-4ED0-A06F-09D3986AFF9A}"/>
    <cellStyle name="Input 3 6 2 4 6" xfId="24302" xr:uid="{79A38508-EAEF-4FF0-A0E2-79BC9FFD3C50}"/>
    <cellStyle name="Input 3 6 2 5" xfId="9947" xr:uid="{474823B8-D21C-497C-A703-4F293318666F}"/>
    <cellStyle name="Input 3 6 2 6" xfId="4663" xr:uid="{449ABDA8-504A-4E2D-AE02-054CFBA9DCA1}"/>
    <cellStyle name="Input 3 6 2 7" xfId="13535" xr:uid="{0FC77164-C6AD-41FC-855A-1B7E8208A56D}"/>
    <cellStyle name="Input 3 6 2 8" xfId="17557" xr:uid="{3CE2ADFF-AE34-49E5-96DD-07EEA310E994}"/>
    <cellStyle name="Input 3 6 2 9" xfId="18032" xr:uid="{AAB3EFF6-4CBF-4604-AD5C-55969935CBB8}"/>
    <cellStyle name="Input 3 6 3" xfId="6407" xr:uid="{5F3D7226-FBD2-488C-BD51-F6AC2C0ACC7D}"/>
    <cellStyle name="Input 3 6 3 2" xfId="10579" xr:uid="{DA9B258D-AD62-416B-AB92-47BC01A36903}"/>
    <cellStyle name="Input 3 6 3 3" xfId="14027" xr:uid="{55D1FFCA-7866-46CE-AF0F-D4C77785CE40}"/>
    <cellStyle name="Input 3 6 3 4" xfId="17310" xr:uid="{539FC392-4B09-499F-8E7A-803083277C26}"/>
    <cellStyle name="Input 3 6 3 5" xfId="19805" xr:uid="{07C19AAD-6D28-4E6B-A0D0-B39FB1402607}"/>
    <cellStyle name="Input 3 6 3 6" xfId="22568" xr:uid="{FAD946EB-FA61-474B-B5DE-0B60281126F0}"/>
    <cellStyle name="Input 3 6 4" xfId="7106" xr:uid="{30778EE0-8C49-4236-B52E-C66225F94CAF}"/>
    <cellStyle name="Input 3 6 4 2" xfId="11262" xr:uid="{BC223B05-19F1-4F5F-BAB9-E7A4151DD713}"/>
    <cellStyle name="Input 3 6 4 3" xfId="14714" xr:uid="{C75868E2-3C0B-465E-92BD-83E8A4AF7A40}"/>
    <cellStyle name="Input 3 6 4 4" xfId="16975" xr:uid="{A8CE405A-F0FE-48F2-BC68-D61D1FD5066D}"/>
    <cellStyle name="Input 3 6 4 5" xfId="20451" xr:uid="{FBED9BB9-AA0C-4E57-AB60-1C844E5DF0FB}"/>
    <cellStyle name="Input 3 6 4 6" xfId="23207" xr:uid="{2B3E2857-FF76-49AD-9C30-7ADD075E7FBD}"/>
    <cellStyle name="Input 3 6 5" xfId="7737" xr:uid="{73B5D938-9288-41BE-83A1-F02076183298}"/>
    <cellStyle name="Input 3 6 5 2" xfId="11893" xr:uid="{632CA383-9BAB-4E32-8C2E-DA7A634005A6}"/>
    <cellStyle name="Input 3 6 5 3" xfId="15342" xr:uid="{2F59B428-3823-4A70-BC0E-D35666860CD0}"/>
    <cellStyle name="Input 3 6 5 4" xfId="9942" xr:uid="{E7E2E23E-55A8-4FC3-974C-6072774CB030}"/>
    <cellStyle name="Input 3 6 5 5" xfId="21076" xr:uid="{93E427FE-4C5F-4E16-927C-9573C88B67AF}"/>
    <cellStyle name="Input 3 6 5 6" xfId="23832" xr:uid="{08AC95D9-2298-4081-ABC0-F26FA2042713}"/>
    <cellStyle name="Input 3 6 6" xfId="9055" xr:uid="{8E539C24-597F-43E0-B707-5AE4F64B827A}"/>
    <cellStyle name="Input 3 6 6 2" xfId="13157" xr:uid="{99029113-EC84-42A8-8A7B-8926D769FC8E}"/>
    <cellStyle name="Input 3 6 6 3" xfId="16555" xr:uid="{D2D60480-7BFC-4B00-97D9-803C9E12ACCF}"/>
    <cellStyle name="Input 3 6 6 4" xfId="18997" xr:uid="{5E2088A6-0B25-4DFC-A7F3-B4DB058D438A}"/>
    <cellStyle name="Input 3 6 6 5" xfId="19411" xr:uid="{2AC7FCF8-D85A-46A0-9BC5-FEA04117998C}"/>
    <cellStyle name="Input 3 6 6 6" xfId="21984" xr:uid="{17E85135-3D79-440C-A92B-CC1EF7EF5FDC}"/>
    <cellStyle name="Input 3 6 6 7" xfId="24681" xr:uid="{BF0B7E9F-AE53-4069-A242-A2C437E383F6}"/>
    <cellStyle name="Input 3 6 7" xfId="9329" xr:uid="{DA8B9DD0-5303-4870-B9C9-E506E86804CA}"/>
    <cellStyle name="Input 3 6 7 2" xfId="13426" xr:uid="{6AF12B82-33EC-422C-B860-A549AF74C3BE}"/>
    <cellStyle name="Input 3 6 7 3" xfId="16821" xr:uid="{733AA44A-D6D3-41A0-BA31-7A7BCD88F223}"/>
    <cellStyle name="Input 3 6 7 4" xfId="19252" xr:uid="{63EA8838-2A2A-45E2-969D-24D674260185}"/>
    <cellStyle name="Input 3 6 7 5" xfId="19590" xr:uid="{C446457B-7FE4-41B1-AC8A-25EC25033161}"/>
    <cellStyle name="Input 3 6 7 6" xfId="22221" xr:uid="{9DDD7E67-4F08-4623-BBD1-B84268B30DB2}"/>
    <cellStyle name="Input 3 6 7 7" xfId="24881" xr:uid="{122043F2-5DA3-45CF-B6CE-35AA3ADE9B3E}"/>
    <cellStyle name="Input 3 6 8" xfId="3061" xr:uid="{8403567B-1169-4245-AB96-EA5CBDC8BF3D}"/>
    <cellStyle name="Input 3 6 9" xfId="3576" xr:uid="{A7D01C88-73DC-4519-BD3A-C3E2F9648B32}"/>
    <cellStyle name="Input 3 7" xfId="5275" xr:uid="{011CAB38-696C-4D28-868D-2B9CD1F979CB}"/>
    <cellStyle name="Input 3 7 2" xfId="6507" xr:uid="{B6B721AE-5B42-48AC-B9D5-DB8B442F9E94}"/>
    <cellStyle name="Input 3 7 2 2" xfId="10679" xr:uid="{73FF0BED-416D-4873-A290-B509C27D4751}"/>
    <cellStyle name="Input 3 7 2 3" xfId="14127" xr:uid="{D64ED94C-86B5-45AD-B670-2E8A0F910886}"/>
    <cellStyle name="Input 3 7 2 4" xfId="16307" xr:uid="{5952BF08-1D43-461A-8776-B9270215DB2E}"/>
    <cellStyle name="Input 3 7 2 5" xfId="19905" xr:uid="{4BB80B9F-CC45-48E1-A995-D661FEAF345A}"/>
    <cellStyle name="Input 3 7 2 6" xfId="22668" xr:uid="{A2808813-CFE6-4765-A425-A3E7E2A5E42D}"/>
    <cellStyle name="Input 3 7 3" xfId="7206" xr:uid="{A5CA961E-D5E1-4D0B-BEC2-C2A48E309110}"/>
    <cellStyle name="Input 3 7 3 2" xfId="11362" xr:uid="{48FB881B-9A75-4147-9B8E-5E4008AA6A98}"/>
    <cellStyle name="Input 3 7 3 3" xfId="14814" xr:uid="{0750E786-5A78-4D12-83DE-2EC87082C99B}"/>
    <cellStyle name="Input 3 7 3 4" xfId="18043" xr:uid="{49F7F826-D5F3-48EB-861E-CDCEE8DE46F1}"/>
    <cellStyle name="Input 3 7 3 5" xfId="20551" xr:uid="{0DAD17BD-BE93-4C6B-9079-ED108152388F}"/>
    <cellStyle name="Input 3 7 3 6" xfId="23307" xr:uid="{6FB2DCE0-06C5-46F7-83EA-D28DE9B40B55}"/>
    <cellStyle name="Input 3 7 4" xfId="7837" xr:uid="{31C30FFB-D899-4584-81EF-F5212BB0F7F6}"/>
    <cellStyle name="Input 3 7 4 2" xfId="11993" xr:uid="{FDD9E319-2C20-40C7-AE81-85567DA9C6D4}"/>
    <cellStyle name="Input 3 7 4 3" xfId="15442" xr:uid="{AA7F1A06-5317-4BF5-A91A-D61B9F4C6CFB}"/>
    <cellStyle name="Input 3 7 4 4" xfId="4623" xr:uid="{A081CC3B-DFD7-423D-A9D7-921CBB357D2E}"/>
    <cellStyle name="Input 3 7 4 5" xfId="21176" xr:uid="{2F507FDC-F562-4EE0-92B6-D53223F4915F}"/>
    <cellStyle name="Input 3 7 4 6" xfId="23932" xr:uid="{17D1178F-6F43-4F8E-90B4-90C4DCB23E03}"/>
    <cellStyle name="Input 3 7 5" xfId="9489" xr:uid="{1250146D-C798-4070-B486-64C305516566}"/>
    <cellStyle name="Input 3 7 6" xfId="4520" xr:uid="{DF31F490-F531-47B3-83EC-118AB4B399E5}"/>
    <cellStyle name="Input 3 7 7" xfId="12963" xr:uid="{7DBF2DFD-DA09-4485-B049-1D527FFE15C2}"/>
    <cellStyle name="Input 3 7 8" xfId="17243" xr:uid="{BF926B23-9AE9-44F8-960F-FB9A3A4174AD}"/>
    <cellStyle name="Input 3 7 9" xfId="17115" xr:uid="{4575C5D2-7910-4E83-80B2-9561AA38B622}"/>
    <cellStyle name="Input 3 8" xfId="5998" xr:uid="{A470F5F9-40DF-4498-A65A-49D5D2F95309}"/>
    <cellStyle name="Input 3 8 2" xfId="10181" xr:uid="{AF1FC73A-81CC-4AA3-8F8F-A9EDFD16201F}"/>
    <cellStyle name="Input 3 8 3" xfId="13629" xr:uid="{9DF58720-A9CE-4A8D-8F62-C5D22984B99B}"/>
    <cellStyle name="Input 3 8 4" xfId="3432" xr:uid="{1F03DB4C-763F-451A-999E-FF322744D335}"/>
    <cellStyle name="Input 3 8 5" xfId="5140" xr:uid="{5A69D5B9-6E1A-4788-A59C-96D68A82DD91}"/>
    <cellStyle name="Input 3 8 6" xfId="18216" xr:uid="{E0723201-18DD-472E-BA40-C6B546C1C5B4}"/>
    <cellStyle name="Input 3 9" xfId="6316" xr:uid="{722CD6B5-B7E4-4C4F-B2BF-DF6BCBECA7D1}"/>
    <cellStyle name="Input 3 9 2" xfId="10491" xr:uid="{A50D21AA-8D28-4721-9BFF-6AABA6688CA4}"/>
    <cellStyle name="Input 3 9 3" xfId="13938" xr:uid="{677B762A-3443-4EBC-83EE-556CDE678CDF}"/>
    <cellStyle name="Input 3 9 4" xfId="3885" xr:uid="{A7FAC798-824D-4E71-8FEA-5B3EB51FE82D}"/>
    <cellStyle name="Input 3 9 5" xfId="19758" xr:uid="{07076673-0CA7-4C2D-88F0-0C80E2D74F4A}"/>
    <cellStyle name="Input 3 9 6" xfId="22522" xr:uid="{04FE45AE-088B-4350-A8D6-557F491F9C3A}"/>
    <cellStyle name="Input 4" xfId="550" xr:uid="{00000000-0005-0000-0000-000063060000}"/>
    <cellStyle name="Input 4 10" xfId="3431" xr:uid="{0FBCE3DB-EC0E-4F37-8885-B98322341249}"/>
    <cellStyle name="Input 4 11" xfId="8545" xr:uid="{D1482405-10A9-4C58-88EA-FB5975A50B17}"/>
    <cellStyle name="Input 4 12" xfId="3071" xr:uid="{A83C2927-E5CA-4BC3-9CC0-EC9A177B0D93}"/>
    <cellStyle name="Input 4 13" xfId="12942" xr:uid="{BC134519-F180-4432-A5E8-2E0E08BFBCF2}"/>
    <cellStyle name="Input 4 14" xfId="3522" xr:uid="{C0E26DCB-585B-4601-B495-0376141EA358}"/>
    <cellStyle name="Input 4 15" xfId="3800" xr:uid="{724B0519-40EA-4625-8968-C65BB6FC113F}"/>
    <cellStyle name="Input 4 2" xfId="1871" xr:uid="{00000000-0005-0000-0000-000064060000}"/>
    <cellStyle name="Input 4 2 10" xfId="9356" xr:uid="{B925B5D1-6C12-4603-B189-4574B49EACBF}"/>
    <cellStyle name="Input 4 2 10 2" xfId="13453" xr:uid="{10FF4E16-258D-4AAB-87A1-83E75B9E1A15}"/>
    <cellStyle name="Input 4 2 10 3" xfId="16848" xr:uid="{26FEAF66-CFC7-4D6B-BEAA-3150E6A795F2}"/>
    <cellStyle name="Input 4 2 10 4" xfId="19279" xr:uid="{704A03A6-C17D-4E38-B53E-671F5C086BBC}"/>
    <cellStyle name="Input 4 2 10 5" xfId="19617" xr:uid="{1FC312BA-30EE-4B43-B5C7-9B7DB2E1A4FA}"/>
    <cellStyle name="Input 4 2 10 6" xfId="22248" xr:uid="{B69170CA-F0DD-4F11-926D-3497D2C73F35}"/>
    <cellStyle name="Input 4 2 10 7" xfId="24908" xr:uid="{66E5D706-244C-44AC-B864-8C2BE158506E}"/>
    <cellStyle name="Input 4 2 11" xfId="4457" xr:uid="{EB24146B-F487-4A59-8991-E393507099DF}"/>
    <cellStyle name="Input 4 2 12" xfId="4018" xr:uid="{339D3DFF-004E-4128-A735-12ED2B54155D}"/>
    <cellStyle name="Input 4 2 13" xfId="4802" xr:uid="{31CEAA80-E720-435E-875F-EDE57F6DFB8F}"/>
    <cellStyle name="Input 4 2 14" xfId="9631" xr:uid="{52E07A10-4DB8-4A35-A7D2-757DE8BE7C6D}"/>
    <cellStyle name="Input 4 2 15" xfId="4943" xr:uid="{53A4170D-C141-4F7B-82A8-2E67E224F3CB}"/>
    <cellStyle name="Input 4 2 2" xfId="5220" xr:uid="{FC54A467-DD31-4587-A1BA-316CEFB0CB8C}"/>
    <cellStyle name="Input 4 2 2 10" xfId="18961" xr:uid="{3E60ED7C-2D73-4FE7-974D-DD132D2178A2}"/>
    <cellStyle name="Input 4 2 2 11" xfId="19381" xr:uid="{7C4039D8-EB67-4577-8BBA-84748FDACFA3}"/>
    <cellStyle name="Input 4 2 2 12" xfId="17537" xr:uid="{C3741B31-740B-4342-9431-38D60042EF8B}"/>
    <cellStyle name="Input 4 2 2 2" xfId="5684" xr:uid="{84C39C91-CE6A-4380-BA49-A682679CEB69}"/>
    <cellStyle name="Input 4 2 2 2 2" xfId="6854" xr:uid="{28FDB7DF-0C0A-4B1C-95FB-EECE2E122086}"/>
    <cellStyle name="Input 4 2 2 2 2 2" xfId="11015" xr:uid="{AF0D3DFD-3DF7-4C0B-A481-F239813591F3}"/>
    <cellStyle name="Input 4 2 2 2 2 3" xfId="14468" xr:uid="{0B69DFBA-D124-4896-B497-E2BEDB2DBAF9}"/>
    <cellStyle name="Input 4 2 2 2 2 4" xfId="18758" xr:uid="{86794B6C-6C55-4E14-96E7-D7E30C89FD46}"/>
    <cellStyle name="Input 4 2 2 2 2 5" xfId="20227" xr:uid="{3C0A511C-D7F4-43FF-BADF-11DA966DB371}"/>
    <cellStyle name="Input 4 2 2 2 2 6" xfId="22986" xr:uid="{9B64DA65-98E4-41EA-B9A1-DDEB095E99CF}"/>
    <cellStyle name="Input 4 2 2 2 3" xfId="7522" xr:uid="{15B68BF4-C70F-4B2F-AD23-12779808F3EB}"/>
    <cellStyle name="Input 4 2 2 2 3 2" xfId="11678" xr:uid="{88002F8A-1ADB-4B13-BCE5-A1F7F5F621DA}"/>
    <cellStyle name="Input 4 2 2 2 3 3" xfId="15129" xr:uid="{F9BC1E4B-A70D-4A3D-AC83-AC42E7B529A1}"/>
    <cellStyle name="Input 4 2 2 2 3 4" xfId="4709" xr:uid="{DE73DF32-783D-4C55-98D1-1B815F28CE2E}"/>
    <cellStyle name="Input 4 2 2 2 3 5" xfId="20865" xr:uid="{4FEFC057-5119-4B75-888A-C2B305CBF4A7}"/>
    <cellStyle name="Input 4 2 2 2 3 6" xfId="23621" xr:uid="{D940F6BA-9068-404A-BF15-C5B47D74D6B1}"/>
    <cellStyle name="Input 4 2 2 2 4" xfId="8154" xr:uid="{4C5FF642-5B54-46E8-97B3-9CD831E1CABA}"/>
    <cellStyle name="Input 4 2 2 2 4 2" xfId="12310" xr:uid="{FA89CBCD-8849-4DBE-A439-AF5E4F00F5E1}"/>
    <cellStyle name="Input 4 2 2 2 4 3" xfId="15759" xr:uid="{971AFB09-5DBE-4AAB-97FA-9E3BACB103D4}"/>
    <cellStyle name="Input 4 2 2 2 4 4" xfId="10155" xr:uid="{FA5B6DC3-72DE-4C47-8368-A53F06FEC9B9}"/>
    <cellStyle name="Input 4 2 2 2 4 5" xfId="21491" xr:uid="{1C894B7A-0DAF-4E24-92A9-8BE09BF915FE}"/>
    <cellStyle name="Input 4 2 2 2 4 6" xfId="24247" xr:uid="{0B9AECBB-D9E6-48EA-9284-A18676B0E382}"/>
    <cellStyle name="Input 4 2 2 2 5" xfId="9875" xr:uid="{535D2B59-1BF4-4237-9907-B44D38C66E5A}"/>
    <cellStyle name="Input 4 2 2 2 6" xfId="4602" xr:uid="{A685EFDB-56B1-445C-83EB-8CD3DC12D370}"/>
    <cellStyle name="Input 4 2 2 2 7" xfId="13148" xr:uid="{CB08A9BB-1DD5-400F-9C7C-6BC62353035E}"/>
    <cellStyle name="Input 4 2 2 2 8" xfId="9430" xr:uid="{0AD1C4E7-8D6A-4C5E-9A8A-9B6A2B098D99}"/>
    <cellStyle name="Input 4 2 2 2 9" xfId="17614" xr:uid="{C63AAD23-E221-4369-930C-E79B745249E6}"/>
    <cellStyle name="Input 4 2 2 3" xfId="5905" xr:uid="{65CF7EEC-687A-471F-9660-0EECF5073B93}"/>
    <cellStyle name="Input 4 2 2 3 2" xfId="7074" xr:uid="{7E83E3C1-38F1-4539-AEC1-849F97683FE7}"/>
    <cellStyle name="Input 4 2 2 3 2 2" xfId="11230" xr:uid="{94BE97DF-0C0D-41EF-BBEC-D03BB4905632}"/>
    <cellStyle name="Input 4 2 2 3 2 3" xfId="14684" xr:uid="{AA71389E-DC70-4351-8A86-68AF7D7CEAFF}"/>
    <cellStyle name="Input 4 2 2 3 2 4" xfId="17520" xr:uid="{82A9A3A5-2823-4261-8C75-2FBF3E882E80}"/>
    <cellStyle name="Input 4 2 2 3 2 5" xfId="20425" xr:uid="{F57D0ED2-B4D9-4294-A2A2-EF0A6884FE22}"/>
    <cellStyle name="Input 4 2 2 3 2 6" xfId="23183" xr:uid="{8049F905-6D3D-4D17-92B5-96014FB7C918}"/>
    <cellStyle name="Input 4 2 2 3 3" xfId="7722" xr:uid="{B850728A-93C5-4DC2-B231-95D1DA72D13B}"/>
    <cellStyle name="Input 4 2 2 3 3 2" xfId="11878" xr:uid="{4848CB70-AA91-4F4B-B2BF-64800E7C0E84}"/>
    <cellStyle name="Input 4 2 2 3 3 3" xfId="15327" xr:uid="{41A54CDF-B030-4DAC-A097-E786FD6D5F32}"/>
    <cellStyle name="Input 4 2 2 3 3 4" xfId="14012" xr:uid="{FFA75705-D901-4FA8-9024-F08D725A42FB}"/>
    <cellStyle name="Input 4 2 2 3 3 5" xfId="21062" xr:uid="{E1CC168E-86BE-46FB-ABFF-BE38D84C95ED}"/>
    <cellStyle name="Input 4 2 2 3 3 6" xfId="23818" xr:uid="{497BDE21-B248-466C-A3C4-D347E9CAF95B}"/>
    <cellStyle name="Input 4 2 2 3 4" xfId="8354" xr:uid="{97C8F121-54B8-4229-BA52-9B37CC761109}"/>
    <cellStyle name="Input 4 2 2 3 4 2" xfId="12510" xr:uid="{0C023467-2145-4492-8014-45C3A78D2EB3}"/>
    <cellStyle name="Input 4 2 2 3 4 3" xfId="15957" xr:uid="{6166969E-2B12-4A9B-880B-E00673B5E37E}"/>
    <cellStyle name="Input 4 2 2 3 4 4" xfId="4231" xr:uid="{39FF8B1D-F01A-458D-87F2-434934A5A043}"/>
    <cellStyle name="Input 4 2 2 3 4 5" xfId="21688" xr:uid="{431B4B16-7FC1-45B8-AB0A-D018102C8340}"/>
    <cellStyle name="Input 4 2 2 3 4 6" xfId="24444" xr:uid="{A37F24A3-E3EA-4077-BAD5-35224671E3B7}"/>
    <cellStyle name="Input 4 2 2 3 5" xfId="10090" xr:uid="{3D7B5C69-F2AA-45E2-8564-16D7B15FC629}"/>
    <cellStyle name="Input 4 2 2 3 6" xfId="3339" xr:uid="{E425CF5F-2DA6-4509-A5BC-047AFB227559}"/>
    <cellStyle name="Input 4 2 2 3 7" xfId="16208" xr:uid="{3470CC2B-530A-4521-AD7B-9D43B4133C76}"/>
    <cellStyle name="Input 4 2 2 3 8" xfId="17653" xr:uid="{0A51A587-2883-4578-9B10-3C8EE2453223}"/>
    <cellStyle name="Input 4 2 2 3 9" xfId="13267" xr:uid="{9E76C0BA-E90D-40E3-A313-075EA0BC9F57}"/>
    <cellStyle name="Input 4 2 2 4" xfId="5582" xr:uid="{22F4826A-4620-4851-A319-AD232E16E7F7}"/>
    <cellStyle name="Input 4 2 2 4 2" xfId="6752" xr:uid="{AA16BDB2-7692-4322-9214-BDA920BC3074}"/>
    <cellStyle name="Input 4 2 2 4 2 2" xfId="10913" xr:uid="{55D93959-4AC1-43D1-9B7C-A361FF3B5B51}"/>
    <cellStyle name="Input 4 2 2 4 2 3" xfId="14366" xr:uid="{EAE23965-DC58-48C2-99B0-67C3BEC1413A}"/>
    <cellStyle name="Input 4 2 2 4 2 4" xfId="19368" xr:uid="{B8B8544B-57BB-43BC-962E-4499ED04E5A1}"/>
    <cellStyle name="Input 4 2 2 4 2 5" xfId="20125" xr:uid="{AB94A572-1E92-4C15-914F-EF3EA190339B}"/>
    <cellStyle name="Input 4 2 2 4 2 6" xfId="22884" xr:uid="{9CF179C6-8729-41B3-96C6-F25636D5FBF1}"/>
    <cellStyle name="Input 4 2 2 4 3" xfId="7420" xr:uid="{E145F2C0-07F0-462D-A893-7789BD579F68}"/>
    <cellStyle name="Input 4 2 2 4 3 2" xfId="11576" xr:uid="{3E54BE30-F116-448F-A00D-44AB4281AEED}"/>
    <cellStyle name="Input 4 2 2 4 3 3" xfId="15027" xr:uid="{3A76A217-8659-4367-B81D-143649962985}"/>
    <cellStyle name="Input 4 2 2 4 3 4" xfId="18348" xr:uid="{EB9C14C9-AA06-4628-97D5-0D9E435ED8F4}"/>
    <cellStyle name="Input 4 2 2 4 3 5" xfId="20763" xr:uid="{8C170AF1-7868-4D14-8FF1-945AEF98C498}"/>
    <cellStyle name="Input 4 2 2 4 3 6" xfId="23519" xr:uid="{E348C0AE-F308-48E6-A865-967E9A307EDB}"/>
    <cellStyle name="Input 4 2 2 4 4" xfId="8052" xr:uid="{29FE9BCB-5295-4B92-9F36-CC48C54B188C}"/>
    <cellStyle name="Input 4 2 2 4 4 2" xfId="12208" xr:uid="{E3053C58-0B81-4DEC-8F26-B08BB828BAC3}"/>
    <cellStyle name="Input 4 2 2 4 4 3" xfId="15657" xr:uid="{FB53CED6-D9FE-4B2A-9520-A2261EBE0EC1}"/>
    <cellStyle name="Input 4 2 2 4 4 4" xfId="3778" xr:uid="{D7272B79-67C2-43BE-8895-EFE71B0A6812}"/>
    <cellStyle name="Input 4 2 2 4 4 5" xfId="21389" xr:uid="{C4F23C51-DFAD-47D7-B704-96A0275E0D85}"/>
    <cellStyle name="Input 4 2 2 4 4 6" xfId="24145" xr:uid="{64F8143C-FF30-42B9-B7E6-0A5AD86300FD}"/>
    <cellStyle name="Input 4 2 2 4 5" xfId="9773" xr:uid="{BE852808-9C68-4F66-BBB2-AC4B920BB07E}"/>
    <cellStyle name="Input 4 2 2 4 6" xfId="4901" xr:uid="{888874DE-481E-499B-AF1E-3D5EACD0EAB9}"/>
    <cellStyle name="Input 4 2 2 4 7" xfId="18601" xr:uid="{023A6F1B-75C7-4F71-9A50-D5423E537124}"/>
    <cellStyle name="Input 4 2 2 4 8" xfId="18000" xr:uid="{D7D9198F-2423-4702-BE4A-FC697839503E}"/>
    <cellStyle name="Input 4 2 2 4 9" xfId="4276" xr:uid="{6DBB68B0-CEBB-4D87-9021-D8B78C1190E8}"/>
    <cellStyle name="Input 4 2 2 5" xfId="6452" xr:uid="{35BA471F-B8CB-4D12-B59B-F9EA5DCCEE5F}"/>
    <cellStyle name="Input 4 2 2 5 2" xfId="10624" xr:uid="{0D650C00-C7CE-4A20-A73F-7892C9208FB6}"/>
    <cellStyle name="Input 4 2 2 5 3" xfId="14072" xr:uid="{F97BFA0A-078D-4AC1-95B6-A7000D6E2C11}"/>
    <cellStyle name="Input 4 2 2 5 4" xfId="3808" xr:uid="{217887B9-FD45-400C-9D90-67087FF21069}"/>
    <cellStyle name="Input 4 2 2 5 5" xfId="19850" xr:uid="{EFDA7C65-1D24-474E-8527-A1C0BA77AC08}"/>
    <cellStyle name="Input 4 2 2 5 6" xfId="22613" xr:uid="{D852FFE1-FE59-4F00-A78E-8F9C4CC812CA}"/>
    <cellStyle name="Input 4 2 2 6" xfId="7151" xr:uid="{70983589-2D5A-4037-89E3-F80A0AB69D47}"/>
    <cellStyle name="Input 4 2 2 6 2" xfId="11307" xr:uid="{D7ADEAE5-448E-4EBD-A6D4-80454AA27EF1}"/>
    <cellStyle name="Input 4 2 2 6 3" xfId="14759" xr:uid="{9459E214-C141-448F-9772-E6F540692FDC}"/>
    <cellStyle name="Input 4 2 2 6 4" xfId="13094" xr:uid="{9ACE22AC-2FCA-47F4-A3C7-97A403877D52}"/>
    <cellStyle name="Input 4 2 2 6 5" xfId="20496" xr:uid="{B2D467CF-B8C1-400A-A7F9-F6EE72557BFB}"/>
    <cellStyle name="Input 4 2 2 6 6" xfId="23252" xr:uid="{A6625AE9-C020-4B7B-A85F-569ACBD0365F}"/>
    <cellStyle name="Input 4 2 2 7" xfId="7782" xr:uid="{F691B37B-A0F6-474D-9ACC-019C94397C0D}"/>
    <cellStyle name="Input 4 2 2 7 2" xfId="11938" xr:uid="{9458A0BB-28F2-4FDF-9A9B-5C1FA7AAAB74}"/>
    <cellStyle name="Input 4 2 2 7 3" xfId="15387" xr:uid="{AC9F4480-002B-4AAA-AF1C-3E4F6A9E8257}"/>
    <cellStyle name="Input 4 2 2 7 4" xfId="16924" xr:uid="{52A91DB0-39ED-434A-828D-71C637880818}"/>
    <cellStyle name="Input 4 2 2 7 5" xfId="21121" xr:uid="{81434158-B703-409A-8E90-AF97CE2A1D30}"/>
    <cellStyle name="Input 4 2 2 7 6" xfId="23877" xr:uid="{727CAF52-678C-4C0B-A301-5705AB3E7C75}"/>
    <cellStyle name="Input 4 2 2 8" xfId="3016" xr:uid="{62791F44-EE67-4DFD-A48C-1DA524CFE06A}"/>
    <cellStyle name="Input 4 2 2 9" xfId="3591" xr:uid="{C9C160BA-A735-4EE3-93D0-D796D8F1FC76}"/>
    <cellStyle name="Input 4 2 3" xfId="5325" xr:uid="{E7FD455B-54F4-473B-A756-2DB2C8EF67F4}"/>
    <cellStyle name="Input 4 2 3 10" xfId="17900" xr:uid="{BFF6AA3E-0221-41FF-8AFF-C151C2165CD3}"/>
    <cellStyle name="Input 4 2 3 2" xfId="5634" xr:uid="{92D0B85F-AB8B-4B75-B15E-7138F522FA5F}"/>
    <cellStyle name="Input 4 2 3 2 2" xfId="6804" xr:uid="{14AF2903-0137-4FEA-8FA6-BEC8B4CD869E}"/>
    <cellStyle name="Input 4 2 3 2 2 2" xfId="10965" xr:uid="{BD50A5C5-F432-4BB0-8D2A-28CE1D6E740E}"/>
    <cellStyle name="Input 4 2 3 2 2 3" xfId="14418" xr:uid="{D8A8E08F-EF18-4DF6-9C27-B434CC04D714}"/>
    <cellStyle name="Input 4 2 3 2 2 4" xfId="4009" xr:uid="{107ABEA0-FD8A-48B4-B773-7892D15C3479}"/>
    <cellStyle name="Input 4 2 3 2 2 5" xfId="20177" xr:uid="{13DB9F20-F219-4724-B61A-5FF47CCDCBED}"/>
    <cellStyle name="Input 4 2 3 2 2 6" xfId="22936" xr:uid="{703A3C22-6064-4D92-97C3-A538569B7067}"/>
    <cellStyle name="Input 4 2 3 2 3" xfId="7472" xr:uid="{3FCC8BC0-1304-4E23-A5BC-806174F79CC6}"/>
    <cellStyle name="Input 4 2 3 2 3 2" xfId="11628" xr:uid="{12347A99-36EA-4F35-8F1F-4400E8EF1139}"/>
    <cellStyle name="Input 4 2 3 2 3 3" xfId="15079" xr:uid="{507C7221-0337-496A-9251-32336DF37B22}"/>
    <cellStyle name="Input 4 2 3 2 3 4" xfId="17083" xr:uid="{E5D11373-FCDD-4C58-AF2F-496D690AAE11}"/>
    <cellStyle name="Input 4 2 3 2 3 5" xfId="20815" xr:uid="{2E412C83-F790-4B7C-8F87-1702F598A30B}"/>
    <cellStyle name="Input 4 2 3 2 3 6" xfId="23571" xr:uid="{24BEFB31-EBB7-453E-9DE7-218E116D9D12}"/>
    <cellStyle name="Input 4 2 3 2 4" xfId="8104" xr:uid="{389096A7-57EC-4615-B476-59DA0C8FC7B6}"/>
    <cellStyle name="Input 4 2 3 2 4 2" xfId="12260" xr:uid="{850909E3-DD39-4831-940A-FA838EFEC4BA}"/>
    <cellStyle name="Input 4 2 3 2 4 3" xfId="15709" xr:uid="{C78AB352-759E-4BCC-8E4B-5DC776E8F606}"/>
    <cellStyle name="Input 4 2 3 2 4 4" xfId="16973" xr:uid="{F2EC3503-4359-45C2-85A7-7D8D73F494E3}"/>
    <cellStyle name="Input 4 2 3 2 4 5" xfId="21441" xr:uid="{2B51E6B8-358E-4234-96E5-F3C5F0B455BA}"/>
    <cellStyle name="Input 4 2 3 2 4 6" xfId="24197" xr:uid="{56CF0298-E507-409D-85A5-51C70A6CB0A8}"/>
    <cellStyle name="Input 4 2 3 2 5" xfId="9825" xr:uid="{22681959-B757-4B66-8CCE-BE4F8454EAB6}"/>
    <cellStyle name="Input 4 2 3 2 6" xfId="12807" xr:uid="{EC136B9F-1101-4307-858A-690617D44FAA}"/>
    <cellStyle name="Input 4 2 3 2 7" xfId="8549" xr:uid="{4939F25F-9EFD-44EF-B15B-D5FE0964B7AA}"/>
    <cellStyle name="Input 4 2 3 2 8" xfId="4014" xr:uid="{64A38A9D-0882-4089-938C-9B4DE0F908FF}"/>
    <cellStyle name="Input 4 2 3 2 9" xfId="17585" xr:uid="{8D644D95-5413-407A-BD6E-E0D455B21485}"/>
    <cellStyle name="Input 4 2 3 3" xfId="6555" xr:uid="{5314F8C8-42CB-49FE-9437-5D18F9EF6164}"/>
    <cellStyle name="Input 4 2 3 3 2" xfId="10727" xr:uid="{636EB3E2-A3B1-49BD-9E7A-83CD1FB50E90}"/>
    <cellStyle name="Input 4 2 3 3 3" xfId="14175" xr:uid="{D3B3181F-C77C-414F-B888-4FA73240FB7C}"/>
    <cellStyle name="Input 4 2 3 3 4" xfId="14237" xr:uid="{1BD1BF68-76B1-4B73-8952-BE8D7CBCFEA2}"/>
    <cellStyle name="Input 4 2 3 3 5" xfId="19953" xr:uid="{51A3F2EE-D238-4AD3-844A-3CC943645845}"/>
    <cellStyle name="Input 4 2 3 3 6" xfId="22716" xr:uid="{DD49E91C-D5FE-4756-8BD2-36B83CABB92A}"/>
    <cellStyle name="Input 4 2 3 4" xfId="7254" xr:uid="{E77FC022-B6D1-47C8-9C35-102EFF0EAAEA}"/>
    <cellStyle name="Input 4 2 3 4 2" xfId="11410" xr:uid="{CAEF0CCB-49CB-450C-864C-C2518BDFB79F}"/>
    <cellStyle name="Input 4 2 3 4 3" xfId="14862" xr:uid="{A9EAE64B-D9C3-422A-BAC8-5362C61A5643}"/>
    <cellStyle name="Input 4 2 3 4 4" xfId="17713" xr:uid="{A7250C73-4F48-4FA5-9441-1AA9D1DA4014}"/>
    <cellStyle name="Input 4 2 3 4 5" xfId="20599" xr:uid="{E997BC3E-FFB3-45B0-A5F0-318B9BA56923}"/>
    <cellStyle name="Input 4 2 3 4 6" xfId="23355" xr:uid="{2452FBD2-3936-4E2D-974B-E2D69DD9BAA0}"/>
    <cellStyle name="Input 4 2 3 5" xfId="7887" xr:uid="{B3521CDC-B1D4-401D-A869-AC4B4A37EAF9}"/>
    <cellStyle name="Input 4 2 3 5 2" xfId="12043" xr:uid="{4B778237-1D40-45C3-9A5B-49FB1991EF2F}"/>
    <cellStyle name="Input 4 2 3 5 3" xfId="15492" xr:uid="{D36A5858-4574-4FC6-9E5C-AB6123046C5E}"/>
    <cellStyle name="Input 4 2 3 5 4" xfId="13151" xr:uid="{40C4FD94-234B-4C48-83C9-3CB049A10756}"/>
    <cellStyle name="Input 4 2 3 5 5" xfId="21226" xr:uid="{2201BF69-2A07-4F2D-9E6B-D52538800A20}"/>
    <cellStyle name="Input 4 2 3 5 6" xfId="23982" xr:uid="{7608EB32-C963-4AF0-9EDD-E675B92E5201}"/>
    <cellStyle name="Input 4 2 3 6" xfId="9539" xr:uid="{10B4BFEE-962F-45A5-8E0A-B7CB3F615B44}"/>
    <cellStyle name="Input 4 2 3 7" xfId="5072" xr:uid="{0A875857-63B2-469E-BA4B-A1945860EDA5}"/>
    <cellStyle name="Input 4 2 3 8" xfId="18503" xr:uid="{3640FE94-6400-4C89-89AD-9870971953B1}"/>
    <cellStyle name="Input 4 2 3 9" xfId="18127" xr:uid="{C813E017-0B3C-4F49-B96F-511080ED54E5}"/>
    <cellStyle name="Input 4 2 4" xfId="5851" xr:uid="{92138BB9-8805-4581-A92E-60E9DD826797}"/>
    <cellStyle name="Input 4 2 4 2" xfId="7020" xr:uid="{5A53882E-EDF8-4334-8E05-551E44381E49}"/>
    <cellStyle name="Input 4 2 4 2 2" xfId="11176" xr:uid="{89B8BB51-8A18-4FDA-AFB4-724810E9795F}"/>
    <cellStyle name="Input 4 2 4 2 3" xfId="14630" xr:uid="{E7027AE6-F1E7-44A0-A8FD-4559B05C962A}"/>
    <cellStyle name="Input 4 2 4 2 4" xfId="12719" xr:uid="{98314BBA-D97D-4BA4-88B8-2C3153C06121}"/>
    <cellStyle name="Input 4 2 4 2 5" xfId="20371" xr:uid="{2EDA5C53-9714-483A-9817-853FC7482D35}"/>
    <cellStyle name="Input 4 2 4 2 6" xfId="23129" xr:uid="{9071F118-D112-4D16-92BD-430BFA87E49E}"/>
    <cellStyle name="Input 4 2 4 3" xfId="7668" xr:uid="{F182F8EA-3BF8-48CD-8504-C85DB0466B3E}"/>
    <cellStyle name="Input 4 2 4 3 2" xfId="11824" xr:uid="{A0B754C1-55D3-487F-82F2-86965A60A497}"/>
    <cellStyle name="Input 4 2 4 3 3" xfId="15273" xr:uid="{8C3B9A67-BAF4-4402-9F0F-ED672DC22771}"/>
    <cellStyle name="Input 4 2 4 3 4" xfId="14000" xr:uid="{F18A2B14-0E3C-4187-B82B-20D29847DF96}"/>
    <cellStyle name="Input 4 2 4 3 5" xfId="21008" xr:uid="{2EED1F8B-FEAB-4C50-AAB7-79715DDD8BA7}"/>
    <cellStyle name="Input 4 2 4 3 6" xfId="23764" xr:uid="{84D4B5CF-EB34-41AB-8237-BAF938A0A541}"/>
    <cellStyle name="Input 4 2 4 4" xfId="8300" xr:uid="{17664026-1D12-49BA-BB72-C8FA2D0926C2}"/>
    <cellStyle name="Input 4 2 4 4 2" xfId="12456" xr:uid="{01875430-6DC1-409F-BFD5-F86111FDF177}"/>
    <cellStyle name="Input 4 2 4 4 3" xfId="15903" xr:uid="{79B1D25B-9383-4B54-BF7B-CABC1D4D507C}"/>
    <cellStyle name="Input 4 2 4 4 4" xfId="4295" xr:uid="{7AF0D640-E1DB-4A7C-A1F7-AAD91877B2BE}"/>
    <cellStyle name="Input 4 2 4 4 5" xfId="21634" xr:uid="{510BDA65-51CA-455B-A9F9-924CEDEAA735}"/>
    <cellStyle name="Input 4 2 4 4 6" xfId="24390" xr:uid="{E987C0E0-7F2B-429A-9AEC-9713101DBD8A}"/>
    <cellStyle name="Input 4 2 4 5" xfId="10036" xr:uid="{84B499E4-A42A-4B1A-A745-F7B5C667FA59}"/>
    <cellStyle name="Input 4 2 4 6" xfId="3628" xr:uid="{CB537BF4-2C46-4F29-A4C2-5748D885E11E}"/>
    <cellStyle name="Input 4 2 4 7" xfId="12995" xr:uid="{4489BF80-FC27-47DE-8FE8-83FAFF6C44D3}"/>
    <cellStyle name="Input 4 2 4 8" xfId="4172" xr:uid="{4C7F4346-7537-449B-9F42-C101F981A055}"/>
    <cellStyle name="Input 4 2 4 9" xfId="3655" xr:uid="{201B5E71-E848-435C-AB0C-BF82A3C8770B}"/>
    <cellStyle name="Input 4 2 5" xfId="5528" xr:uid="{8524EE33-A212-4617-B1FA-57852095C700}"/>
    <cellStyle name="Input 4 2 5 2" xfId="6701" xr:uid="{953399E3-F838-485A-A9B1-AD117365D2CE}"/>
    <cellStyle name="Input 4 2 5 2 2" xfId="10862" xr:uid="{609020EB-6397-4817-8C8F-A6AAF0D71144}"/>
    <cellStyle name="Input 4 2 5 2 3" xfId="14315" xr:uid="{9DB61B44-D9CD-4880-AF02-0655B4B82216}"/>
    <cellStyle name="Input 4 2 5 2 4" xfId="18984" xr:uid="{50FC3ED2-C457-4AB5-A462-D49EAC3C6EC3}"/>
    <cellStyle name="Input 4 2 5 2 5" xfId="20075" xr:uid="{6230F2F6-F811-4860-871B-9943AD39942A}"/>
    <cellStyle name="Input 4 2 5 2 6" xfId="22834" xr:uid="{849CE8F5-DA7F-4598-9F0E-0C75597CEA84}"/>
    <cellStyle name="Input 4 2 5 3" xfId="7369" xr:uid="{0938FFDE-D2B3-4C7E-894C-C72F850227E8}"/>
    <cellStyle name="Input 4 2 5 3 2" xfId="11525" xr:uid="{228B1C0B-84FB-4820-914D-30A5599303DA}"/>
    <cellStyle name="Input 4 2 5 3 3" xfId="14976" xr:uid="{4860DE94-ECE5-4F82-838F-38F3058DF4AC}"/>
    <cellStyle name="Input 4 2 5 3 4" xfId="3855" xr:uid="{EAEEA474-5DEC-4B2A-B328-D459EC8B5528}"/>
    <cellStyle name="Input 4 2 5 3 5" xfId="20712" xr:uid="{BA992AC9-7EA1-49E0-9033-ADCCB8783589}"/>
    <cellStyle name="Input 4 2 5 3 6" xfId="23468" xr:uid="{AFFBBC08-F2ED-477E-A2F2-7C4ED20CA488}"/>
    <cellStyle name="Input 4 2 5 4" xfId="8002" xr:uid="{A8D9269F-0BA4-40D8-BB43-EC2C825433FA}"/>
    <cellStyle name="Input 4 2 5 4 2" xfId="12158" xr:uid="{93C93A42-607D-439E-9417-FCC9519200EC}"/>
    <cellStyle name="Input 4 2 5 4 3" xfId="15607" xr:uid="{CC3B3700-902C-40D2-8DEC-2FA92660660C}"/>
    <cellStyle name="Input 4 2 5 4 4" xfId="13866" xr:uid="{710E4313-3DC0-4129-9E58-0258442F58F8}"/>
    <cellStyle name="Input 4 2 5 4 5" xfId="21339" xr:uid="{F9B3E554-8CDA-4F9F-A879-F35CE9DFF34C}"/>
    <cellStyle name="Input 4 2 5 4 6" xfId="24095" xr:uid="{538FDC5D-674B-4009-9DA2-A72C94683CB3}"/>
    <cellStyle name="Input 4 2 5 5" xfId="9720" xr:uid="{DD1B27A6-1335-4FB3-9C9E-E4A6A825AD39}"/>
    <cellStyle name="Input 4 2 5 6" xfId="5049" xr:uid="{2B6CAA1D-0BD1-4944-A86A-896E7E761E3E}"/>
    <cellStyle name="Input 4 2 5 7" xfId="18524" xr:uid="{3117DAE4-DA6D-4CAE-857E-70AD4F9CD6AB}"/>
    <cellStyle name="Input 4 2 5 8" xfId="17982" xr:uid="{BA588C6C-44B9-4C89-97C0-DFD74EA1DD32}"/>
    <cellStyle name="Input 4 2 5 9" xfId="16163" xr:uid="{5ED84506-27D4-4F35-9454-B0485C9D407B}"/>
    <cellStyle name="Input 4 2 6" xfId="6256" xr:uid="{583371F0-72F7-4938-AC82-B33D921B5C72}"/>
    <cellStyle name="Input 4 2 6 2" xfId="10432" xr:uid="{4D703CAA-7393-4A2A-8BE1-3894F4377162}"/>
    <cellStyle name="Input 4 2 6 3" xfId="13878" xr:uid="{7A4C4C4B-91FE-4888-9850-9DF3C560F0A0}"/>
    <cellStyle name="Input 4 2 6 4" xfId="13034" xr:uid="{6C590077-C2D0-46E3-A296-9D7EFCA29472}"/>
    <cellStyle name="Input 4 2 6 5" xfId="17963" xr:uid="{B26908D6-7B61-466E-9119-9BDB0BDCCBB2}"/>
    <cellStyle name="Input 4 2 6 6" xfId="22466" xr:uid="{BF0680F8-1ADB-4FBE-8BAE-980505674948}"/>
    <cellStyle name="Input 4 2 7" xfId="6149" xr:uid="{ABE4602E-73C1-47FA-9829-979BEEF2B9E8}"/>
    <cellStyle name="Input 4 2 7 2" xfId="10325" xr:uid="{B6C404B4-174E-4994-B7BA-F1A724E73CD1}"/>
    <cellStyle name="Input 4 2 7 3" xfId="13772" xr:uid="{82EC1234-DB5E-4157-B3FA-C5E80B708305}"/>
    <cellStyle name="Input 4 2 7 4" xfId="17597" xr:uid="{41D209EC-72B7-4BD2-A38B-71A6425D4FC7}"/>
    <cellStyle name="Input 4 2 7 5" xfId="17468" xr:uid="{9E84A106-F077-46AC-BBC3-82E4B383113D}"/>
    <cellStyle name="Input 4 2 7 6" xfId="22393" xr:uid="{3D2310D8-1273-4A71-A3F5-328448E8FC7B}"/>
    <cellStyle name="Input 4 2 8" xfId="6208" xr:uid="{CB3A431E-A337-438F-8C6A-4CA9DA281F37}"/>
    <cellStyle name="Input 4 2 8 2" xfId="10384" xr:uid="{FD8C3EB5-7326-4383-8815-0ED2A74E9E4A}"/>
    <cellStyle name="Input 4 2 8 3" xfId="13831" xr:uid="{63425FFE-378B-47A9-857C-3F40865CEEAC}"/>
    <cellStyle name="Input 4 2 8 4" xfId="12906" xr:uid="{A266D63A-D80C-4F62-848B-B7C7900C14F5}"/>
    <cellStyle name="Input 4 2 8 5" xfId="18028" xr:uid="{BCB6338B-CA05-46A5-A251-759C9A965E28}"/>
    <cellStyle name="Input 4 2 8 6" xfId="22433" xr:uid="{4BD64722-ACB1-44B8-87E6-F3CF646B351C}"/>
    <cellStyle name="Input 4 2 9" xfId="9084" xr:uid="{574CE629-0521-4C5E-ABAC-156192B0AFD2}"/>
    <cellStyle name="Input 4 2 9 2" xfId="13186" xr:uid="{27493531-0E2B-4046-A2B4-E52F73CA82D1}"/>
    <cellStyle name="Input 4 2 9 3" xfId="16584" xr:uid="{1FC9427A-A91E-414C-BBC4-2C878BD382BA}"/>
    <cellStyle name="Input 4 2 9 4" xfId="19026" xr:uid="{6DBF45C4-BDD5-48FA-9C61-763CC2E5B960}"/>
    <cellStyle name="Input 4 2 9 5" xfId="19440" xr:uid="{D8B7B519-26D5-43B1-81D8-876D1517FD78}"/>
    <cellStyle name="Input 4 2 9 6" xfId="22013" xr:uid="{3A701EF6-E396-49B4-945E-56231D1A6CB8}"/>
    <cellStyle name="Input 4 2 9 7" xfId="24710" xr:uid="{D6170C8A-6293-46B6-B2E1-E19108FDA969}"/>
    <cellStyle name="Input 4 3" xfId="5190" xr:uid="{B12253B6-B596-4EEB-BA37-CEBFDEF88645}"/>
    <cellStyle name="Input 4 3 10" xfId="18120" xr:uid="{A8FC0AC9-DC3A-4794-8557-F3D15EC9B035}"/>
    <cellStyle name="Input 4 3 2" xfId="5797" xr:uid="{0C9945EF-733C-498D-8FC6-B990E5FC07E6}"/>
    <cellStyle name="Input 4 3 2 2" xfId="6966" xr:uid="{233B6B6C-F301-48FC-9CE5-C288E95CC593}"/>
    <cellStyle name="Input 4 3 2 2 2" xfId="11122" xr:uid="{E6EC556B-0FC3-4C83-AEB5-C6F18C3E931E}"/>
    <cellStyle name="Input 4 3 2 2 3" xfId="14576" xr:uid="{954A06F4-9FC8-49D4-85B5-9CF22C2C6FB7}"/>
    <cellStyle name="Input 4 3 2 2 4" xfId="4260" xr:uid="{F8E4BFA6-0935-43E9-8B22-4A071B75C2B8}"/>
    <cellStyle name="Input 4 3 2 2 5" xfId="20317" xr:uid="{6C4F3A82-5F4F-4B3D-A735-029B5037DFB2}"/>
    <cellStyle name="Input 4 3 2 2 6" xfId="23075" xr:uid="{A65F2F17-C5E7-4659-833A-502EF6552A0B}"/>
    <cellStyle name="Input 4 3 2 3" xfId="7614" xr:uid="{189E7A1C-1D8A-44B5-8131-FB84EEF67611}"/>
    <cellStyle name="Input 4 3 2 3 2" xfId="11770" xr:uid="{EEE1B206-9E07-4EE4-90FD-0D2C89EEF021}"/>
    <cellStyle name="Input 4 3 2 3 3" xfId="15219" xr:uid="{A3F425C9-5C35-43B8-B6CF-5F434F3B7DF3}"/>
    <cellStyle name="Input 4 3 2 3 4" xfId="16157" xr:uid="{C754D5A0-B00D-4ACB-8412-365D90C453C5}"/>
    <cellStyle name="Input 4 3 2 3 5" xfId="20954" xr:uid="{EC34D8B4-D727-4ADF-A064-967BDAB39AD8}"/>
    <cellStyle name="Input 4 3 2 3 6" xfId="23710" xr:uid="{15A8DDE8-0A00-4206-95F2-7D9D2C8AB95D}"/>
    <cellStyle name="Input 4 3 2 4" xfId="8246" xr:uid="{17D842AF-72ED-414C-8976-2A26B35F87D3}"/>
    <cellStyle name="Input 4 3 2 4 2" xfId="12402" xr:uid="{86F26876-1B51-4BD3-9AE6-5BB8C3853748}"/>
    <cellStyle name="Input 4 3 2 4 3" xfId="15849" xr:uid="{2CCDC548-C38D-498F-9959-6CAA12835B79}"/>
    <cellStyle name="Input 4 3 2 4 4" xfId="4854" xr:uid="{CED35855-6097-401B-9DF9-D96114C399D3}"/>
    <cellStyle name="Input 4 3 2 4 5" xfId="21580" xr:uid="{E6862184-FB07-444F-A7AC-B9CF0C2D6DB4}"/>
    <cellStyle name="Input 4 3 2 4 6" xfId="24336" xr:uid="{E9B0EA32-4CE1-4B35-96EA-9DDDFDF4D0FE}"/>
    <cellStyle name="Input 4 3 2 5" xfId="9982" xr:uid="{554D1FBF-CFA4-4794-AEA2-F9275DCC43B6}"/>
    <cellStyle name="Input 4 3 2 6" xfId="5090" xr:uid="{FD0FA6C3-4F3C-4C55-87D4-E5191539FB54}"/>
    <cellStyle name="Input 4 3 2 7" xfId="10549" xr:uid="{79442A16-6918-4899-B87A-07293A906038}"/>
    <cellStyle name="Input 4 3 2 8" xfId="4174" xr:uid="{9483273F-4DF9-4ED1-B409-EA6B09BA2551}"/>
    <cellStyle name="Input 4 3 2 9" xfId="17335" xr:uid="{62EC6A02-BEBD-46A3-9595-6AF49113D016}"/>
    <cellStyle name="Input 4 3 3" xfId="6422" xr:uid="{2278225F-9784-4429-AEF1-57AD25EB0884}"/>
    <cellStyle name="Input 4 3 3 2" xfId="10594" xr:uid="{24DAED9C-63FA-4C22-B673-F70B478E3460}"/>
    <cellStyle name="Input 4 3 3 3" xfId="14042" xr:uid="{3EB2D5FD-9349-4664-B874-9321D94A7570}"/>
    <cellStyle name="Input 4 3 3 4" xfId="17059" xr:uid="{9FD8314D-65A7-4877-BC07-2AB41C6A754E}"/>
    <cellStyle name="Input 4 3 3 5" xfId="19820" xr:uid="{0A9313DF-8DB7-435F-B452-709A5795E0B1}"/>
    <cellStyle name="Input 4 3 3 6" xfId="22583" xr:uid="{EB52E178-A64F-408E-9FC5-EEC216AF4676}"/>
    <cellStyle name="Input 4 3 4" xfId="7121" xr:uid="{709619F7-349E-4607-92FC-63F79AE0E8BF}"/>
    <cellStyle name="Input 4 3 4 2" xfId="11277" xr:uid="{AB4A9095-3B2D-4B17-BBE5-FB1B956DBA60}"/>
    <cellStyle name="Input 4 3 4 3" xfId="14729" xr:uid="{46DE81A2-66B2-4D6B-A93B-C27D250969E9}"/>
    <cellStyle name="Input 4 3 4 4" xfId="18970" xr:uid="{ACCEEC0C-42F6-46ED-9671-D7CDA1121553}"/>
    <cellStyle name="Input 4 3 4 5" xfId="20466" xr:uid="{02223FD8-5B13-4C29-9C88-9CF0E05146A6}"/>
    <cellStyle name="Input 4 3 4 6" xfId="23222" xr:uid="{54ADD38A-0B48-4D08-AE0C-0963146C8479}"/>
    <cellStyle name="Input 4 3 5" xfId="7752" xr:uid="{B52537DB-6CBD-47D6-89E3-BEC76BB4C320}"/>
    <cellStyle name="Input 4 3 5 2" xfId="11908" xr:uid="{77DB0EF9-CE76-4DA2-98A3-96FA4202EB1D}"/>
    <cellStyle name="Input 4 3 5 3" xfId="15357" xr:uid="{4DF1DAD7-72BA-4D64-B66D-11EA0179ED64}"/>
    <cellStyle name="Input 4 3 5 4" xfId="13997" xr:uid="{A9E22995-4437-483C-B657-4D3F346DF11F}"/>
    <cellStyle name="Input 4 3 5 5" xfId="21091" xr:uid="{8426DD76-6E30-4E6F-95CD-C9D8051DE155}"/>
    <cellStyle name="Input 4 3 5 6" xfId="23847" xr:uid="{9F936221-823F-4028-947A-277395CCF36E}"/>
    <cellStyle name="Input 4 3 6" xfId="3046" xr:uid="{6BB1EE83-7B47-47F9-9D50-5C86A220D2BE}"/>
    <cellStyle name="Input 4 3 7" xfId="3580" xr:uid="{36B60F1F-BE13-42A6-827E-C763BD457DDF}"/>
    <cellStyle name="Input 4 3 8" xfId="16240" xr:uid="{7099E322-7570-4A64-BF25-4A17B34986AD}"/>
    <cellStyle name="Input 4 3 9" xfId="18924" xr:uid="{D985AB1F-29F9-4049-9FA6-E58627618E6A}"/>
    <cellStyle name="Input 4 4" xfId="5292" xr:uid="{75485A02-DB18-4F3A-9871-3C7A574817B6}"/>
    <cellStyle name="Input 4 4 2" xfId="6523" xr:uid="{3591E820-8484-40B9-81D3-D520B3764E46}"/>
    <cellStyle name="Input 4 4 2 2" xfId="10695" xr:uid="{AA7B4097-4760-40D0-A7E5-67CFFA71FB31}"/>
    <cellStyle name="Input 4 4 2 3" xfId="14143" xr:uid="{6586FBF5-E722-4E37-BAE5-F1839312E791}"/>
    <cellStyle name="Input 4 4 2 4" xfId="13717" xr:uid="{750AAAF6-583C-498E-80E4-49639B4F913F}"/>
    <cellStyle name="Input 4 4 2 5" xfId="19921" xr:uid="{67779D64-754F-4CB5-A21C-8EFCE83F8BB7}"/>
    <cellStyle name="Input 4 4 2 6" xfId="22684" xr:uid="{73071D96-9ED4-4B71-80C1-1FE1DD3DDBEC}"/>
    <cellStyle name="Input 4 4 3" xfId="7222" xr:uid="{D8CFBC84-2C26-4FF2-8384-E94D345DF346}"/>
    <cellStyle name="Input 4 4 3 2" xfId="11378" xr:uid="{42EBD5A4-B042-490D-842A-2735EB06B8E7}"/>
    <cellStyle name="Input 4 4 3 3" xfId="14830" xr:uid="{D87B2962-1F8E-4C09-8C18-712EBB481F19}"/>
    <cellStyle name="Input 4 4 3 4" xfId="18152" xr:uid="{E5C5C8B0-66B0-4196-8A82-DEB5B8713740}"/>
    <cellStyle name="Input 4 4 3 5" xfId="20567" xr:uid="{0D575B78-F0C8-4F93-8A04-990C9A23F950}"/>
    <cellStyle name="Input 4 4 3 6" xfId="23323" xr:uid="{F54F435B-375C-44EA-9880-A69E1C952E2F}"/>
    <cellStyle name="Input 4 4 4" xfId="7854" xr:uid="{EADA22D0-EFE1-4938-A8EF-E7CD8D538760}"/>
    <cellStyle name="Input 4 4 4 2" xfId="12010" xr:uid="{70CD0706-7370-4C34-96AA-4AADE7B53BEB}"/>
    <cellStyle name="Input 4 4 4 3" xfId="15459" xr:uid="{CEAADDA7-4515-4A99-A715-5CD6A41E9AD8}"/>
    <cellStyle name="Input 4 4 4 4" xfId="16542" xr:uid="{F57434EF-81EB-4B70-A1C4-B39F13650C64}"/>
    <cellStyle name="Input 4 4 4 5" xfId="21193" xr:uid="{58EA97A9-433A-4305-AADE-F7215DC0291A}"/>
    <cellStyle name="Input 4 4 4 6" xfId="23949" xr:uid="{9D2AC152-8693-4C72-ADDD-1BA41145B61F}"/>
    <cellStyle name="Input 4 4 5" xfId="9506" xr:uid="{4544D0EF-8489-4DA9-B4A9-49C9E6FC0C16}"/>
    <cellStyle name="Input 4 4 6" xfId="9618" xr:uid="{8D15FDB9-8503-4A92-8DAB-C8D4719C8AF9}"/>
    <cellStyle name="Input 4 4 7" xfId="3449" xr:uid="{4416C1B0-FC2C-4514-8F3B-16AC60B19B15}"/>
    <cellStyle name="Input 4 4 8" xfId="17737" xr:uid="{9993834B-A70D-43FF-80B9-2AAB35B691DB}"/>
    <cellStyle name="Input 4 4 9" xfId="17882" xr:uid="{1A736AFB-6E1D-42C9-890A-695E48E2556B}"/>
    <cellStyle name="Input 4 5" xfId="6051" xr:uid="{E8EE1CAC-84AF-4F16-9650-E11B9967FFBD}"/>
    <cellStyle name="Input 4 5 2" xfId="10231" xr:uid="{FF9F3D23-848D-46CA-869C-F857E51467D6}"/>
    <cellStyle name="Input 4 5 3" xfId="13679" xr:uid="{64F486CC-DFF2-43F9-B1B1-FBD70730F97D}"/>
    <cellStyle name="Input 4 5 4" xfId="4610" xr:uid="{A91BE99F-586B-4D41-8563-32B4FBDE8D1E}"/>
    <cellStyle name="Input 4 5 5" xfId="8515" xr:uid="{E2910C41-D994-41F8-879E-FA4A5723F460}"/>
    <cellStyle name="Input 4 5 6" xfId="22325" xr:uid="{F1CE6D97-D79D-4C17-8B7B-D92C4C20CC58}"/>
    <cellStyle name="Input 4 6" xfId="6343" xr:uid="{89F804FF-79E7-46B9-81ED-8F1261D52F61}"/>
    <cellStyle name="Input 4 6 2" xfId="10518" xr:uid="{CBA4A542-EAB5-41E2-BC2D-648A172C517E}"/>
    <cellStyle name="Input 4 6 3" xfId="13965" xr:uid="{CAB8F42E-9028-4BDE-9384-50C378C50361}"/>
    <cellStyle name="Input 4 6 4" xfId="18438" xr:uid="{417F0F74-4FE8-42BC-B636-79604642F245}"/>
    <cellStyle name="Input 4 6 5" xfId="19780" xr:uid="{137CA5F1-B62B-41DE-8491-A7BB2E55646B}"/>
    <cellStyle name="Input 4 6 6" xfId="22544" xr:uid="{BA7AECD7-8B6C-4F99-9E37-1E3D07C0B570}"/>
    <cellStyle name="Input 4 7" xfId="5947" xr:uid="{6AF64AA2-9A5A-4520-8434-1A4A2DF63968}"/>
    <cellStyle name="Input 4 7 2" xfId="10130" xr:uid="{ED78F3B3-9E19-428B-8C90-C83863AEED8B}"/>
    <cellStyle name="Input 4 7 3" xfId="13579" xr:uid="{D61E368A-FF23-46E9-92BC-F3795F75F349}"/>
    <cellStyle name="Input 4 7 4" xfId="16362" xr:uid="{3C2A5A06-3CE6-4F03-ACA1-4CA4789A8C34}"/>
    <cellStyle name="Input 4 7 5" xfId="3395" xr:uid="{117327D6-C48F-4E2F-8049-81DA433B24A3}"/>
    <cellStyle name="Input 4 7 6" xfId="18447" xr:uid="{E837A1BB-9277-4165-B4F7-0AC73416933B}"/>
    <cellStyle name="Input 4 8" xfId="8892" xr:uid="{28C79988-AA40-432F-B458-C0128445B7ED}"/>
    <cellStyle name="Input 4 8 2" xfId="13020" xr:uid="{284A1AA8-B06D-4920-A5AF-DA6EE0831734}"/>
    <cellStyle name="Input 4 8 3" xfId="16417" xr:uid="{8817C5D0-95FA-48F4-A062-AD3B77C7CE06}"/>
    <cellStyle name="Input 4 8 4" xfId="18867" xr:uid="{B36D19F8-CB41-4D67-B715-E8C82F1DC005}"/>
    <cellStyle name="Input 4 8 5" xfId="16969" xr:uid="{DFB094D7-705A-4A86-A5F3-4B0DE5F10A52}"/>
    <cellStyle name="Input 4 8 6" xfId="21912" xr:uid="{9348CC6C-2405-4400-BAA5-06A6A24E3D3A}"/>
    <cellStyle name="Input 4 8 7" xfId="24611" xr:uid="{EB443E5E-1C6C-41AF-A065-259818981745}"/>
    <cellStyle name="Input 4 9" xfId="9242" xr:uid="{A0A62A7D-7E37-4B12-9219-E47691A4278B}"/>
    <cellStyle name="Input 4 9 2" xfId="13339" xr:uid="{D30AEB48-3A38-4E66-85A5-DC245A75A292}"/>
    <cellStyle name="Input 4 9 3" xfId="16735" xr:uid="{BF39391F-FA4D-4952-85BE-5714E856D466}"/>
    <cellStyle name="Input 4 9 4" xfId="19166" xr:uid="{11B4B4E5-A661-45E1-A0D7-CC4E14D31BA1}"/>
    <cellStyle name="Input 4 9 5" xfId="22138" xr:uid="{BC0D447D-2A59-4782-A41E-E72FBFEADE4D}"/>
    <cellStyle name="Input 4 9 6" xfId="24828" xr:uid="{B162B492-7B8C-46DA-9956-8B84F7E23607}"/>
    <cellStyle name="Input 5" xfId="716" xr:uid="{00000000-0005-0000-0000-000065060000}"/>
    <cellStyle name="Input 5 10" xfId="4990" xr:uid="{FE3A8D11-5E1E-4361-8913-AC352064D8F6}"/>
    <cellStyle name="Input 5 11" xfId="12686" xr:uid="{EAC8BD0B-37BA-4C01-9F6B-6F1E28ECFB86}"/>
    <cellStyle name="Input 5 12" xfId="17989" xr:uid="{5C34272C-DBF8-4E9D-A92D-E6E81AF98526}"/>
    <cellStyle name="Input 5 13" xfId="18182" xr:uid="{32D2C4C0-3AEB-48D2-B332-6D75EA1BFC49}"/>
    <cellStyle name="Input 5 14" xfId="21814" xr:uid="{E660BC59-1820-4D94-BB97-BC44CBE8ACD1}"/>
    <cellStyle name="Input 5 2" xfId="5198" xr:uid="{5F7E25FE-E328-4E84-893C-0D865AB80579}"/>
    <cellStyle name="Input 5 2 10" xfId="4013" xr:uid="{B62810A7-193C-4C92-A12A-566523530C18}"/>
    <cellStyle name="Input 5 2 11" xfId="19113" xr:uid="{C6225ABF-9039-4CBD-B2B1-1A468EE9F1D5}"/>
    <cellStyle name="Input 5 2 12" xfId="17747" xr:uid="{A7925D35-A83E-43AC-BD6A-C077946CE4BB}"/>
    <cellStyle name="Input 5 2 2" xfId="5644" xr:uid="{F00B50D5-2569-408F-A1EA-0671995AD2FB}"/>
    <cellStyle name="Input 5 2 2 2" xfId="6814" xr:uid="{14FA40FA-41F4-4349-AAF0-8362CA673307}"/>
    <cellStyle name="Input 5 2 2 2 2" xfId="10975" xr:uid="{CF67DBBE-35EE-48A5-8643-76045C24B670}"/>
    <cellStyle name="Input 5 2 2 2 3" xfId="14428" xr:uid="{0A4A0BDB-8225-4773-945E-641332C87E27}"/>
    <cellStyle name="Input 5 2 2 2 4" xfId="4723" xr:uid="{DC7E878E-DBB8-4864-96A6-D5A335BAED98}"/>
    <cellStyle name="Input 5 2 2 2 5" xfId="20187" xr:uid="{6E6E3B65-6EE8-41EB-84E6-626ADDA98171}"/>
    <cellStyle name="Input 5 2 2 2 6" xfId="22946" xr:uid="{5014338A-888B-4D62-896A-0B5FA8FFCE50}"/>
    <cellStyle name="Input 5 2 2 3" xfId="7482" xr:uid="{26DE12AF-3C64-4AAA-BF64-D2F1B948DC8F}"/>
    <cellStyle name="Input 5 2 2 3 2" xfId="11638" xr:uid="{BFCC2334-542C-48B1-9AA4-66DF84E4B6AA}"/>
    <cellStyle name="Input 5 2 2 3 3" xfId="15089" xr:uid="{8CCACDE5-6845-4401-BF32-F2A6BA44412C}"/>
    <cellStyle name="Input 5 2 2 3 4" xfId="18422" xr:uid="{E5A8F3CB-F3EE-479B-982C-F5DD501F1A30}"/>
    <cellStyle name="Input 5 2 2 3 5" xfId="20825" xr:uid="{86ADD79A-2C08-45BB-9C6B-22BB64F02919}"/>
    <cellStyle name="Input 5 2 2 3 6" xfId="23581" xr:uid="{376E0560-AEB3-46DD-9E5A-22A0864369B5}"/>
    <cellStyle name="Input 5 2 2 4" xfId="8114" xr:uid="{CB0D1C72-301F-47C3-8109-EBFC171CAC32}"/>
    <cellStyle name="Input 5 2 2 4 2" xfId="12270" xr:uid="{B6EE519D-3B16-4BC0-9BBA-399FE6CE666E}"/>
    <cellStyle name="Input 5 2 2 4 3" xfId="15719" xr:uid="{00DF1B23-6990-4856-A8C8-ADCAAC420366}"/>
    <cellStyle name="Input 5 2 2 4 4" xfId="16972" xr:uid="{DDBDFBA0-095D-4070-AE51-4F3B18F513B4}"/>
    <cellStyle name="Input 5 2 2 4 5" xfId="21451" xr:uid="{BB0740F2-09E1-4501-831B-579B3A254E39}"/>
    <cellStyle name="Input 5 2 2 4 6" xfId="24207" xr:uid="{E9CEE6BB-33EC-45A4-8CAF-9D7D9EFBAC0D}"/>
    <cellStyle name="Input 5 2 2 5" xfId="9835" xr:uid="{88EF2990-A459-4684-8BE1-1867FF7C3FB4}"/>
    <cellStyle name="Input 5 2 2 6" xfId="4556" xr:uid="{25F04F68-2C3C-4C35-8CFA-70A28CFFCB64}"/>
    <cellStyle name="Input 5 2 2 7" xfId="8550" xr:uid="{F212F391-D76F-47CE-84FD-221187425402}"/>
    <cellStyle name="Input 5 2 2 8" xfId="12984" xr:uid="{A05A3ABA-7B2C-47D9-B9E9-607C2D9AD274}"/>
    <cellStyle name="Input 5 2 2 9" xfId="17285" xr:uid="{69AE27F4-23EF-4F66-BDF4-206800A16943}"/>
    <cellStyle name="Input 5 2 3" xfId="5865" xr:uid="{3047FAA3-2AA1-45DE-B96D-86E06C871BF5}"/>
    <cellStyle name="Input 5 2 3 2" xfId="7034" xr:uid="{0BF3E352-47E8-4325-9E1C-84BC03B9C12F}"/>
    <cellStyle name="Input 5 2 3 2 2" xfId="11190" xr:uid="{FF08E338-82DD-4ADF-A12D-8B2AFB59EA60}"/>
    <cellStyle name="Input 5 2 3 2 3" xfId="14644" xr:uid="{F3FB9A84-3A8E-4851-8239-93485BAB529C}"/>
    <cellStyle name="Input 5 2 3 2 4" xfId="18818" xr:uid="{FB2A92B2-E099-4EC3-85AB-B8CF9D03634B}"/>
    <cellStyle name="Input 5 2 3 2 5" xfId="20385" xr:uid="{D2BA12DC-E361-4532-B79D-F0A115E3631D}"/>
    <cellStyle name="Input 5 2 3 2 6" xfId="23143" xr:uid="{9F497BF0-1016-463B-B264-8F268B167F5A}"/>
    <cellStyle name="Input 5 2 3 3" xfId="7682" xr:uid="{5ABDAB0A-4737-4088-BA17-A7A25848FD04}"/>
    <cellStyle name="Input 5 2 3 3 2" xfId="11838" xr:uid="{32CD0831-DF9A-46B0-BE19-733DE76E844D}"/>
    <cellStyle name="Input 5 2 3 3 3" xfId="15287" xr:uid="{360EA563-3554-4357-9852-831AABD5D459}"/>
    <cellStyle name="Input 5 2 3 3 4" xfId="4161" xr:uid="{586F86E9-B2C1-416C-B1B2-6FAE66509C7F}"/>
    <cellStyle name="Input 5 2 3 3 5" xfId="21022" xr:uid="{6DE478A3-9355-49E3-9676-076257663917}"/>
    <cellStyle name="Input 5 2 3 3 6" xfId="23778" xr:uid="{89A27E21-DCAA-439A-BA4C-F6486A00E928}"/>
    <cellStyle name="Input 5 2 3 4" xfId="8314" xr:uid="{54A0040B-329D-421F-98D1-4091336DA0A0}"/>
    <cellStyle name="Input 5 2 3 4 2" xfId="12470" xr:uid="{AE0AFBD4-43D0-4371-8403-68560E7C3724}"/>
    <cellStyle name="Input 5 2 3 4 3" xfId="15917" xr:uid="{E2043D95-28F3-42D0-AD89-7359C7300BB2}"/>
    <cellStyle name="Input 5 2 3 4 4" xfId="4307" xr:uid="{C8A42AB4-50C3-40D1-8ED9-53A581739457}"/>
    <cellStyle name="Input 5 2 3 4 5" xfId="21648" xr:uid="{847A6597-1CA1-4E73-9986-8F2CF4ACFA67}"/>
    <cellStyle name="Input 5 2 3 4 6" xfId="24404" xr:uid="{0201F181-F8DF-4449-8C06-CC15E1E8F219}"/>
    <cellStyle name="Input 5 2 3 5" xfId="10050" xr:uid="{DA31B5FA-1283-420A-AF6D-86DB47087481}"/>
    <cellStyle name="Input 5 2 3 6" xfId="4686" xr:uid="{3147D016-D0C4-4E71-BD9D-2896D3A0EE00}"/>
    <cellStyle name="Input 5 2 3 7" xfId="10561" xr:uid="{CB35944A-04D6-47C8-951D-E201BFFF3C47}"/>
    <cellStyle name="Input 5 2 3 8" xfId="17238" xr:uid="{BC9F8FF6-87DA-46C0-B3A8-957D7B912DA1}"/>
    <cellStyle name="Input 5 2 3 9" xfId="16173" xr:uid="{73EAC19A-6649-4F3C-925C-D4E65AD84662}"/>
    <cellStyle name="Input 5 2 4" xfId="5542" xr:uid="{D013F637-A8EB-4DE8-A6A4-AEEBB4CB092B}"/>
    <cellStyle name="Input 5 2 4 2" xfId="6712" xr:uid="{36212D01-5866-4B93-87C4-C76CE109E1E2}"/>
    <cellStyle name="Input 5 2 4 2 2" xfId="10873" xr:uid="{CD9FA17D-D2BA-4FD5-AE41-FD64129CD235}"/>
    <cellStyle name="Input 5 2 4 2 3" xfId="14326" xr:uid="{7A5BF056-85CB-43BE-AA80-0524B34807C6}"/>
    <cellStyle name="Input 5 2 4 2 4" xfId="18968" xr:uid="{EE9072C0-E5FD-4BF7-A89F-E07387B3F07F}"/>
    <cellStyle name="Input 5 2 4 2 5" xfId="20085" xr:uid="{899506EC-7722-4D7F-838E-30A1A70C0A23}"/>
    <cellStyle name="Input 5 2 4 2 6" xfId="22844" xr:uid="{CC11F44D-6B33-4D03-8279-87E9F8AE3C49}"/>
    <cellStyle name="Input 5 2 4 3" xfId="7380" xr:uid="{B488D6F6-B75B-46C1-AA95-4A25DAF698BC}"/>
    <cellStyle name="Input 5 2 4 3 2" xfId="11536" xr:uid="{B060E054-829E-4312-8266-25870F4DD500}"/>
    <cellStyle name="Input 5 2 4 3 3" xfId="14987" xr:uid="{FA29D8A0-36D0-477C-8969-EDB36C503BCC}"/>
    <cellStyle name="Input 5 2 4 3 4" xfId="17616" xr:uid="{3B3CB41F-3975-4AFC-8C17-42AC83934145}"/>
    <cellStyle name="Input 5 2 4 3 5" xfId="20723" xr:uid="{B29A6E0E-DCD1-4ED3-A115-B470C831C8ED}"/>
    <cellStyle name="Input 5 2 4 3 6" xfId="23479" xr:uid="{F2D6780F-541E-49E9-9EEC-61BF31F404B1}"/>
    <cellStyle name="Input 5 2 4 4" xfId="8012" xr:uid="{145D7D6E-47FC-4886-8E99-956FFC6CF757}"/>
    <cellStyle name="Input 5 2 4 4 2" xfId="12168" xr:uid="{74BCEA63-4285-4B60-8138-5BE2B270C444}"/>
    <cellStyle name="Input 5 2 4 4 3" xfId="15617" xr:uid="{86984E41-B719-4356-B4C0-9B54036A22AD}"/>
    <cellStyle name="Input 5 2 4 4 4" xfId="4082" xr:uid="{075659C6-5EEE-4C96-A116-5FB2749D0FA8}"/>
    <cellStyle name="Input 5 2 4 4 5" xfId="21349" xr:uid="{82B9E801-DC34-4864-83E7-34E1F8622EC0}"/>
    <cellStyle name="Input 5 2 4 4 6" xfId="24105" xr:uid="{F1ED21AA-B8BD-48A1-95F2-26006007C54E}"/>
    <cellStyle name="Input 5 2 4 5" xfId="9733" xr:uid="{FF9094C7-7FB3-4559-A2F8-6649F48EB729}"/>
    <cellStyle name="Input 5 2 4 6" xfId="9598" xr:uid="{04440E95-588B-46A9-AD28-CE55008712ED}"/>
    <cellStyle name="Input 5 2 4 7" xfId="18637" xr:uid="{D31EBF22-211C-4777-8E4B-C49F175E2F7F}"/>
    <cellStyle name="Input 5 2 4 8" xfId="16197" xr:uid="{370BD91A-6B38-48DA-AC8D-27DAE718C91E}"/>
    <cellStyle name="Input 5 2 4 9" xfId="4277" xr:uid="{EA85A5E4-B66C-4FE6-9156-DEA097359D13}"/>
    <cellStyle name="Input 5 2 5" xfId="6430" xr:uid="{9F301644-BBDC-4B3A-8675-E0645BA6E016}"/>
    <cellStyle name="Input 5 2 5 2" xfId="10602" xr:uid="{EEA2CD8D-F849-4E63-85E7-EC96DD18D525}"/>
    <cellStyle name="Input 5 2 5 3" xfId="14050" xr:uid="{3AE9118C-7A08-4633-88E3-6F8C106D67DC}"/>
    <cellStyle name="Input 5 2 5 4" xfId="17327" xr:uid="{54980E4E-0FAA-4B95-A7A8-660FA73E8610}"/>
    <cellStyle name="Input 5 2 5 5" xfId="19828" xr:uid="{C44DC535-0ADA-469E-9A79-688B480203BF}"/>
    <cellStyle name="Input 5 2 5 6" xfId="22591" xr:uid="{F707B9A6-EAB5-41FF-B63D-886966FE1D95}"/>
    <cellStyle name="Input 5 2 6" xfId="7129" xr:uid="{DA1F0404-BF7F-4C56-BADD-98F50E691A26}"/>
    <cellStyle name="Input 5 2 6 2" xfId="11285" xr:uid="{FADE3FE9-F22B-4ABE-B5D7-5B45BBF1AE8A}"/>
    <cellStyle name="Input 5 2 6 3" xfId="14737" xr:uid="{3FB1C76D-45C5-47B0-B36F-6D72C8F20BF8}"/>
    <cellStyle name="Input 5 2 6 4" xfId="5063" xr:uid="{3D4A011B-5A74-471D-BC48-F70A9CF60D6A}"/>
    <cellStyle name="Input 5 2 6 5" xfId="20474" xr:uid="{5166916F-B201-42F0-A476-C615E0660FEC}"/>
    <cellStyle name="Input 5 2 6 6" xfId="23230" xr:uid="{6A71D2FC-4322-4F16-B9E7-B58754E5A9FA}"/>
    <cellStyle name="Input 5 2 7" xfId="7760" xr:uid="{A5195D83-E7A5-4E69-BBF6-AAE4DD55CBC0}"/>
    <cellStyle name="Input 5 2 7 2" xfId="11916" xr:uid="{91F27735-CB3C-4487-BBFB-0391DD9C55FB}"/>
    <cellStyle name="Input 5 2 7 3" xfId="15365" xr:uid="{4E0DFD28-6BD5-4154-AA86-6D4EEC6ADB25}"/>
    <cellStyle name="Input 5 2 7 4" xfId="14696" xr:uid="{5D4099EB-40DD-4265-8C06-175A5FF203DF}"/>
    <cellStyle name="Input 5 2 7 5" xfId="21099" xr:uid="{1FC4334D-DB71-4A41-A6B8-26C84AC837D8}"/>
    <cellStyle name="Input 5 2 7 6" xfId="23855" xr:uid="{3186F62C-BF94-46DA-BA05-40C90C4FCBD0}"/>
    <cellStyle name="Input 5 2 8" xfId="3038" xr:uid="{B7FEED52-FF33-47BB-9D10-6FC985CB596A}"/>
    <cellStyle name="Input 5 2 9" xfId="3436" xr:uid="{4205182B-8723-4EFB-B26A-748267E0D1FC}"/>
    <cellStyle name="Input 5 3" xfId="5302" xr:uid="{A4ACDC37-A4E5-4CE3-9FF9-A467863376A1}"/>
    <cellStyle name="Input 5 3 10" xfId="17944" xr:uid="{92C4B133-663C-47ED-A1AB-0151575EE299}"/>
    <cellStyle name="Input 5 3 2" xfId="5596" xr:uid="{27072B62-4DA2-40E9-90C3-253E5B55153F}"/>
    <cellStyle name="Input 5 3 2 2" xfId="6766" xr:uid="{D03C54DA-5DD3-4672-9FB3-865358A67E22}"/>
    <cellStyle name="Input 5 3 2 2 2" xfId="10927" xr:uid="{1AE2D36F-BE87-440B-964B-2B5423F72A2D}"/>
    <cellStyle name="Input 5 3 2 2 3" xfId="14380" xr:uid="{DE9C6CB0-6060-49AD-869A-AB26CD82B53C}"/>
    <cellStyle name="Input 5 3 2 2 4" xfId="12700" xr:uid="{941A0B4C-891F-46C9-9A54-6081B42407A7}"/>
    <cellStyle name="Input 5 3 2 2 5" xfId="20139" xr:uid="{EC8E3006-7F9A-4AF1-B677-91624B904A6B}"/>
    <cellStyle name="Input 5 3 2 2 6" xfId="22898" xr:uid="{8D0E9F8B-D4D6-4CD1-9D29-EE480ADEFBF8}"/>
    <cellStyle name="Input 5 3 2 3" xfId="7434" xr:uid="{738D1F42-5698-42CF-ABF5-8C3EEFEC6BE3}"/>
    <cellStyle name="Input 5 3 2 3 2" xfId="11590" xr:uid="{A4A92193-DA3B-46EC-A7B6-AC6A4B28119E}"/>
    <cellStyle name="Input 5 3 2 3 3" xfId="15041" xr:uid="{B4BC53A5-12CA-4401-94CC-FF465121CD19}"/>
    <cellStyle name="Input 5 3 2 3 4" xfId="17077" xr:uid="{8F7E8D21-51E5-46BF-9B2D-A8933BC6D829}"/>
    <cellStyle name="Input 5 3 2 3 5" xfId="20777" xr:uid="{2636F72A-6E77-42B9-8329-A9F8F6434662}"/>
    <cellStyle name="Input 5 3 2 3 6" xfId="23533" xr:uid="{6CA72988-B8A8-436A-B28F-D325CB2AB018}"/>
    <cellStyle name="Input 5 3 2 4" xfId="8066" xr:uid="{9D469C00-A6FE-4255-AA11-46E14C26133B}"/>
    <cellStyle name="Input 5 3 2 4 2" xfId="12222" xr:uid="{4D973F00-CCA5-41E7-A139-0A027409AF10}"/>
    <cellStyle name="Input 5 3 2 4 3" xfId="15671" xr:uid="{92E1D2C0-A6DD-4DB1-AF7E-B80BF0F0598F}"/>
    <cellStyle name="Input 5 3 2 4 4" xfId="8523" xr:uid="{C8904600-7EF5-4D65-A8FB-1930BD66D4C8}"/>
    <cellStyle name="Input 5 3 2 4 5" xfId="21403" xr:uid="{00DF645A-4C8E-4EA0-A56D-9235F54F4AFD}"/>
    <cellStyle name="Input 5 3 2 4 6" xfId="24159" xr:uid="{4912889E-B4CB-48A6-8EEC-6F9B2B7ED1D3}"/>
    <cellStyle name="Input 5 3 2 5" xfId="9787" xr:uid="{AEDB0302-B85F-44A7-8066-7360569D93E1}"/>
    <cellStyle name="Input 5 3 2 6" xfId="12811" xr:uid="{D2022D13-FF83-487E-BFC6-6F5136DF4C70}"/>
    <cellStyle name="Input 5 3 2 7" xfId="18588" xr:uid="{36A4C696-56A6-41C7-A2D5-E1320A9379ED}"/>
    <cellStyle name="Input 5 3 2 8" xfId="4832" xr:uid="{EAD460F3-CDFF-4111-9B9B-64E2CE1CE861}"/>
    <cellStyle name="Input 5 3 2 9" xfId="3891" xr:uid="{3D782F4F-9210-4EDC-9F11-6A86BBA4668D}"/>
    <cellStyle name="Input 5 3 3" xfId="6533" xr:uid="{8070301C-B8A4-46BD-B8FA-01F8A56F5DEC}"/>
    <cellStyle name="Input 5 3 3 2" xfId="10705" xr:uid="{33D40D42-BA7A-4786-ABAE-CBA43B4C7DFF}"/>
    <cellStyle name="Input 5 3 3 3" xfId="14153" xr:uid="{30E87243-6625-4082-9459-D025A9DFCDFB}"/>
    <cellStyle name="Input 5 3 3 4" xfId="18855" xr:uid="{E4C7599A-7AD1-4E3C-838C-77352913FBA0}"/>
    <cellStyle name="Input 5 3 3 5" xfId="19931" xr:uid="{C66D7C84-42C6-4443-97CC-395A4B9C70EC}"/>
    <cellStyle name="Input 5 3 3 6" xfId="22694" xr:uid="{49EFA61A-6095-4DC2-A099-0DB8402B21F5}"/>
    <cellStyle name="Input 5 3 4" xfId="7232" xr:uid="{8B93F5D5-769F-43AB-B376-EC8CDDE73EBE}"/>
    <cellStyle name="Input 5 3 4 2" xfId="11388" xr:uid="{AD0534C1-AF7E-4E59-BCDF-CB3B758A9920}"/>
    <cellStyle name="Input 5 3 4 3" xfId="14840" xr:uid="{C2E25156-CCD4-4C99-9A0D-6A4E91752C0C}"/>
    <cellStyle name="Input 5 3 4 4" xfId="3845" xr:uid="{75DCA437-0CBD-4496-930D-84B97E6B05D0}"/>
    <cellStyle name="Input 5 3 4 5" xfId="20577" xr:uid="{70CC3BA7-BF11-4022-BACE-1BDF6B5C09C0}"/>
    <cellStyle name="Input 5 3 4 6" xfId="23333" xr:uid="{2889A77E-CFF4-4D9C-BD7F-A7E509E13DCF}"/>
    <cellStyle name="Input 5 3 5" xfId="7864" xr:uid="{F18B3AF2-274C-472F-B0C9-E76EEB451B70}"/>
    <cellStyle name="Input 5 3 5 2" xfId="12020" xr:uid="{86176638-DC3F-4A8C-9267-34D6F48F0812}"/>
    <cellStyle name="Input 5 3 5 3" xfId="15469" xr:uid="{348B0750-07DE-43C0-9184-640062C8AD5D}"/>
    <cellStyle name="Input 5 3 5 4" xfId="12801" xr:uid="{5CD6328F-A6C5-4A7C-A896-A101EC12C8E2}"/>
    <cellStyle name="Input 5 3 5 5" xfId="21203" xr:uid="{18053626-FC43-48CE-AA8F-D21368FF73E1}"/>
    <cellStyle name="Input 5 3 5 6" xfId="23959" xr:uid="{BC09AA5C-EB36-4F27-9A7E-1D0FEE7BB3B5}"/>
    <cellStyle name="Input 5 3 6" xfId="9516" xr:uid="{A0CDC867-A130-49DF-9A8E-333530C40190}"/>
    <cellStyle name="Input 5 3 7" xfId="9614" xr:uid="{CCFB32BD-63C0-4852-B6FC-66C225E05D8A}"/>
    <cellStyle name="Input 5 3 8" xfId="12986" xr:uid="{11E400AC-29BB-4219-A1BE-ADB043F5B930}"/>
    <cellStyle name="Input 5 3 9" xfId="17151" xr:uid="{157D8707-4850-43BF-A7CD-3C2AC9DB203E}"/>
    <cellStyle name="Input 5 4" xfId="5811" xr:uid="{77238E00-2CD6-4BC6-B963-58614E5D630B}"/>
    <cellStyle name="Input 5 4 2" xfId="6980" xr:uid="{E21BB91F-50A9-42C2-9A6E-8557CEBCCA21}"/>
    <cellStyle name="Input 5 4 2 2" xfId="11136" xr:uid="{42AF955D-227C-4904-B07D-26FA4437525A}"/>
    <cellStyle name="Input 5 4 2 3" xfId="14590" xr:uid="{8BEC3DD4-0AB3-49C7-8E70-6B376AA76E14}"/>
    <cellStyle name="Input 5 4 2 4" xfId="3194" xr:uid="{29BDA84F-0207-4722-BBD4-244470F6F0BB}"/>
    <cellStyle name="Input 5 4 2 5" xfId="20331" xr:uid="{9B63BBF9-2950-44FF-BB6A-B12E0487917F}"/>
    <cellStyle name="Input 5 4 2 6" xfId="23089" xr:uid="{8C277B77-D743-4CDD-B753-CA9421DA5741}"/>
    <cellStyle name="Input 5 4 3" xfId="7628" xr:uid="{36FDABB7-22B3-493E-9A28-C43C0249416B}"/>
    <cellStyle name="Input 5 4 3 2" xfId="11784" xr:uid="{557DB979-CD16-4026-AD66-964941DDF2FC}"/>
    <cellStyle name="Input 5 4 3 3" xfId="15233" xr:uid="{94A0783C-5A0F-4FE6-B994-DB68D80128BE}"/>
    <cellStyle name="Input 5 4 3 4" xfId="18791" xr:uid="{3C196E7C-E9EB-4AFF-850A-98A45A56A2BF}"/>
    <cellStyle name="Input 5 4 3 5" xfId="20968" xr:uid="{A5764729-8986-4C0F-8471-B7E19EB616BA}"/>
    <cellStyle name="Input 5 4 3 6" xfId="23724" xr:uid="{991F31A6-CD89-4607-B176-7D951CC1E129}"/>
    <cellStyle name="Input 5 4 4" xfId="8260" xr:uid="{7CE5FF43-2748-4B7B-9905-C52D78CD0F80}"/>
    <cellStyle name="Input 5 4 4 2" xfId="12416" xr:uid="{3AC3A217-A5CB-4881-A826-803EA2C4DC54}"/>
    <cellStyle name="Input 5 4 4 3" xfId="15863" xr:uid="{FFA0D2CE-2668-4061-804C-CCAD90D44515}"/>
    <cellStyle name="Input 5 4 4 4" xfId="12776" xr:uid="{2A17F338-ED21-4868-ADE6-FEF46DA7540A}"/>
    <cellStyle name="Input 5 4 4 5" xfId="21594" xr:uid="{F1101458-4394-4081-9630-76283C143EAC}"/>
    <cellStyle name="Input 5 4 4 6" xfId="24350" xr:uid="{8B1D837C-BEA6-49C2-B197-10FF13DF22FC}"/>
    <cellStyle name="Input 5 4 5" xfId="9996" xr:uid="{4551C20E-C0A1-4FA1-A2B7-ECF352DA4FE9}"/>
    <cellStyle name="Input 5 4 6" xfId="5128" xr:uid="{EBD15065-C532-484B-989F-751708B866D9}"/>
    <cellStyle name="Input 5 4 7" xfId="8552" xr:uid="{959F9528-5A4D-40B0-AB3E-D9A0BDE69628}"/>
    <cellStyle name="Input 5 4 8" xfId="3678" xr:uid="{4BD8BD61-C636-4A52-8EA2-8610BE6B780E}"/>
    <cellStyle name="Input 5 4 9" xfId="4463" xr:uid="{D2078F61-6800-452F-B964-5604022C2CAB}"/>
    <cellStyle name="Input 5 5" xfId="5491" xr:uid="{A565B13E-3B45-4EA0-8640-FE9CEAB36858}"/>
    <cellStyle name="Input 5 5 2" xfId="6665" xr:uid="{84793979-7374-468B-9C9C-03F1AF9D707C}"/>
    <cellStyle name="Input 5 5 2 2" xfId="10826" xr:uid="{D42AFFD9-1399-49B5-ACD4-283E8D8AD619}"/>
    <cellStyle name="Input 5 5 2 3" xfId="14279" xr:uid="{D0832F06-6969-4CB0-B2DB-6446F781C946}"/>
    <cellStyle name="Input 5 5 2 4" xfId="13650" xr:uid="{9D4C34F5-1D2B-4288-91E9-FC5BA5FD0C7E}"/>
    <cellStyle name="Input 5 5 2 5" xfId="20039" xr:uid="{20635145-F78A-4EF6-9CA6-1FE004946B2B}"/>
    <cellStyle name="Input 5 5 2 6" xfId="22798" xr:uid="{CBD7CEEB-431A-4D25-B30D-E3EEE7F0E67E}"/>
    <cellStyle name="Input 5 5 3" xfId="7333" xr:uid="{9E4664F0-4F6F-444D-928D-7278B1CCAAC4}"/>
    <cellStyle name="Input 5 5 3 2" xfId="11489" xr:uid="{74434C7D-D516-4930-AC22-B38F15084D13}"/>
    <cellStyle name="Input 5 5 3 3" xfId="14940" xr:uid="{BDA94910-79B8-4A83-8F81-D285D3935E06}"/>
    <cellStyle name="Input 5 5 3 4" xfId="17323" xr:uid="{1B24325F-5CA0-4A3A-9C86-58A301684945}"/>
    <cellStyle name="Input 5 5 3 5" xfId="20676" xr:uid="{ECBD68F0-A79B-40CB-90CB-DE76BA7EE75B}"/>
    <cellStyle name="Input 5 5 3 6" xfId="23432" xr:uid="{CE027942-FD4A-451A-8FE5-1AB9D9A786E1}"/>
    <cellStyle name="Input 5 5 4" xfId="7966" xr:uid="{6BF1AD6E-F648-44AD-B9DB-7D654B75072D}"/>
    <cellStyle name="Input 5 5 4 2" xfId="12122" xr:uid="{970D0D30-CC73-4647-AA4F-6E4039EF44ED}"/>
    <cellStyle name="Input 5 5 4 3" xfId="15571" xr:uid="{BF67079C-19FD-4135-BCFD-973AA9822589}"/>
    <cellStyle name="Input 5 5 4 4" xfId="13789" xr:uid="{5FC39EF7-7378-498C-A6E4-1E64AED730FE}"/>
    <cellStyle name="Input 5 5 4 5" xfId="21303" xr:uid="{846A7ED2-527C-4FF8-8B91-CDD86BF6B203}"/>
    <cellStyle name="Input 5 5 4 6" xfId="24059" xr:uid="{E4406D40-1A26-49D4-A792-896199C4FE45}"/>
    <cellStyle name="Input 5 5 5" xfId="9683" xr:uid="{2971F0B2-5092-44A1-B614-2D0DDC86EC42}"/>
    <cellStyle name="Input 5 5 6" xfId="4865" xr:uid="{59C38414-A7DB-4AF4-B66A-DDE36D5C028E}"/>
    <cellStyle name="Input 5 5 7" xfId="18556" xr:uid="{1DDDA0D2-7818-41E1-8B21-A8223CD5C0FD}"/>
    <cellStyle name="Input 5 5 8" xfId="17044" xr:uid="{2B4C2A6C-44CB-46EA-879D-C2B65606BB90}"/>
    <cellStyle name="Input 5 5 9" xfId="17032" xr:uid="{125612D3-4FF7-419B-AC8D-DFCCC03B4F24}"/>
    <cellStyle name="Input 5 6" xfId="6103" xr:uid="{2F8D297E-D4E1-468D-8236-380BAA728013}"/>
    <cellStyle name="Input 5 6 2" xfId="10279" xr:uid="{65FB6992-CD1A-4DC1-BDCB-74164FDC2CDA}"/>
    <cellStyle name="Input 5 6 3" xfId="13726" xr:uid="{05B526C0-E70B-4894-BE67-35D2E200784C}"/>
    <cellStyle name="Input 5 6 4" xfId="18704" xr:uid="{5C1C0874-8990-4ADF-9EFD-F5E99BE22D46}"/>
    <cellStyle name="Input 5 6 5" xfId="18440" xr:uid="{115A8431-6715-49D3-AD1A-304499F207CC}"/>
    <cellStyle name="Input 5 6 6" xfId="22351" xr:uid="{4F3CAA0D-DDB7-46A0-A356-2DF9D7F03FDC}"/>
    <cellStyle name="Input 5 7" xfId="6326" xr:uid="{DFBF1EAD-38A4-4CDA-8D03-847226A624EC}"/>
    <cellStyle name="Input 5 7 2" xfId="10501" xr:uid="{ECC4203C-F8A8-4F87-A5D5-F3BB40BBDE48}"/>
    <cellStyle name="Input 5 7 3" xfId="13948" xr:uid="{C3461B5E-7243-4783-9E0B-1D2C16EDF60B}"/>
    <cellStyle name="Input 5 7 4" xfId="17718" xr:uid="{F9FD1DCC-7CC2-401F-9353-F489842AE09C}"/>
    <cellStyle name="Input 5 7 5" xfId="19766" xr:uid="{572DB535-B583-4244-83D7-F92DC964B616}"/>
    <cellStyle name="Input 5 7 6" xfId="22530" xr:uid="{42B3BDB4-62C4-48BC-8146-5C223E33E999}"/>
    <cellStyle name="Input 5 8" xfId="5958" xr:uid="{85DB2143-3451-4CCA-A3BD-4D52CB570712}"/>
    <cellStyle name="Input 5 8 2" xfId="10141" xr:uid="{B58E545C-E831-4185-86DC-BA2991F7B037}"/>
    <cellStyle name="Input 5 8 3" xfId="13590" xr:uid="{72C1E328-42EE-4D7E-B2BC-7C516103274A}"/>
    <cellStyle name="Input 5 8 4" xfId="16111" xr:uid="{E65A308A-8182-4445-93B6-B574E3C506E6}"/>
    <cellStyle name="Input 5 8 5" xfId="18258" xr:uid="{6CAB6C92-660E-48A9-80B1-670538313527}"/>
    <cellStyle name="Input 5 8 6" xfId="3686" xr:uid="{CCA8BFBF-E91B-4F73-A84C-4AF4B64DD10E}"/>
    <cellStyle name="Input 5 9" xfId="3566" xr:uid="{F24E1FFC-D526-4FD3-AD41-CFE5722D5610}"/>
    <cellStyle name="Input 6" xfId="717" xr:uid="{00000000-0005-0000-0000-000066060000}"/>
    <cellStyle name="Input 6 10" xfId="17576" xr:uid="{2403BC0E-DB07-478A-A839-221E843D2501}"/>
    <cellStyle name="Input 6 11" xfId="3198" xr:uid="{275AD8D2-C50A-43DE-9D19-7381045FDAC7}"/>
    <cellStyle name="Input 6 12" xfId="21813" xr:uid="{1D1AD11C-C663-42C7-A874-5C454E660303}"/>
    <cellStyle name="Input 6 2" xfId="5199" xr:uid="{07C97203-DDF9-4EE0-8A38-0F56A7D64035}"/>
    <cellStyle name="Input 6 2 2" xfId="6431" xr:uid="{856511F3-3B83-44F9-8DE1-ECF49FA7CB9B}"/>
    <cellStyle name="Input 6 2 2 2" xfId="10603" xr:uid="{A0072B9D-FDD6-4999-9333-0225081B08F6}"/>
    <cellStyle name="Input 6 2 2 3" xfId="14051" xr:uid="{81CD3620-4885-4DDD-BC0B-75DB911B16BF}"/>
    <cellStyle name="Input 6 2 2 4" xfId="18423" xr:uid="{B9F16628-FD81-4BDA-A93B-34A047553716}"/>
    <cellStyle name="Input 6 2 2 5" xfId="19829" xr:uid="{14241A07-D436-4287-827B-E11C860B8FFF}"/>
    <cellStyle name="Input 6 2 2 6" xfId="22592" xr:uid="{78389C7A-80BB-47E0-B097-CAC5A9FB25E1}"/>
    <cellStyle name="Input 6 2 3" xfId="7130" xr:uid="{672BF628-91A6-47B7-B2E1-16B38DD6B9A6}"/>
    <cellStyle name="Input 6 2 3 2" xfId="11286" xr:uid="{0C555D7D-9373-49FC-8491-7F194F650699}"/>
    <cellStyle name="Input 6 2 3 3" xfId="14738" xr:uid="{203E7F33-FE14-4AE7-BFC5-CC1EC2749454}"/>
    <cellStyle name="Input 6 2 3 4" xfId="17668" xr:uid="{6E6A73D4-E2FF-4B9D-8C19-3A2107DA8751}"/>
    <cellStyle name="Input 6 2 3 5" xfId="20475" xr:uid="{935596E0-0179-42FE-B665-17376A3A05EE}"/>
    <cellStyle name="Input 6 2 3 6" xfId="23231" xr:uid="{4AD92A83-8515-4C48-9A03-10A86D550064}"/>
    <cellStyle name="Input 6 2 4" xfId="7761" xr:uid="{AC0A332E-E98D-4338-BD25-F15245B96B79}"/>
    <cellStyle name="Input 6 2 4 2" xfId="11917" xr:uid="{942E28F9-8991-42FC-8461-BA77C5281EE6}"/>
    <cellStyle name="Input 6 2 4 3" xfId="15366" xr:uid="{A540FFC8-3084-434C-860B-704D6A92D9D8}"/>
    <cellStyle name="Input 6 2 4 4" xfId="3349" xr:uid="{DB439979-F280-4D3A-B9B5-76AA8D674D11}"/>
    <cellStyle name="Input 6 2 4 5" xfId="21100" xr:uid="{2BB18552-BEF8-4286-BA3D-20175B9243BE}"/>
    <cellStyle name="Input 6 2 4 6" xfId="23856" xr:uid="{5D6EE638-24A6-4BB5-965D-D3B4B26FFE68}"/>
    <cellStyle name="Input 6 2 5" xfId="3037" xr:uid="{DFE393E3-C66A-47A4-A7E5-20F97D7FB9F7}"/>
    <cellStyle name="Input 6 2 6" xfId="3523" xr:uid="{6ED582EB-930A-4D7C-BD31-9F265263CF16}"/>
    <cellStyle name="Input 6 2 7" xfId="4982" xr:uid="{9FF9EC62-1004-4B57-8367-5C640B08DA3D}"/>
    <cellStyle name="Input 6 2 8" xfId="19120" xr:uid="{32DF8C87-5311-46FB-878B-0278D76A1541}"/>
    <cellStyle name="Input 6 2 9" xfId="17297" xr:uid="{218CD434-DCF1-4B06-9FD7-D40EFD4D3F57}"/>
    <cellStyle name="Input 6 3" xfId="5303" xr:uid="{778125B8-F488-49D8-A2FA-DE229DC9CA51}"/>
    <cellStyle name="Input 6 3 2" xfId="6534" xr:uid="{E42EB4B3-37B7-40B4-B956-DC1BB5BF8CE4}"/>
    <cellStyle name="Input 6 3 2 2" xfId="10706" xr:uid="{D34D2AF6-79B1-4957-8C2E-EE3217271347}"/>
    <cellStyle name="Input 6 3 2 3" xfId="14154" xr:uid="{AF60C60B-9A48-4E8E-BA95-E558B19FB3B9}"/>
    <cellStyle name="Input 6 3 2 4" xfId="4289" xr:uid="{9DDCAEED-81A9-4BD9-B1DF-E3578270D6BE}"/>
    <cellStyle name="Input 6 3 2 5" xfId="19932" xr:uid="{ADF0A21E-5A34-4CEB-BC52-8BAB70406FAC}"/>
    <cellStyle name="Input 6 3 2 6" xfId="22695" xr:uid="{E4C42C8A-7C58-45D5-A27F-8EEC5F1F6001}"/>
    <cellStyle name="Input 6 3 3" xfId="7233" xr:uid="{C90AF917-63C6-441E-95B4-DAC83FB13EF8}"/>
    <cellStyle name="Input 6 3 3 2" xfId="11389" xr:uid="{48815728-A107-4591-BA0F-336C581BC728}"/>
    <cellStyle name="Input 6 3 3 3" xfId="14841" xr:uid="{F24F2A2C-5937-4F29-87E3-DF3785D63F42}"/>
    <cellStyle name="Input 6 3 3 4" xfId="3983" xr:uid="{6FA24964-770D-485E-8390-109909A79245}"/>
    <cellStyle name="Input 6 3 3 5" xfId="20578" xr:uid="{A5BF230C-815A-4185-94CA-3FBB4D6FF3E8}"/>
    <cellStyle name="Input 6 3 3 6" xfId="23334" xr:uid="{A8E41C43-EAE2-4F44-91D1-5E56D886E88B}"/>
    <cellStyle name="Input 6 3 4" xfId="7865" xr:uid="{ED20DAE1-4129-4149-BB1D-2458825D2648}"/>
    <cellStyle name="Input 6 3 4 2" xfId="12021" xr:uid="{07392A4C-923D-400D-A14E-ECD0DADDDEBF}"/>
    <cellStyle name="Input 6 3 4 3" xfId="15470" xr:uid="{7FF0440C-3C5D-43EE-9B05-60E83E52AC2F}"/>
    <cellStyle name="Input 6 3 4 4" xfId="9892" xr:uid="{72FD05E2-59C9-48C5-92FF-3C60E0C41E65}"/>
    <cellStyle name="Input 6 3 4 5" xfId="21204" xr:uid="{3081D024-ABC8-43E3-96D6-748F813FAD92}"/>
    <cellStyle name="Input 6 3 4 6" xfId="23960" xr:uid="{35E9A551-3C59-49F9-83FF-7E81F2D59927}"/>
    <cellStyle name="Input 6 3 5" xfId="9517" xr:uid="{BACBB44F-0552-457C-ACE7-D64B863AA379}"/>
    <cellStyle name="Input 6 3 6" xfId="4543" xr:uid="{D01F0424-93D3-4437-908B-9C02EEF693E1}"/>
    <cellStyle name="Input 6 3 7" xfId="3189" xr:uid="{28E6A8A0-6DA9-446F-A7CB-3105CB58CE29}"/>
    <cellStyle name="Input 6 3 8" xfId="8489" xr:uid="{38425906-941D-43EF-8CBB-91E32EA39DFA}"/>
    <cellStyle name="Input 6 3 9" xfId="17513" xr:uid="{527BA6AA-3E39-45B2-9657-BA1C6C47A4A3}"/>
    <cellStyle name="Input 6 4" xfId="6104" xr:uid="{A7DCC9FD-2858-4531-AFCF-E459C430E3B8}"/>
    <cellStyle name="Input 6 4 2" xfId="10280" xr:uid="{EDED578C-B196-4BDB-831C-8CE2D56D6696}"/>
    <cellStyle name="Input 6 4 3" xfId="13727" xr:uid="{F0831ADB-FA29-4EBE-BBEB-0D21DA1CCB92}"/>
    <cellStyle name="Input 6 4 4" xfId="13715" xr:uid="{7D136504-E0D4-4588-9CC2-B292A40EE42E}"/>
    <cellStyle name="Input 6 4 5" xfId="18482" xr:uid="{EAD9F0D8-6B94-4164-8870-F37E0C112A5B}"/>
    <cellStyle name="Input 6 4 6" xfId="22352" xr:uid="{513BCDFF-395C-4AA7-876A-32A350FA728A}"/>
    <cellStyle name="Input 6 5" xfId="6325" xr:uid="{7328120C-574B-4C3B-9DCF-4AEBFD2F937B}"/>
    <cellStyle name="Input 6 5 2" xfId="10500" xr:uid="{4785EE5B-F8DC-412A-9A55-A4DCEFF71470}"/>
    <cellStyle name="Input 6 5 3" xfId="13947" xr:uid="{90E393DC-1D30-4E6A-AD04-E93957E654A5}"/>
    <cellStyle name="Input 6 5 4" xfId="18109" xr:uid="{8D989E59-A464-4B35-83FD-368DF8D939B8}"/>
    <cellStyle name="Input 6 5 5" xfId="19765" xr:uid="{26A5E808-BAA6-4D69-9186-075C3DA25214}"/>
    <cellStyle name="Input 6 5 6" xfId="22529" xr:uid="{01E6E5C1-C348-4CD4-9B6B-45D11DA1A39B}"/>
    <cellStyle name="Input 6 6" xfId="5959" xr:uid="{1D1A5173-FEA2-42B2-99C5-B25B358F0558}"/>
    <cellStyle name="Input 6 6 2" xfId="10142" xr:uid="{1C2BCBC6-D96D-4A92-8EA3-18658EF78079}"/>
    <cellStyle name="Input 6 6 3" xfId="13591" xr:uid="{2E523137-B22D-4BFA-A902-039F94A13B5D}"/>
    <cellStyle name="Input 6 6 4" xfId="16112" xr:uid="{DAD56B1B-0057-4E47-A8CA-B5DEC8EF636A}"/>
    <cellStyle name="Input 6 6 5" xfId="3673" xr:uid="{58BD451C-13E5-430B-9D78-59BABF50F7E9}"/>
    <cellStyle name="Input 6 6 6" xfId="4034" xr:uid="{E18724CC-E504-49A0-B542-977F06EF72C6}"/>
    <cellStyle name="Input 6 7" xfId="3567" xr:uid="{193B4EC4-DF5A-42C9-B655-885C27FA5636}"/>
    <cellStyle name="Input 6 8" xfId="4989" xr:uid="{35CA106A-10AC-489E-A773-0C9EBDAA9F05}"/>
    <cellStyle name="Input 6 9" xfId="12685" xr:uid="{1C6AFAC3-A940-4F93-B96F-8D41945C6D43}"/>
    <cellStyle name="Linked Cell 2" xfId="375" xr:uid="{00000000-0005-0000-0000-000067060000}"/>
    <cellStyle name="Linked Cell 2 2" xfId="376" xr:uid="{00000000-0005-0000-0000-000068060000}"/>
    <cellStyle name="Linked Cell 2 2 2" xfId="1873" xr:uid="{00000000-0005-0000-0000-000069060000}"/>
    <cellStyle name="Linked Cell 2 2 3" xfId="8707" xr:uid="{FC8C5271-8A3A-44F4-A8C0-C00E36CB5BE1}"/>
    <cellStyle name="Linked Cell 2 3" xfId="644" xr:uid="{00000000-0005-0000-0000-00006A060000}"/>
    <cellStyle name="Linked Cell 2 3 2" xfId="1874" xr:uid="{00000000-0005-0000-0000-00006B060000}"/>
    <cellStyle name="Linked Cell 2 4" xfId="1875" xr:uid="{00000000-0005-0000-0000-00006C060000}"/>
    <cellStyle name="Linked Cell 2 5" xfId="1872" xr:uid="{00000000-0005-0000-0000-00006D060000}"/>
    <cellStyle name="Linked Cell 2 6" xfId="8706" xr:uid="{2F7D4B5D-D277-4E19-9731-5E364E70B3FF}"/>
    <cellStyle name="Linked Cell 3" xfId="551" xr:uid="{00000000-0005-0000-0000-00006E060000}"/>
    <cellStyle name="Linked Cell 3 2" xfId="1877" xr:uid="{00000000-0005-0000-0000-00006F060000}"/>
    <cellStyle name="Linked Cell 3 3" xfId="1878" xr:uid="{00000000-0005-0000-0000-000070060000}"/>
    <cellStyle name="Linked Cell 3 4" xfId="1879" xr:uid="{00000000-0005-0000-0000-000071060000}"/>
    <cellStyle name="Linked Cell 3 5" xfId="1876" xr:uid="{00000000-0005-0000-0000-000072060000}"/>
    <cellStyle name="Linked Cell 4" xfId="718" xr:uid="{00000000-0005-0000-0000-000073060000}"/>
    <cellStyle name="Linked Cell 4 2" xfId="1880" xr:uid="{00000000-0005-0000-0000-000074060000}"/>
    <cellStyle name="Model" xfId="377" xr:uid="{00000000-0005-0000-0000-000075060000}"/>
    <cellStyle name="Model 2" xfId="5999" xr:uid="{2453ED2A-382D-4050-9348-8EC2939F8160}"/>
    <cellStyle name="Model 2 2" xfId="10182" xr:uid="{22CC8A37-EFB9-447A-A90D-DDE32C9160CA}"/>
    <cellStyle name="Model 3" xfId="6315" xr:uid="{9D31E5CF-DAA8-4239-A11A-56281B060C99}"/>
    <cellStyle name="Model 3 2" xfId="10490" xr:uid="{C4A9633D-5BA5-4112-94BD-5A41D634AAFB}"/>
    <cellStyle name="Model 4" xfId="6606" xr:uid="{13052DB4-4A5C-40E4-933A-FB067A34B469}"/>
    <cellStyle name="Model 4 2" xfId="10778" xr:uid="{BCF45BF4-8C94-4B67-984C-C7887A9B71D6}"/>
    <cellStyle name="Model 5" xfId="9243" xr:uid="{FFD7B725-B85C-4B0C-ADBA-A3F0FADAD43B}"/>
    <cellStyle name="Model 6" xfId="4770" xr:uid="{E66C1509-7271-4799-9AEF-A7795A3365AE}"/>
    <cellStyle name="Neutral 2" xfId="378" xr:uid="{00000000-0005-0000-0000-000076060000}"/>
    <cellStyle name="Neutral 2 2" xfId="379" xr:uid="{00000000-0005-0000-0000-000077060000}"/>
    <cellStyle name="Neutral 2 2 2" xfId="1882" xr:uid="{00000000-0005-0000-0000-000078060000}"/>
    <cellStyle name="Neutral 2 2 3" xfId="8709" xr:uid="{40DDFD64-9CD8-43F5-BCE7-04A932508D18}"/>
    <cellStyle name="Neutral 2 3" xfId="645" xr:uid="{00000000-0005-0000-0000-000079060000}"/>
    <cellStyle name="Neutral 2 3 2" xfId="1883" xr:uid="{00000000-0005-0000-0000-00007A060000}"/>
    <cellStyle name="Neutral 2 4" xfId="1884" xr:uid="{00000000-0005-0000-0000-00007B060000}"/>
    <cellStyle name="Neutral 2 5" xfId="1881" xr:uid="{00000000-0005-0000-0000-00007C060000}"/>
    <cellStyle name="Neutral 2 6" xfId="8708" xr:uid="{FA6FC76B-89A1-4A4E-907C-68B813293114}"/>
    <cellStyle name="Neutral 3" xfId="552" xr:uid="{00000000-0005-0000-0000-00007D060000}"/>
    <cellStyle name="Neutral 3 2" xfId="1886" xr:uid="{00000000-0005-0000-0000-00007E060000}"/>
    <cellStyle name="Neutral 3 3" xfId="1887" xr:uid="{00000000-0005-0000-0000-00007F060000}"/>
    <cellStyle name="Neutral 3 4" xfId="1888" xr:uid="{00000000-0005-0000-0000-000080060000}"/>
    <cellStyle name="Neutral 3 5" xfId="1885" xr:uid="{00000000-0005-0000-0000-000081060000}"/>
    <cellStyle name="Neutral 4" xfId="719" xr:uid="{00000000-0005-0000-0000-000082060000}"/>
    <cellStyle name="Neutral 4 2" xfId="1889" xr:uid="{00000000-0005-0000-0000-000083060000}"/>
    <cellStyle name="Normal" xfId="0" builtinId="0"/>
    <cellStyle name="Normal - Style1" xfId="380" xr:uid="{00000000-0005-0000-0000-000085060000}"/>
    <cellStyle name="Normal - Style1 2" xfId="381" xr:uid="{00000000-0005-0000-0000-000086060000}"/>
    <cellStyle name="Normal - Style1 3" xfId="553" xr:uid="{00000000-0005-0000-0000-000087060000}"/>
    <cellStyle name="Normal 10" xfId="646" xr:uid="{00000000-0005-0000-0000-000088060000}"/>
    <cellStyle name="Normal 10 2" xfId="647" xr:uid="{00000000-0005-0000-0000-000089060000}"/>
    <cellStyle name="Normal 10 3" xfId="720" xr:uid="{00000000-0005-0000-0000-00008A060000}"/>
    <cellStyle name="Normal 10 3 2" xfId="1890" xr:uid="{00000000-0005-0000-0000-00008B060000}"/>
    <cellStyle name="Normal 10 4" xfId="721" xr:uid="{00000000-0005-0000-0000-00008C060000}"/>
    <cellStyle name="Normal 10 4 2" xfId="1891" xr:uid="{00000000-0005-0000-0000-00008D060000}"/>
    <cellStyle name="Normal 10 5" xfId="1892" xr:uid="{00000000-0005-0000-0000-00008E060000}"/>
    <cellStyle name="Normal 10 6" xfId="5917" xr:uid="{B6152826-1A65-4500-873B-10BEA69B1659}"/>
    <cellStyle name="Normal 10 6 2" xfId="8893" xr:uid="{8F0624E5-3E1D-413C-8116-A68DCA24AD3D}"/>
    <cellStyle name="Normal 10 7" xfId="9085" xr:uid="{CF4D6812-4316-49CA-B435-83C1255056AC}"/>
    <cellStyle name="Normal 10_Daily production report (agustus 09)" xfId="1893" xr:uid="{00000000-0005-0000-0000-00008F060000}"/>
    <cellStyle name="Normal 100" xfId="2925" xr:uid="{03F1CE5F-E349-44E8-AA2C-0171F19B1DDF}"/>
    <cellStyle name="Normal 101" xfId="2920" xr:uid="{EB336F20-2898-480F-9B54-5E89D8C776A3}"/>
    <cellStyle name="Normal 102" xfId="2937" xr:uid="{B2D8DB42-F7EC-42BB-979C-49BD1CE8C9CF}"/>
    <cellStyle name="Normal 103" xfId="2940" xr:uid="{2DD5E274-80F7-4F30-B568-B88EBEA78888}"/>
    <cellStyle name="Normal 104" xfId="2943" xr:uid="{036E578E-25BA-411F-A9C8-408FAD400836}"/>
    <cellStyle name="Normal 105" xfId="2946" xr:uid="{F48B25C0-F19B-4799-81E8-A4719766C578}"/>
    <cellStyle name="Normal 106" xfId="2949" xr:uid="{24FFBC5D-A619-4CFA-8622-FC7D96D80C32}"/>
    <cellStyle name="Normal 107" xfId="9472" xr:uid="{A5DBB84A-D64B-4C0A-8378-B80319296A55}"/>
    <cellStyle name="Normal 108" xfId="9475" xr:uid="{7ED55234-289D-48C1-8780-AB6C250D5EBB}"/>
    <cellStyle name="Normal 109" xfId="9478" xr:uid="{7BCD04E8-FFE4-4F5E-AA15-44DADB74CAD7}"/>
    <cellStyle name="Normal 11" xfId="660" xr:uid="{00000000-0005-0000-0000-000090060000}"/>
    <cellStyle name="Normal 11 2" xfId="722" xr:uid="{00000000-0005-0000-0000-000091060000}"/>
    <cellStyle name="Normal 11 2 2" xfId="1895" xr:uid="{00000000-0005-0000-0000-000092060000}"/>
    <cellStyle name="Normal 11 3" xfId="1896" xr:uid="{00000000-0005-0000-0000-000093060000}"/>
    <cellStyle name="Normal 11 4" xfId="1894" xr:uid="{00000000-0005-0000-0000-000094060000}"/>
    <cellStyle name="Normal 11 5" xfId="3521" xr:uid="{8DE69661-C1F6-4AD6-830C-28E8526113D7}"/>
    <cellStyle name="Normal 11 5 2" xfId="8894" xr:uid="{F763A536-5DDC-42D9-B65B-8B4E23AB0E2E}"/>
    <cellStyle name="Normal 11 6" xfId="9086" xr:uid="{B9BC61AC-1820-4F19-8023-0AA3AC3271DB}"/>
    <cellStyle name="Normal 11 7" xfId="2967" xr:uid="{2B8BC07F-B317-4452-97F7-6E434705A9C7}"/>
    <cellStyle name="Normal 11_Daily production report (agustus 09)" xfId="1897" xr:uid="{00000000-0005-0000-0000-000095060000}"/>
    <cellStyle name="Normal 110" xfId="9477" xr:uid="{AE828E95-8E5A-4B39-93A7-ED9886B1DD3E}"/>
    <cellStyle name="Normal 111" xfId="9483" xr:uid="{E915A861-9C2C-4DD8-8F75-E9185BF50C56}"/>
    <cellStyle name="Normal 12" xfId="661" xr:uid="{00000000-0005-0000-0000-000096060000}"/>
    <cellStyle name="Normal 12 2" xfId="723" xr:uid="{00000000-0005-0000-0000-000097060000}"/>
    <cellStyle name="Normal 12 2 2" xfId="1899" xr:uid="{00000000-0005-0000-0000-000098060000}"/>
    <cellStyle name="Normal 12 3" xfId="1900" xr:uid="{00000000-0005-0000-0000-000099060000}"/>
    <cellStyle name="Normal 12 4" xfId="1901" xr:uid="{00000000-0005-0000-0000-00009A060000}"/>
    <cellStyle name="Normal 12 5" xfId="1902" xr:uid="{00000000-0005-0000-0000-00009B060000}"/>
    <cellStyle name="Normal 12 6" xfId="1898" xr:uid="{00000000-0005-0000-0000-00009C060000}"/>
    <cellStyle name="Normal 12_Daily production report (agustus 09)" xfId="1903" xr:uid="{00000000-0005-0000-0000-00009D060000}"/>
    <cellStyle name="Normal 13" xfId="724" xr:uid="{00000000-0005-0000-0000-00009E060000}"/>
    <cellStyle name="Normal 13 2" xfId="725" xr:uid="{00000000-0005-0000-0000-00009F060000}"/>
    <cellStyle name="Normal 13 2 2" xfId="1904" xr:uid="{00000000-0005-0000-0000-0000A0060000}"/>
    <cellStyle name="Normal 13 3" xfId="8896" xr:uid="{4BC501BA-CFE8-4184-9C68-67CD0A2FEF50}"/>
    <cellStyle name="Normal 13 4" xfId="9087" xr:uid="{4F289591-7F77-4D97-8D76-048929452C0D}"/>
    <cellStyle name="Normal 13 5" xfId="8895" xr:uid="{AB02C8E9-20A0-4AD0-BEAE-07C0356181F0}"/>
    <cellStyle name="Normal 13_Daily production report (agustus 09)" xfId="1905" xr:uid="{00000000-0005-0000-0000-0000A1060000}"/>
    <cellStyle name="Normal 14" xfId="726" xr:uid="{00000000-0005-0000-0000-0000A2060000}"/>
    <cellStyle name="Normal 14 2" xfId="727" xr:uid="{00000000-0005-0000-0000-0000A3060000}"/>
    <cellStyle name="Normal 14 2 2" xfId="8898" xr:uid="{471452FD-09B5-4C9E-B92F-2A0DE1B23968}"/>
    <cellStyle name="Normal 14 3" xfId="9088" xr:uid="{DF6608DD-A4E8-4C93-A428-3F6F280A7100}"/>
    <cellStyle name="Normal 14 4" xfId="8897" xr:uid="{84F7A716-EBF1-4032-9A67-AB4D0655A223}"/>
    <cellStyle name="Normal 15" xfId="728" xr:uid="{00000000-0005-0000-0000-0000A4060000}"/>
    <cellStyle name="Normal 15 2" xfId="729" xr:uid="{00000000-0005-0000-0000-0000A5060000}"/>
    <cellStyle name="Normal 15 2 2" xfId="8900" xr:uid="{10520A1F-C688-40E1-91F8-8ECA25AFDD2E}"/>
    <cellStyle name="Normal 15 3" xfId="9089" xr:uid="{BC072247-7ACF-4A31-9B92-5BDC6D9A0C97}"/>
    <cellStyle name="Normal 15 4" xfId="8899" xr:uid="{11B74512-9563-4F72-88D3-122ABD935022}"/>
    <cellStyle name="Normal 16" xfId="730" xr:uid="{00000000-0005-0000-0000-0000A6060000}"/>
    <cellStyle name="Normal 16 2" xfId="731" xr:uid="{00000000-0005-0000-0000-0000A7060000}"/>
    <cellStyle name="Normal 16 2 2" xfId="1907" xr:uid="{00000000-0005-0000-0000-0000A8060000}"/>
    <cellStyle name="Normal 16 3" xfId="1908" xr:uid="{00000000-0005-0000-0000-0000A9060000}"/>
    <cellStyle name="Normal 16 4" xfId="1909" xr:uid="{00000000-0005-0000-0000-0000AA060000}"/>
    <cellStyle name="Normal 16 5" xfId="1910" xr:uid="{00000000-0005-0000-0000-0000AB060000}"/>
    <cellStyle name="Normal 16 6" xfId="1906" xr:uid="{00000000-0005-0000-0000-0000AC060000}"/>
    <cellStyle name="Normal 16 7" xfId="9090" xr:uid="{6B5C7F36-3AFC-465D-BA2E-AC87C58D2C7F}"/>
    <cellStyle name="Normal 16 8" xfId="8901" xr:uid="{B698283C-F74A-4748-9A4F-17F8E3273A06}"/>
    <cellStyle name="Normal 16_Daily production report (agustus 09)" xfId="1911" xr:uid="{00000000-0005-0000-0000-0000AD060000}"/>
    <cellStyle name="Normal 17" xfId="732" xr:uid="{00000000-0005-0000-0000-0000AE060000}"/>
    <cellStyle name="Normal 17 2" xfId="733" xr:uid="{00000000-0005-0000-0000-0000AF060000}"/>
    <cellStyle name="Normal 17 2 2" xfId="1912" xr:uid="{00000000-0005-0000-0000-0000B0060000}"/>
    <cellStyle name="Normal 17 3" xfId="1913" xr:uid="{00000000-0005-0000-0000-0000B1060000}"/>
    <cellStyle name="Normal 17 4" xfId="1914" xr:uid="{00000000-0005-0000-0000-0000B2060000}"/>
    <cellStyle name="Normal 17 5" xfId="1915" xr:uid="{00000000-0005-0000-0000-0000B3060000}"/>
    <cellStyle name="Normal 17 6" xfId="8903" xr:uid="{FDB7C3A8-7DC5-4611-BEC9-E0F34394048E}"/>
    <cellStyle name="Normal 17 7" xfId="8902" xr:uid="{EB90ADC1-80BE-44F0-AF4F-3B0AD8085140}"/>
    <cellStyle name="Normal 17 7 2" xfId="9091" xr:uid="{6E5612F6-96BA-4007-A74F-D8B4117599A2}"/>
    <cellStyle name="Normal 17_Daily production report (agustus 09)" xfId="1916" xr:uid="{00000000-0005-0000-0000-0000B4060000}"/>
    <cellStyle name="Normal 18" xfId="734" xr:uid="{00000000-0005-0000-0000-0000B5060000}"/>
    <cellStyle name="Normal 19" xfId="735" xr:uid="{00000000-0005-0000-0000-0000B6060000}"/>
    <cellStyle name="Normal 19 2" xfId="736" xr:uid="{00000000-0005-0000-0000-0000B7060000}"/>
    <cellStyle name="Normal 2" xfId="654" xr:uid="{00000000-0005-0000-0000-0000B8060000}"/>
    <cellStyle name="Normal 2 10" xfId="2156" xr:uid="{00000000-0005-0000-0000-0000B9060000}"/>
    <cellStyle name="Normal 2 11" xfId="8905" xr:uid="{CD928A42-B744-4554-A6F2-D33CBDCE33E1}"/>
    <cellStyle name="Normal 2 12" xfId="8906" xr:uid="{7DC3155B-2BBB-4837-A0B3-8D595A084873}"/>
    <cellStyle name="Normal 2 12 2" xfId="9092" xr:uid="{C57CFA3E-B46B-4B5A-ADD4-7F110A47EAD4}"/>
    <cellStyle name="Normal 2 13" xfId="8904" xr:uid="{A11DC0A6-AF6A-4D28-B3D4-B8FA9F092F16}"/>
    <cellStyle name="Normal 2 14" xfId="8632" xr:uid="{CCE4EEF4-4B60-48D9-9107-61639836AE4A}"/>
    <cellStyle name="Normal 2 15" xfId="5470" xr:uid="{409B1121-68F2-423D-8A75-4D872967E5A3}"/>
    <cellStyle name="Normal 2 16" xfId="2954" xr:uid="{88417740-B062-43B6-84FD-EC5AF116F0ED}"/>
    <cellStyle name="Normal 2 2" xfId="382" xr:uid="{00000000-0005-0000-0000-0000BA060000}"/>
    <cellStyle name="Normal 2 2 10" xfId="8738" xr:uid="{F774D389-DF24-4FD9-991A-48978520B618}"/>
    <cellStyle name="Normal 2 2 2" xfId="383" xr:uid="{00000000-0005-0000-0000-0000BB060000}"/>
    <cellStyle name="Normal 2 2 2 2" xfId="488" xr:uid="{00000000-0005-0000-0000-0000BC060000}"/>
    <cellStyle name="Normal 2 2 2 3" xfId="1917" xr:uid="{00000000-0005-0000-0000-0000BD060000}"/>
    <cellStyle name="Normal 2 2 2 4" xfId="8772" xr:uid="{124C0941-A64A-4831-AFFE-49CA3C51C7A2}"/>
    <cellStyle name="Normal 2 2 2_copy" xfId="1918" xr:uid="{00000000-0005-0000-0000-0000BE060000}"/>
    <cellStyle name="Normal 2 2 3" xfId="555" xr:uid="{00000000-0005-0000-0000-0000BF060000}"/>
    <cellStyle name="Normal 2 2 3 2" xfId="662" xr:uid="{00000000-0005-0000-0000-0000C0060000}"/>
    <cellStyle name="Normal 2 2 3 3" xfId="8737" xr:uid="{B761EBD0-3667-40CB-9793-CB0F53A29A86}"/>
    <cellStyle name="Normal 2 2 4" xfId="737" xr:uid="{00000000-0005-0000-0000-0000C1060000}"/>
    <cellStyle name="Normal 2 2 4 2" xfId="8907" xr:uid="{BC395C9F-734A-4A7B-94E5-B5AD057E4E46}"/>
    <cellStyle name="Normal 2 2 5" xfId="5464" xr:uid="{09512212-8E6A-4D8A-B1EE-3B7FFDBA16D3}"/>
    <cellStyle name="Normal 2 2 5 2" xfId="8779" xr:uid="{BE323870-7CE1-48B7-9A96-93E5E4E546C7}"/>
    <cellStyle name="Normal 2 2 6" xfId="9012" xr:uid="{6A14FEFB-E3CF-46DC-AAC3-CB471F33A0FB}"/>
    <cellStyle name="Normal 2 2 7" xfId="9043" xr:uid="{1A087871-FBCC-4736-BE8D-B92119951EF0}"/>
    <cellStyle name="Normal 2 2 8" xfId="9143" xr:uid="{B13C427F-D6D8-485F-ADEE-6BE0D0B1B1A0}"/>
    <cellStyle name="Normal 2 2_copy" xfId="1919" xr:uid="{00000000-0005-0000-0000-0000C2060000}"/>
    <cellStyle name="Normal 2 3" xfId="384" xr:uid="{00000000-0005-0000-0000-0000C3060000}"/>
    <cellStyle name="Normal 2 3 2" xfId="738" xr:uid="{00000000-0005-0000-0000-0000C4060000}"/>
    <cellStyle name="Normal 2 3 2 2" xfId="8908" xr:uid="{7666651F-3CAE-4B3B-A750-3AA4067B331E}"/>
    <cellStyle name="Normal 2 3 3" xfId="1920" xr:uid="{00000000-0005-0000-0000-0000C5060000}"/>
    <cellStyle name="Normal 2 4" xfId="487" xr:uid="{00000000-0005-0000-0000-0000C6060000}"/>
    <cellStyle name="Normal 2 4 2" xfId="8909" xr:uid="{CC9AFCAF-04F0-4DB1-A968-070691E210C5}"/>
    <cellStyle name="Normal 2 4 3" xfId="8720" xr:uid="{12FC4C72-3B1E-4C34-94D0-8004C7D7CC03}"/>
    <cellStyle name="Normal 2 5" xfId="554" xr:uid="{00000000-0005-0000-0000-0000C7060000}"/>
    <cellStyle name="Normal 2 6" xfId="739" xr:uid="{00000000-0005-0000-0000-0000C8060000}"/>
    <cellStyle name="Normal 2 6 2" xfId="1921" xr:uid="{00000000-0005-0000-0000-0000C9060000}"/>
    <cellStyle name="Normal 2 7" xfId="740" xr:uid="{00000000-0005-0000-0000-0000CA060000}"/>
    <cellStyle name="Normal 2 7 2" xfId="1922" xr:uid="{00000000-0005-0000-0000-0000CB060000}"/>
    <cellStyle name="Normal 2 8" xfId="789" xr:uid="{00000000-0005-0000-0000-0000CC060000}"/>
    <cellStyle name="Normal 2 8 2" xfId="1923" xr:uid="{00000000-0005-0000-0000-0000CD060000}"/>
    <cellStyle name="Normal 2 9" xfId="792" xr:uid="{00000000-0005-0000-0000-0000CE060000}"/>
    <cellStyle name="Normal 2 9 2 2" xfId="741" xr:uid="{00000000-0005-0000-0000-0000CF060000}"/>
    <cellStyle name="Normal 2_01. Weekly report - Engineering Section 01 Jan - 4 Jan 2013" xfId="655" xr:uid="{00000000-0005-0000-0000-0000D0060000}"/>
    <cellStyle name="Normal 20" xfId="742" xr:uid="{00000000-0005-0000-0000-0000D1060000}"/>
    <cellStyle name="Normal 20 2" xfId="743" xr:uid="{00000000-0005-0000-0000-0000D2060000}"/>
    <cellStyle name="Normal 21" xfId="744" xr:uid="{00000000-0005-0000-0000-0000D3060000}"/>
    <cellStyle name="Normal 21 2" xfId="745" xr:uid="{00000000-0005-0000-0000-0000D4060000}"/>
    <cellStyle name="Normal 22" xfId="746" xr:uid="{00000000-0005-0000-0000-0000D5060000}"/>
    <cellStyle name="Normal 22 2" xfId="747" xr:uid="{00000000-0005-0000-0000-0000D6060000}"/>
    <cellStyle name="Normal 23" xfId="748" xr:uid="{00000000-0005-0000-0000-0000D7060000}"/>
    <cellStyle name="Normal 23 2" xfId="749" xr:uid="{00000000-0005-0000-0000-0000D8060000}"/>
    <cellStyle name="Normal 24" xfId="750" xr:uid="{00000000-0005-0000-0000-0000D9060000}"/>
    <cellStyle name="Normal 24 2" xfId="751" xr:uid="{00000000-0005-0000-0000-0000DA060000}"/>
    <cellStyle name="Normal 25" xfId="752" xr:uid="{00000000-0005-0000-0000-0000DB060000}"/>
    <cellStyle name="Normal 25 2" xfId="753" xr:uid="{00000000-0005-0000-0000-0000DC060000}"/>
    <cellStyle name="Normal 25 3" xfId="1924" xr:uid="{00000000-0005-0000-0000-0000DD060000}"/>
    <cellStyle name="Normal 26" xfId="754" xr:uid="{00000000-0005-0000-0000-0000DE060000}"/>
    <cellStyle name="Normal 26 2" xfId="1925" xr:uid="{00000000-0005-0000-0000-0000DF060000}"/>
    <cellStyle name="Normal 27" xfId="755" xr:uid="{00000000-0005-0000-0000-0000E0060000}"/>
    <cellStyle name="Normal 27 2" xfId="1927" xr:uid="{00000000-0005-0000-0000-0000E1060000}"/>
    <cellStyle name="Normal 27 3" xfId="1926" xr:uid="{00000000-0005-0000-0000-0000E2060000}"/>
    <cellStyle name="Normal 27_April '09 Daily Production Reportnew" xfId="1928" xr:uid="{00000000-0005-0000-0000-0000E3060000}"/>
    <cellStyle name="Normal 28" xfId="756" xr:uid="{00000000-0005-0000-0000-0000E4060000}"/>
    <cellStyle name="Normal 28 2" xfId="1929" xr:uid="{00000000-0005-0000-0000-0000E5060000}"/>
    <cellStyle name="Normal 29" xfId="757" xr:uid="{00000000-0005-0000-0000-0000E6060000}"/>
    <cellStyle name="Normal 29 2" xfId="758" xr:uid="{00000000-0005-0000-0000-0000E7060000}"/>
    <cellStyle name="Normal 29 3" xfId="1930" xr:uid="{00000000-0005-0000-0000-0000E8060000}"/>
    <cellStyle name="Normal 3" xfId="385" xr:uid="{00000000-0005-0000-0000-0000E9060000}"/>
    <cellStyle name="Normal 3 10" xfId="1932" xr:uid="{00000000-0005-0000-0000-0000EA060000}"/>
    <cellStyle name="Normal 3 11" xfId="1933" xr:uid="{00000000-0005-0000-0000-0000EB060000}"/>
    <cellStyle name="Normal 3 12" xfId="1934" xr:uid="{00000000-0005-0000-0000-0000EC060000}"/>
    <cellStyle name="Normal 3 13" xfId="1935" xr:uid="{00000000-0005-0000-0000-0000ED060000}"/>
    <cellStyle name="Normal 3 14" xfId="1936" xr:uid="{00000000-0005-0000-0000-0000EE060000}"/>
    <cellStyle name="Normal 3 15" xfId="1937" xr:uid="{00000000-0005-0000-0000-0000EF060000}"/>
    <cellStyle name="Normal 3 16" xfId="1938" xr:uid="{00000000-0005-0000-0000-0000F0060000}"/>
    <cellStyle name="Normal 3 17" xfId="1939" xr:uid="{00000000-0005-0000-0000-0000F1060000}"/>
    <cellStyle name="Normal 3 18" xfId="1931" xr:uid="{00000000-0005-0000-0000-0000F2060000}"/>
    <cellStyle name="Normal 3 19" xfId="3293" xr:uid="{F9F1E3F6-1F6F-4B9B-BF6D-6E4D106FC9FA}"/>
    <cellStyle name="Normal 3 19 2" xfId="9093" xr:uid="{077E90DD-C83C-4058-991A-3D44ECEF5D7F}"/>
    <cellStyle name="Normal 3 19 3" xfId="8910" xr:uid="{3AEF7C7F-5B70-45D3-85C9-A5EE1C88A059}"/>
    <cellStyle name="Normal 3 2" xfId="489" xr:uid="{00000000-0005-0000-0000-0000F3060000}"/>
    <cellStyle name="Normal 3 2 2" xfId="1940" xr:uid="{00000000-0005-0000-0000-0000F4060000}"/>
    <cellStyle name="Normal 3 2 3" xfId="5461" xr:uid="{E64C0B1D-9423-4B37-8757-15679B50891B}"/>
    <cellStyle name="Normal 3 20" xfId="8774" xr:uid="{7A161A28-2A43-4EB4-BB0D-D7D840C4DB4C}"/>
    <cellStyle name="Normal 3 21" xfId="2966" xr:uid="{AA4404F8-AE97-497E-A6A8-F4A9DD2DC717}"/>
    <cellStyle name="Normal 3 3" xfId="1941" xr:uid="{00000000-0005-0000-0000-0000F5060000}"/>
    <cellStyle name="Normal 3 3 2" xfId="5471" xr:uid="{E672C103-996C-4CEC-850C-29A9F0274776}"/>
    <cellStyle name="Normal 3 4" xfId="1942" xr:uid="{00000000-0005-0000-0000-0000F6060000}"/>
    <cellStyle name="Normal 3 5" xfId="1943" xr:uid="{00000000-0005-0000-0000-0000F7060000}"/>
    <cellStyle name="Normal 3 6" xfId="386" xr:uid="{00000000-0005-0000-0000-0000F8060000}"/>
    <cellStyle name="Normal 3 6 2" xfId="593" xr:uid="{00000000-0005-0000-0000-0000F9060000}"/>
    <cellStyle name="Normal 3 7" xfId="1944" xr:uid="{00000000-0005-0000-0000-0000FA060000}"/>
    <cellStyle name="Normal 3 8" xfId="1945" xr:uid="{00000000-0005-0000-0000-0000FB060000}"/>
    <cellStyle name="Normal 3 9" xfId="1946" xr:uid="{00000000-0005-0000-0000-0000FC060000}"/>
    <cellStyle name="Normal 3_Quality Main SMT Line" xfId="1947" xr:uid="{00000000-0005-0000-0000-0000FD060000}"/>
    <cellStyle name="Normal 30" xfId="759" xr:uid="{00000000-0005-0000-0000-0000FE060000}"/>
    <cellStyle name="Normal 30 2" xfId="1948" xr:uid="{00000000-0005-0000-0000-0000FF060000}"/>
    <cellStyle name="Normal 31" xfId="760" xr:uid="{00000000-0005-0000-0000-000000070000}"/>
    <cellStyle name="Normal 31 2" xfId="761" xr:uid="{00000000-0005-0000-0000-000001070000}"/>
    <cellStyle name="Normal 32" xfId="762" xr:uid="{00000000-0005-0000-0000-000002070000}"/>
    <cellStyle name="Normal 33" xfId="763" xr:uid="{00000000-0005-0000-0000-000003070000}"/>
    <cellStyle name="Normal 34" xfId="764" xr:uid="{00000000-0005-0000-0000-000004070000}"/>
    <cellStyle name="Normal 35" xfId="765" xr:uid="{00000000-0005-0000-0000-000005070000}"/>
    <cellStyle name="Normal 36" xfId="766" xr:uid="{00000000-0005-0000-0000-000006070000}"/>
    <cellStyle name="Normal 36 2" xfId="1949" xr:uid="{00000000-0005-0000-0000-000007070000}"/>
    <cellStyle name="Normal 37" xfId="1950" xr:uid="{00000000-0005-0000-0000-000008070000}"/>
    <cellStyle name="Normal 38" xfId="1951" xr:uid="{00000000-0005-0000-0000-000009070000}"/>
    <cellStyle name="Normal 38 2 2 2" xfId="9006" xr:uid="{10FC5281-A4D6-4ABC-853C-4C72DDEDF5B9}"/>
    <cellStyle name="Normal 38 2 2 2 2" xfId="9164" xr:uid="{940AB4A8-A9DC-4CFF-8EF7-E9590E40FD5C}"/>
    <cellStyle name="Normal 39" xfId="1952" xr:uid="{00000000-0005-0000-0000-00000A070000}"/>
    <cellStyle name="Normal 4" xfId="387" xr:uid="{00000000-0005-0000-0000-00000B070000}"/>
    <cellStyle name="Normal 4 10" xfId="8912" xr:uid="{4436B85F-C70F-4079-B4B6-50843CFE472F}"/>
    <cellStyle name="Normal 4 11" xfId="8911" xr:uid="{6A14BB5B-615D-4CA7-8037-68CADA74973F}"/>
    <cellStyle name="Normal 4 12" xfId="9024" xr:uid="{679B9597-A7A7-4638-B1E4-C351451D2C75}"/>
    <cellStyle name="Normal 4 2" xfId="490" xr:uid="{00000000-0005-0000-0000-00000C070000}"/>
    <cellStyle name="Normal 4 2 2" xfId="1955" xr:uid="{00000000-0005-0000-0000-00000D070000}"/>
    <cellStyle name="Normal 4 2 3" xfId="1956" xr:uid="{00000000-0005-0000-0000-00000E070000}"/>
    <cellStyle name="Normal 4 2 4" xfId="1954" xr:uid="{00000000-0005-0000-0000-00000F070000}"/>
    <cellStyle name="Normal 4 3" xfId="767" xr:uid="{00000000-0005-0000-0000-000010070000}"/>
    <cellStyle name="Normal 4 3 2" xfId="1957" xr:uid="{00000000-0005-0000-0000-000011070000}"/>
    <cellStyle name="Normal 4 4" xfId="768" xr:uid="{00000000-0005-0000-0000-000012070000}"/>
    <cellStyle name="Normal 4 4 2" xfId="1958" xr:uid="{00000000-0005-0000-0000-000013070000}"/>
    <cellStyle name="Normal 4 5" xfId="769" xr:uid="{00000000-0005-0000-0000-000014070000}"/>
    <cellStyle name="Normal 4 5 2" xfId="1959" xr:uid="{00000000-0005-0000-0000-000015070000}"/>
    <cellStyle name="Normal 4 6" xfId="1960" xr:uid="{00000000-0005-0000-0000-000016070000}"/>
    <cellStyle name="Normal 4 7" xfId="1961" xr:uid="{00000000-0005-0000-0000-000017070000}"/>
    <cellStyle name="Normal 4 8" xfId="1962" xr:uid="{00000000-0005-0000-0000-000018070000}"/>
    <cellStyle name="Normal 4 9" xfId="1953" xr:uid="{00000000-0005-0000-0000-000019070000}"/>
    <cellStyle name="Normal 4_Daily production report (agustus 09)" xfId="1963" xr:uid="{00000000-0005-0000-0000-00001A070000}"/>
    <cellStyle name="Normal 40" xfId="1964" xr:uid="{00000000-0005-0000-0000-00001B070000}"/>
    <cellStyle name="Normal 41" xfId="1965" xr:uid="{00000000-0005-0000-0000-00001C070000}"/>
    <cellStyle name="Normal 42" xfId="1966" xr:uid="{00000000-0005-0000-0000-00001D070000}"/>
    <cellStyle name="Normal 43" xfId="1967" xr:uid="{00000000-0005-0000-0000-00001E070000}"/>
    <cellStyle name="Normal 44" xfId="1968" xr:uid="{00000000-0005-0000-0000-00001F070000}"/>
    <cellStyle name="Normal 45" xfId="1969" xr:uid="{00000000-0005-0000-0000-000020070000}"/>
    <cellStyle name="Normal 46" xfId="794" xr:uid="{00000000-0005-0000-0000-000021070000}"/>
    <cellStyle name="Normal 46 10" xfId="2170" xr:uid="{234F5B6E-C5CE-4BA8-8A85-7812D298E555}"/>
    <cellStyle name="Normal 46 100" xfId="2260" xr:uid="{A321682B-3A13-4004-94EC-1BEC3FE9B575}"/>
    <cellStyle name="Normal 46 101" xfId="2158" xr:uid="{47FD6D92-D29E-4D5C-A1E9-D9C8BB3456D2}"/>
    <cellStyle name="Normal 46 102" xfId="2261" xr:uid="{1A81504D-5FA9-4617-A916-2F1CE7CFEFCF}"/>
    <cellStyle name="Normal 46 103" xfId="2262" xr:uid="{281178F2-66FD-4A5E-9A26-07B5EC6D079A}"/>
    <cellStyle name="Normal 46 104" xfId="2263" xr:uid="{207252EA-08C7-4702-BC1C-1E28C4F777F6}"/>
    <cellStyle name="Normal 46 105" xfId="2264" xr:uid="{34E950E8-267F-4337-9962-ABC26567C85A}"/>
    <cellStyle name="Normal 46 106" xfId="2265" xr:uid="{941D610E-A355-4CAF-AA01-9B1D023FD21A}"/>
    <cellStyle name="Normal 46 107" xfId="2266" xr:uid="{D7774297-0749-4EA0-9C24-1501613CF820}"/>
    <cellStyle name="Normal 46 108" xfId="2267" xr:uid="{ECC11DBD-CAFE-432D-B57D-C145CF9C733D}"/>
    <cellStyle name="Normal 46 109" xfId="2268" xr:uid="{64FA73F7-5FFD-4C02-B8F4-AACDAF799371}"/>
    <cellStyle name="Normal 46 11" xfId="2171" xr:uid="{52E3F68A-9FE4-4A97-8563-897354E9026C}"/>
    <cellStyle name="Normal 46 110" xfId="2269" xr:uid="{1FD960BF-D8FF-444A-B4D3-2D7C1B06DA9D}"/>
    <cellStyle name="Normal 46 111" xfId="2270" xr:uid="{08D0DA47-4A62-4DC2-AAE3-BA27F2CA8DCA}"/>
    <cellStyle name="Normal 46 112" xfId="2271" xr:uid="{4C99C88A-49DE-42FE-A1D6-EB6FCBC04ADE}"/>
    <cellStyle name="Normal 46 113" xfId="2272" xr:uid="{776A2BA3-10E2-4060-9A31-E816F5DF0F06}"/>
    <cellStyle name="Normal 46 114" xfId="2273" xr:uid="{17301026-E163-459B-BAB2-EFF03DCC8C15}"/>
    <cellStyle name="Normal 46 115" xfId="2274" xr:uid="{8BD37C03-62CF-4D68-9F00-70823173F5C1}"/>
    <cellStyle name="Normal 46 116" xfId="2275" xr:uid="{3CA23DDF-2EA4-46AC-B33E-979E71E7A05A}"/>
    <cellStyle name="Normal 46 117" xfId="2276" xr:uid="{B4CFAAF6-0281-4984-9FEF-974D344B1152}"/>
    <cellStyle name="Normal 46 118" xfId="2277" xr:uid="{497144D0-A18A-4CB8-8ADF-63A7C4F87DC7}"/>
    <cellStyle name="Normal 46 119" xfId="2278" xr:uid="{7764E40D-9E0E-4127-8BA6-1B3E17A654C0}"/>
    <cellStyle name="Normal 46 12" xfId="2172" xr:uid="{B33A4F99-9B10-40AD-8475-F22AFDFE9CD0}"/>
    <cellStyle name="Normal 46 120" xfId="2279" xr:uid="{A3ACF73C-DC68-4B00-B63E-C732932AD346}"/>
    <cellStyle name="Normal 46 121" xfId="2280" xr:uid="{2E43858E-FDE6-4026-8C08-AB27A1FE243C}"/>
    <cellStyle name="Normal 46 122" xfId="2281" xr:uid="{9E27FB29-9059-43CB-B289-306F7ECED9B7}"/>
    <cellStyle name="Normal 46 123" xfId="2282" xr:uid="{A6D78EB0-EDE4-425A-967C-17013A3E658A}"/>
    <cellStyle name="Normal 46 124" xfId="2283" xr:uid="{5CF1F8B9-3830-42E1-971D-3B455FCD009D}"/>
    <cellStyle name="Normal 46 125" xfId="2284" xr:uid="{C8C472EA-8073-4063-85D0-DF3C1DE73E88}"/>
    <cellStyle name="Normal 46 126" xfId="2285" xr:uid="{12756295-BE56-47E4-832E-2E3C93E384F7}"/>
    <cellStyle name="Normal 46 127" xfId="2286" xr:uid="{9C73B371-BA2C-4E1E-BEAD-9399B7F8B1BE}"/>
    <cellStyle name="Normal 46 128" xfId="2287" xr:uid="{72318A69-2332-4C39-A39C-1AEB3F2AD273}"/>
    <cellStyle name="Normal 46 129" xfId="2288" xr:uid="{4C3935EC-BEE0-40DB-A365-3889A5B2184C}"/>
    <cellStyle name="Normal 46 13" xfId="2173" xr:uid="{2CC88E69-0706-49E5-B1B9-F6B38A81E644}"/>
    <cellStyle name="Normal 46 130" xfId="2289" xr:uid="{634DB6FC-66F0-4281-9074-8436EF81B29E}"/>
    <cellStyle name="Normal 46 131" xfId="2290" xr:uid="{5AEAD72F-51DC-4741-BF8C-951F149666E1}"/>
    <cellStyle name="Normal 46 132" xfId="2291" xr:uid="{1BD0F87B-6782-4EAC-B25A-88D04B2CCA7D}"/>
    <cellStyle name="Normal 46 133" xfId="2292" xr:uid="{DE1D0157-6638-49FC-8DF1-BCBB43BD17D2}"/>
    <cellStyle name="Normal 46 134" xfId="2293" xr:uid="{2293C019-46D5-4C3C-80C8-51EE0A146D5F}"/>
    <cellStyle name="Normal 46 135" xfId="2294" xr:uid="{38BD81AA-DD77-4416-A5C7-2294589DB30E}"/>
    <cellStyle name="Normal 46 136" xfId="2295" xr:uid="{BB20366F-B5D3-4470-951D-07B2F8AAFE65}"/>
    <cellStyle name="Normal 46 137" xfId="2296" xr:uid="{01EC1664-4AA8-4732-9AA9-31E25F4B5722}"/>
    <cellStyle name="Normal 46 138" xfId="2297" xr:uid="{85EEC34B-0880-4DC2-A17A-692442C35DB6}"/>
    <cellStyle name="Normal 46 139" xfId="2298" xr:uid="{06AA1BDC-5139-4004-ACDC-ECF145A75230}"/>
    <cellStyle name="Normal 46 14" xfId="2174" xr:uid="{6130F7E0-15E0-4E9A-8B66-EC4608737600}"/>
    <cellStyle name="Normal 46 140" xfId="2299" xr:uid="{85735FA5-55B6-4721-AB23-4F09DF578A1A}"/>
    <cellStyle name="Normal 46 141" xfId="2300" xr:uid="{781E5FF2-AE85-48D2-81F7-035FF429A70A}"/>
    <cellStyle name="Normal 46 142" xfId="2301" xr:uid="{F7F2837B-FB9A-40EE-9AB2-1C1670BD36AE}"/>
    <cellStyle name="Normal 46 143" xfId="2302" xr:uid="{A622606A-109E-469E-B291-2A3D06B00E69}"/>
    <cellStyle name="Normal 46 144" xfId="2303" xr:uid="{7ECA9ABE-D202-462F-838F-CB5DB2FDEAAC}"/>
    <cellStyle name="Normal 46 145" xfId="2304" xr:uid="{B729B200-3F7B-4642-9160-63CE71597EC6}"/>
    <cellStyle name="Normal 46 146" xfId="2305" xr:uid="{C95B58B2-44AA-43FC-94FE-BE9F5B7FF7FB}"/>
    <cellStyle name="Normal 46 147" xfId="2306" xr:uid="{419894B9-1AFB-48EB-8C9C-FF9D47554FE6}"/>
    <cellStyle name="Normal 46 148" xfId="2307" xr:uid="{D16E5254-C398-4A40-A8A0-FB9590FE97F2}"/>
    <cellStyle name="Normal 46 149" xfId="2308" xr:uid="{BF5F3194-F2FB-4003-8D9C-C9B67C56A731}"/>
    <cellStyle name="Normal 46 15" xfId="2175" xr:uid="{A82CFD33-ECD5-47FE-BA28-80E384CA0587}"/>
    <cellStyle name="Normal 46 150" xfId="2309" xr:uid="{33CFE0B6-4042-4DD8-A655-5B20921C655F}"/>
    <cellStyle name="Normal 46 151" xfId="2310" xr:uid="{EA7908CA-2C06-4BD5-BBFE-69FAA042FC21}"/>
    <cellStyle name="Normal 46 152" xfId="2311" xr:uid="{BAA85B3C-C49B-4C08-8CB1-8C94C1A3B3B2}"/>
    <cellStyle name="Normal 46 153" xfId="2312" xr:uid="{44AD21D3-63AA-4213-99EA-BC51B301C47B}"/>
    <cellStyle name="Normal 46 154" xfId="2313" xr:uid="{C9072755-DBEB-4196-A6B2-C4EFD38D15F7}"/>
    <cellStyle name="Normal 46 155" xfId="2314" xr:uid="{A916FE5C-0D14-4131-9A4B-55C73623B076}"/>
    <cellStyle name="Normal 46 156" xfId="2315" xr:uid="{898CFF90-49BA-41A9-8E76-361BBB14BB48}"/>
    <cellStyle name="Normal 46 157" xfId="2316" xr:uid="{BD55D9B9-7E45-4779-BAA5-93166E3C18B8}"/>
    <cellStyle name="Normal 46 158" xfId="2317" xr:uid="{0D413BBF-FD64-4A5F-BE03-77916B352ADA}"/>
    <cellStyle name="Normal 46 159" xfId="2318" xr:uid="{FCF1CB07-C25F-421A-8AFC-8F395AB7AD65}"/>
    <cellStyle name="Normal 46 16" xfId="2176" xr:uid="{EBB4D6DB-8070-4C1B-9F6F-642BEED92B44}"/>
    <cellStyle name="Normal 46 160" xfId="2319" xr:uid="{F4E5A842-62EE-40E0-8F58-7B4AF79C86B4}"/>
    <cellStyle name="Normal 46 161" xfId="2320" xr:uid="{BE613714-48AE-489C-9E2A-758982BC592D}"/>
    <cellStyle name="Normal 46 162" xfId="2321" xr:uid="{8F3E8475-2EC4-4527-9C94-8B5AFC839497}"/>
    <cellStyle name="Normal 46 163" xfId="2322" xr:uid="{E4E88607-2309-4978-84DA-0D31047B3EBA}"/>
    <cellStyle name="Normal 46 164" xfId="2323" xr:uid="{495949A1-7AE8-4B6C-80E5-D9E71C8E602B}"/>
    <cellStyle name="Normal 46 165" xfId="2324" xr:uid="{7CABF7BC-3E9C-4801-8B34-192E36CE206C}"/>
    <cellStyle name="Normal 46 166" xfId="2325" xr:uid="{328C9EA5-9A44-4620-B84A-505AD35B3DC1}"/>
    <cellStyle name="Normal 46 167" xfId="2326" xr:uid="{F4C0E353-71C0-42AD-82D5-1ED2CCE38BDC}"/>
    <cellStyle name="Normal 46 168" xfId="2327" xr:uid="{222135B3-42A2-4CF6-8EE1-F1F62B362BBF}"/>
    <cellStyle name="Normal 46 169" xfId="2328" xr:uid="{B1446565-4599-41F1-87CE-88F960073ECC}"/>
    <cellStyle name="Normal 46 17" xfId="2177" xr:uid="{E52626D7-6225-497F-B30C-DFF3712545C0}"/>
    <cellStyle name="Normal 46 170" xfId="2329" xr:uid="{B9C35447-8BF1-4C35-BF71-ED96955406BC}"/>
    <cellStyle name="Normal 46 171" xfId="2330" xr:uid="{6787F8C9-28E3-44CE-8783-62E4091FFBCF}"/>
    <cellStyle name="Normal 46 172" xfId="2331" xr:uid="{804BDEB4-B001-4977-9B93-56D5F7B91F6D}"/>
    <cellStyle name="Normal 46 173" xfId="2332" xr:uid="{50949AD2-01BC-450F-8E16-D9E25B3F4F59}"/>
    <cellStyle name="Normal 46 174" xfId="2333" xr:uid="{841758D2-3AFC-4A33-B203-ACFDFC0E6678}"/>
    <cellStyle name="Normal 46 175" xfId="2334" xr:uid="{1C8ACA9C-1387-40CF-BF3A-F739F5EDDA7F}"/>
    <cellStyle name="Normal 46 176" xfId="2335" xr:uid="{00EA5938-27B8-4BF9-ACE6-791EA254AF60}"/>
    <cellStyle name="Normal 46 177" xfId="2336" xr:uid="{EBCE8EC5-0AF1-4E84-9E44-95DB507B8E49}"/>
    <cellStyle name="Normal 46 178" xfId="2337" xr:uid="{50DE24B9-C949-4586-BA5D-AF9B443E49D4}"/>
    <cellStyle name="Normal 46 179" xfId="2338" xr:uid="{2E63DBB3-B768-4AA3-A341-3E907E247F35}"/>
    <cellStyle name="Normal 46 18" xfId="2178" xr:uid="{FC5433D4-6135-4392-839D-F9B18A457FA5}"/>
    <cellStyle name="Normal 46 180" xfId="2339" xr:uid="{0B280B67-4DD4-4D59-B8F6-201A410A1285}"/>
    <cellStyle name="Normal 46 181" xfId="2340" xr:uid="{239FA637-0EC9-48E5-BF51-075F6991CB55}"/>
    <cellStyle name="Normal 46 182" xfId="2341" xr:uid="{73D7528B-364A-4D12-AA66-9DFF9BA250C5}"/>
    <cellStyle name="Normal 46 183" xfId="2342" xr:uid="{3196B43D-0A63-47CD-ADC5-FD81222B8B44}"/>
    <cellStyle name="Normal 46 184" xfId="2343" xr:uid="{219AE47F-6496-4072-A299-3537ACC27B9B}"/>
    <cellStyle name="Normal 46 185" xfId="2344" xr:uid="{44A5C67D-AA57-4568-AF1D-41C96A66BFF3}"/>
    <cellStyle name="Normal 46 186" xfId="2345" xr:uid="{86F71685-B272-4C0E-B979-DEC18B3F9AF0}"/>
    <cellStyle name="Normal 46 187" xfId="2346" xr:uid="{E0B08390-45D0-4C6F-AF04-337750597F1F}"/>
    <cellStyle name="Normal 46 188" xfId="2347" xr:uid="{8CA03B7B-1651-4517-9B99-6CDE1B618ED0}"/>
    <cellStyle name="Normal 46 189" xfId="2348" xr:uid="{A0A4266F-2A25-43A8-8A3A-DF0A4962CA46}"/>
    <cellStyle name="Normal 46 19" xfId="2179" xr:uid="{960B818F-EBAD-4A2C-85CD-9811FF01B9D3}"/>
    <cellStyle name="Normal 46 190" xfId="2349" xr:uid="{A8EBEA03-3DB4-4911-AFD8-AF6FD5A4903A}"/>
    <cellStyle name="Normal 46 191" xfId="2350" xr:uid="{D3735466-3DC2-4E31-9FDC-503CCBA4F316}"/>
    <cellStyle name="Normal 46 192" xfId="2351" xr:uid="{2A3930F7-F29D-4240-B323-B4204B0F4239}"/>
    <cellStyle name="Normal 46 193" xfId="2352" xr:uid="{52E89DD0-964E-4CF6-B959-56A7C297BE3E}"/>
    <cellStyle name="Normal 46 194" xfId="2353" xr:uid="{49E4703D-38A3-4CCF-A850-D435B194C351}"/>
    <cellStyle name="Normal 46 195" xfId="2354" xr:uid="{D71564DD-C1A1-40C4-99DC-1948AA8A5FFB}"/>
    <cellStyle name="Normal 46 196" xfId="2355" xr:uid="{D6FDB017-914A-42AD-8C33-A9DA741A623D}"/>
    <cellStyle name="Normal 46 197" xfId="2356" xr:uid="{0982081C-1F27-40AE-9D08-2C8146FDF769}"/>
    <cellStyle name="Normal 46 198" xfId="2357" xr:uid="{0DD4BF28-FD8F-4F06-BABB-7B631887D09D}"/>
    <cellStyle name="Normal 46 199" xfId="2358" xr:uid="{10FF9C60-02DB-4EB6-9AD4-3043753C716A}"/>
    <cellStyle name="Normal 46 2" xfId="2163" xr:uid="{0C00E65A-1280-40E3-AE08-C47E40229DEE}"/>
    <cellStyle name="Normal 46 20" xfId="2180" xr:uid="{8C9CD16D-CE9D-4AF0-8D06-025428B3FE86}"/>
    <cellStyle name="Normal 46 200" xfId="2359" xr:uid="{493AE1AD-AE46-489C-B6E5-844F0D62B083}"/>
    <cellStyle name="Normal 46 201" xfId="2360" xr:uid="{D061DBEA-F4F6-4179-8BE1-EF2BD1EF5E66}"/>
    <cellStyle name="Normal 46 202" xfId="2361" xr:uid="{D7E0BB49-0AC2-4E5D-934C-995ABCEC407B}"/>
    <cellStyle name="Normal 46 203" xfId="2362" xr:uid="{07460D79-8947-4280-9AC1-0F0A6FFD087D}"/>
    <cellStyle name="Normal 46 204" xfId="2363" xr:uid="{8390FDE8-50E4-4449-96F5-F6BED690CE1C}"/>
    <cellStyle name="Normal 46 205" xfId="2364" xr:uid="{1CF41AE0-D8C4-43BF-B323-5914B08FBED9}"/>
    <cellStyle name="Normal 46 206" xfId="2365" xr:uid="{6353576F-0CD4-40FC-8C64-885E2B3622E4}"/>
    <cellStyle name="Normal 46 207" xfId="2366" xr:uid="{41305BEE-3199-4EE9-8185-920365093D60}"/>
    <cellStyle name="Normal 46 208" xfId="2367" xr:uid="{DA323290-30F0-4907-B2E0-CD47264020E0}"/>
    <cellStyle name="Normal 46 209" xfId="2368" xr:uid="{96C6B2D6-DF08-4BD5-90CC-977FD76DB860}"/>
    <cellStyle name="Normal 46 21" xfId="2181" xr:uid="{F5D07EFF-1DFC-449C-9CA2-B4370FF9B803}"/>
    <cellStyle name="Normal 46 210" xfId="2369" xr:uid="{C057AC7E-5CAD-43B1-ABFD-74BD56E56EAC}"/>
    <cellStyle name="Normal 46 211" xfId="2370" xr:uid="{66961058-CEEF-4FF4-BA9D-A1966467ACEE}"/>
    <cellStyle name="Normal 46 212" xfId="2371" xr:uid="{DF72A1D3-69C8-42E9-BBE4-6A48A24EE025}"/>
    <cellStyle name="Normal 46 213" xfId="2372" xr:uid="{81781C82-C7B3-4584-BBD9-E38FDD82BA62}"/>
    <cellStyle name="Normal 46 214" xfId="2373" xr:uid="{4C41F7CF-768A-453E-BD07-EFD4A58A9C33}"/>
    <cellStyle name="Normal 46 215" xfId="2374" xr:uid="{A39707B2-3378-449D-9D44-A751CF170587}"/>
    <cellStyle name="Normal 46 216" xfId="2375" xr:uid="{9B3309D8-AE34-453F-85FA-49ED04F8BE11}"/>
    <cellStyle name="Normal 46 217" xfId="2376" xr:uid="{FAF8EAFF-ADB0-4D52-A454-AB9A7F484E5F}"/>
    <cellStyle name="Normal 46 218" xfId="2377" xr:uid="{F06653E1-1A8F-4DD7-8E2B-A75ACFC185EF}"/>
    <cellStyle name="Normal 46 219" xfId="2378" xr:uid="{53C101F3-9DA0-4743-AC9C-3AE03CDF0543}"/>
    <cellStyle name="Normal 46 22" xfId="2182" xr:uid="{1CFBB568-595B-4718-A6C1-76A498B7427A}"/>
    <cellStyle name="Normal 46 220" xfId="2379" xr:uid="{40AF85FF-8B11-4291-B990-1DC69FAAA8A2}"/>
    <cellStyle name="Normal 46 221" xfId="2380" xr:uid="{C4DB1566-A5B4-446C-BCB7-01E3C8E78B66}"/>
    <cellStyle name="Normal 46 222" xfId="2381" xr:uid="{80E698A1-6E69-4F68-8065-870845AC000F}"/>
    <cellStyle name="Normal 46 223" xfId="2382" xr:uid="{AEC36C8F-1056-4F97-B094-2DBC9A47C8D5}"/>
    <cellStyle name="Normal 46 224" xfId="2383" xr:uid="{736D9B45-301E-44FF-B599-1848EE1719A2}"/>
    <cellStyle name="Normal 46 225" xfId="2384" xr:uid="{5125ABEE-2D34-480C-8BB8-E00D87DDCFBD}"/>
    <cellStyle name="Normal 46 226" xfId="2385" xr:uid="{9BD33740-8A57-4F48-8AF9-78A345D32520}"/>
    <cellStyle name="Normal 46 227" xfId="2386" xr:uid="{BB956CEB-B314-4988-8979-63E7281BC4ED}"/>
    <cellStyle name="Normal 46 228" xfId="2387" xr:uid="{49BEE594-F2A5-4EE8-96F3-F93D1BE40971}"/>
    <cellStyle name="Normal 46 229" xfId="2388" xr:uid="{237619FE-C1F5-4578-A422-54BE74578C9B}"/>
    <cellStyle name="Normal 46 23" xfId="2183" xr:uid="{A370A103-89FE-4E61-BC21-0D16A4AC678B}"/>
    <cellStyle name="Normal 46 230" xfId="2389" xr:uid="{D485B924-2053-4D82-BDF3-7084793DA1B1}"/>
    <cellStyle name="Normal 46 231" xfId="2390" xr:uid="{4A446490-362F-4C7C-B55A-58E20265FC8D}"/>
    <cellStyle name="Normal 46 232" xfId="2391" xr:uid="{92DB338F-BA54-46B0-81BD-A0E234F44A49}"/>
    <cellStyle name="Normal 46 233" xfId="2392" xr:uid="{E348A677-3F00-4345-84D1-72FC3CFF7E27}"/>
    <cellStyle name="Normal 46 234" xfId="2393" xr:uid="{B2C5AA8D-0BF0-4D01-B98D-C4812F3EC1A1}"/>
    <cellStyle name="Normal 46 235" xfId="2394" xr:uid="{9991AF4A-85EC-486B-93A7-1C824DA7F9E0}"/>
    <cellStyle name="Normal 46 236" xfId="2395" xr:uid="{7790C1BA-84F5-4F03-A8EB-512AA71DE82E}"/>
    <cellStyle name="Normal 46 237" xfId="2396" xr:uid="{CFA187AE-44B0-4377-9361-5E45BC15304E}"/>
    <cellStyle name="Normal 46 238" xfId="2397" xr:uid="{45155FD3-DB6A-4F41-B9B0-B6DD29C3BFA6}"/>
    <cellStyle name="Normal 46 239" xfId="2398" xr:uid="{44645739-1B04-4740-BF44-6D4AC41606BE}"/>
    <cellStyle name="Normal 46 24" xfId="2184" xr:uid="{0570881D-A860-4F21-B054-3CA0A5982975}"/>
    <cellStyle name="Normal 46 240" xfId="2399" xr:uid="{B7B15822-DFDF-4339-AE67-592843873D50}"/>
    <cellStyle name="Normal 46 241" xfId="2400" xr:uid="{F280B772-1F47-4151-93A2-6A6DC1223944}"/>
    <cellStyle name="Normal 46 242" xfId="2401" xr:uid="{B41A929D-5925-4260-895E-1721A467C3AA}"/>
    <cellStyle name="Normal 46 243" xfId="2402" xr:uid="{6935A85E-B64E-45CD-89B9-6F7A7C116238}"/>
    <cellStyle name="Normal 46 244" xfId="2403" xr:uid="{69EDBB0D-7037-4B2F-9DC5-E664DA9E58C7}"/>
    <cellStyle name="Normal 46 245" xfId="2404" xr:uid="{80069435-06A7-4739-AC18-68D55214DFF6}"/>
    <cellStyle name="Normal 46 246" xfId="2405" xr:uid="{990B7E29-C539-4F09-BA3B-A20C5928E5CD}"/>
    <cellStyle name="Normal 46 247" xfId="2406" xr:uid="{3D5BB030-36E7-47AD-A4D6-874BB012A93D}"/>
    <cellStyle name="Normal 46 248" xfId="2407" xr:uid="{14CD88B9-7F89-4BCC-8FDA-DA90FA2B9CB4}"/>
    <cellStyle name="Normal 46 249" xfId="2408" xr:uid="{39AA538B-02BC-423A-9A4F-C87159F46BAD}"/>
    <cellStyle name="Normal 46 25" xfId="2185" xr:uid="{A4FD8A7F-CB1C-4594-970C-F720B277B9B1}"/>
    <cellStyle name="Normal 46 250" xfId="2409" xr:uid="{4DFA3EA8-1D27-4C5B-8AAE-507D9B069416}"/>
    <cellStyle name="Normal 46 251" xfId="2410" xr:uid="{73387DC4-912C-4A50-B25B-1ACE5708D845}"/>
    <cellStyle name="Normal 46 252" xfId="2411" xr:uid="{0DC421AE-511A-4E37-B598-DF1583D9B223}"/>
    <cellStyle name="Normal 46 253" xfId="2412" xr:uid="{C4CA1902-B712-4D7C-849B-490911EFDDB1}"/>
    <cellStyle name="Normal 46 254" xfId="2413" xr:uid="{69190C1E-4795-4D94-975E-8A5F097B791A}"/>
    <cellStyle name="Normal 46 255" xfId="2414" xr:uid="{28F86D80-EF27-4888-96DE-FDE983EFF5A4}"/>
    <cellStyle name="Normal 46 256" xfId="2415" xr:uid="{98DB7BC3-3856-423A-84EC-BA219D5EA1E8}"/>
    <cellStyle name="Normal 46 257" xfId="2416" xr:uid="{1580ED2A-1DC3-4F82-B1F3-35F51B2DA94F}"/>
    <cellStyle name="Normal 46 258" xfId="2417" xr:uid="{72009A3B-C94B-4A20-966F-2D18769D34E9}"/>
    <cellStyle name="Normal 46 259" xfId="2418" xr:uid="{D64363D9-7B1A-4667-A21A-D5D1418D22D5}"/>
    <cellStyle name="Normal 46 26" xfId="2186" xr:uid="{A6604BBD-8810-4F16-A59D-8540F59A849A}"/>
    <cellStyle name="Normal 46 260" xfId="2419" xr:uid="{629F1CB7-6A40-4617-AD10-0801D73C57CB}"/>
    <cellStyle name="Normal 46 261" xfId="2420" xr:uid="{75D9CBE2-4B50-42EC-BF46-F1CEFA904658}"/>
    <cellStyle name="Normal 46 262" xfId="2421" xr:uid="{A7E9688F-70A4-4E9E-8A9B-77D8B0D4E3CB}"/>
    <cellStyle name="Normal 46 263" xfId="2422" xr:uid="{D9A6C6F4-845D-4241-9F61-6C766EB6D864}"/>
    <cellStyle name="Normal 46 264" xfId="2423" xr:uid="{4B54CF9D-34F3-4F8A-935D-D480481292B7}"/>
    <cellStyle name="Normal 46 265" xfId="2424" xr:uid="{274994F4-BF27-40C5-B3C9-1A86F00B4E6E}"/>
    <cellStyle name="Normal 46 266" xfId="2425" xr:uid="{7E77AE57-003C-426D-92B9-6C8A59F6B9E3}"/>
    <cellStyle name="Normal 46 267" xfId="2426" xr:uid="{8FE75612-853B-462A-92EA-3365077A9F1F}"/>
    <cellStyle name="Normal 46 268" xfId="2427" xr:uid="{CE618DF3-A7A5-4062-9786-976FFA27719F}"/>
    <cellStyle name="Normal 46 269" xfId="2428" xr:uid="{1531BF64-F6FF-4D4C-939B-9993A5839879}"/>
    <cellStyle name="Normal 46 27" xfId="2187" xr:uid="{06B7A459-4979-4B80-BB05-F4F61C4C3E70}"/>
    <cellStyle name="Normal 46 270" xfId="2429" xr:uid="{05861CA6-0C12-4F77-B47E-A3FF6D3EE202}"/>
    <cellStyle name="Normal 46 271" xfId="2430" xr:uid="{69687B38-6E12-44E4-9039-FDB0A444C73A}"/>
    <cellStyle name="Normal 46 272" xfId="2431" xr:uid="{CC362215-9C55-4D61-B3D7-DC19B597FC51}"/>
    <cellStyle name="Normal 46 273" xfId="2432" xr:uid="{10DD5F05-EBD7-4DD3-BE38-CE3BEE2239C0}"/>
    <cellStyle name="Normal 46 274" xfId="2433" xr:uid="{7F145097-9297-458D-8A28-D2ED06375185}"/>
    <cellStyle name="Normal 46 275" xfId="2434" xr:uid="{ADC6DD76-771B-4F64-9E09-6ECF90DA322D}"/>
    <cellStyle name="Normal 46 276" xfId="2435" xr:uid="{45403F54-3CAF-4BFA-A1D1-7A6E3AE8AEFB}"/>
    <cellStyle name="Normal 46 277" xfId="2436" xr:uid="{1C1C8BF1-DACA-4651-AA3E-A558C700E4F7}"/>
    <cellStyle name="Normal 46 278" xfId="2437" xr:uid="{DE800F70-F228-4F11-893F-3446B5CDCBA6}"/>
    <cellStyle name="Normal 46 279" xfId="2438" xr:uid="{932BBAD4-CF44-4FD6-984F-62D74D14D1DB}"/>
    <cellStyle name="Normal 46 28" xfId="2188" xr:uid="{6105FBF2-362C-4C8A-9D0D-97B2BB1172EC}"/>
    <cellStyle name="Normal 46 280" xfId="2439" xr:uid="{3C25D4EE-4C8E-423A-8F4F-ED70332BEC02}"/>
    <cellStyle name="Normal 46 281" xfId="2440" xr:uid="{20EF5E28-34CC-47A6-9DC9-44AC78FC295C}"/>
    <cellStyle name="Normal 46 282" xfId="2441" xr:uid="{79AA116E-9AC8-4899-9879-290518C2C3F2}"/>
    <cellStyle name="Normal 46 283" xfId="2442" xr:uid="{B3D1AF16-B0E3-42CB-A98E-4BE5C2225707}"/>
    <cellStyle name="Normal 46 284" xfId="2443" xr:uid="{BD23A5D8-D3E4-44B1-A0E5-147291944C6A}"/>
    <cellStyle name="Normal 46 285" xfId="2444" xr:uid="{44B711FF-3E8C-41CC-8660-D9064582A053}"/>
    <cellStyle name="Normal 46 286" xfId="2445" xr:uid="{8B046DDD-1949-4AD7-951E-36E961654F87}"/>
    <cellStyle name="Normal 46 287" xfId="2446" xr:uid="{7669125D-6B0A-426C-B3EC-319E1898F954}"/>
    <cellStyle name="Normal 46 288" xfId="2447" xr:uid="{1B4D4696-B43B-428F-98DF-9F42532E584F}"/>
    <cellStyle name="Normal 46 289" xfId="2448" xr:uid="{34D22CE3-EDEA-41A4-A538-6F4FC909B38A}"/>
    <cellStyle name="Normal 46 29" xfId="2189" xr:uid="{E43C32B7-A360-452A-85AB-D2ED7BDDC9C4}"/>
    <cellStyle name="Normal 46 290" xfId="2449" xr:uid="{54872E51-FD73-468F-AD28-0B975EDE652D}"/>
    <cellStyle name="Normal 46 291" xfId="2450" xr:uid="{2107EB0F-A982-4648-918C-3B9499795230}"/>
    <cellStyle name="Normal 46 292" xfId="2451" xr:uid="{884FFF31-224D-4C1E-8399-D40677E0052D}"/>
    <cellStyle name="Normal 46 293" xfId="2452" xr:uid="{F52080E5-67A8-4114-9EA0-CC4D39D2F7D5}"/>
    <cellStyle name="Normal 46 294" xfId="2453" xr:uid="{2721074D-9E6F-464D-853F-378C064044B2}"/>
    <cellStyle name="Normal 46 295" xfId="2454" xr:uid="{563144AE-799B-447D-AAFA-C1BFFD732DF6}"/>
    <cellStyle name="Normal 46 296" xfId="2455" xr:uid="{58ED4F2B-CB51-441E-A15D-22633196ADB6}"/>
    <cellStyle name="Normal 46 297" xfId="2456" xr:uid="{482E3850-00C4-4700-B12A-0EAB01BEB991}"/>
    <cellStyle name="Normal 46 298" xfId="2457" xr:uid="{758EB20B-9062-48FE-86DE-EF464E54C441}"/>
    <cellStyle name="Normal 46 299" xfId="2458" xr:uid="{2916A38C-C77F-433A-923C-5B05F88DB696}"/>
    <cellStyle name="Normal 46 3" xfId="2164" xr:uid="{4E40CFD2-C466-4CEE-AA7E-4FE517534D65}"/>
    <cellStyle name="Normal 46 30" xfId="2190" xr:uid="{E5C075A4-D869-4476-AF9A-48B553907859}"/>
    <cellStyle name="Normal 46 300" xfId="2459" xr:uid="{1D7BF76B-AA2F-40C2-BE1A-323352138701}"/>
    <cellStyle name="Normal 46 301" xfId="2460" xr:uid="{04AE3DB0-9BF9-43E6-B4E5-0B0A6E1FDE68}"/>
    <cellStyle name="Normal 46 302" xfId="2461" xr:uid="{B986784A-B13F-492B-8B70-58E8DB9233F9}"/>
    <cellStyle name="Normal 46 303" xfId="2462" xr:uid="{088CE766-96E9-44B4-8AFA-B7BF7302BF63}"/>
    <cellStyle name="Normal 46 304" xfId="2463" xr:uid="{F5C03EA4-0478-4B64-8EF1-B46A3CC7E3DE}"/>
    <cellStyle name="Normal 46 305" xfId="2464" xr:uid="{D5CF94DB-1BB8-49A8-9B5D-43BC3647C3DB}"/>
    <cellStyle name="Normal 46 306" xfId="2465" xr:uid="{4F945CB4-1CD8-43B5-93CB-072328000905}"/>
    <cellStyle name="Normal 46 307" xfId="2466" xr:uid="{B6A1176E-5C32-4879-B88E-2185485F03E6}"/>
    <cellStyle name="Normal 46 308" xfId="2467" xr:uid="{195AD19B-3FD3-47BA-A31B-0F25AA59F1FD}"/>
    <cellStyle name="Normal 46 309" xfId="2468" xr:uid="{22998EF9-7710-45D0-A124-7D1AD233DCCD}"/>
    <cellStyle name="Normal 46 31" xfId="2191" xr:uid="{A8ABDAAE-3F2D-47E4-8CF6-69BD3C165087}"/>
    <cellStyle name="Normal 46 310" xfId="2469" xr:uid="{D09887E3-CA58-44C9-BDA4-406BE312CA76}"/>
    <cellStyle name="Normal 46 311" xfId="2470" xr:uid="{1EFCC4ED-7F5D-4561-904D-36D69A8CAA21}"/>
    <cellStyle name="Normal 46 312" xfId="2471" xr:uid="{EA26DF32-0804-4601-BE6F-484B9EFBDEBD}"/>
    <cellStyle name="Normal 46 313" xfId="2472" xr:uid="{9A1BBA17-3540-4C96-B287-DC0A2A6F1F4C}"/>
    <cellStyle name="Normal 46 314" xfId="2473" xr:uid="{B2E36DA8-9373-4A4A-AB18-DF72F9C15F70}"/>
    <cellStyle name="Normal 46 315" xfId="2474" xr:uid="{5E3EAD6B-D5D5-4EE8-B334-42D51F9219BD}"/>
    <cellStyle name="Normal 46 316" xfId="2475" xr:uid="{BEDABA82-86ED-4FA4-98D3-8EE789F0091B}"/>
    <cellStyle name="Normal 46 317" xfId="2476" xr:uid="{41F49BE4-EDF8-4D6E-BDDD-0FE6E2D9B016}"/>
    <cellStyle name="Normal 46 318" xfId="2477" xr:uid="{69DB7C45-5454-4D67-833B-C14A6B6E26F4}"/>
    <cellStyle name="Normal 46 319" xfId="2478" xr:uid="{69CB4603-9A0F-4599-AF93-81E1CCD1A26C}"/>
    <cellStyle name="Normal 46 32" xfId="2192" xr:uid="{4AD89872-8BFB-4C0F-AEEF-5D23AC28DE9A}"/>
    <cellStyle name="Normal 46 320" xfId="2479" xr:uid="{EDD5E7D0-2F93-4A61-910D-05FFED66E7A5}"/>
    <cellStyle name="Normal 46 321" xfId="2480" xr:uid="{8AA87227-92BB-4D98-9C7C-B826AC20D165}"/>
    <cellStyle name="Normal 46 322" xfId="2481" xr:uid="{69B7EB7C-05BC-4898-883E-ECCAF7AB0C6C}"/>
    <cellStyle name="Normal 46 323" xfId="2482" xr:uid="{EDFD63DE-D55E-497F-A194-B9350BD480C5}"/>
    <cellStyle name="Normal 46 324" xfId="2500" xr:uid="{00963A3D-6C02-406E-A264-71C3120CB589}"/>
    <cellStyle name="Normal 46 325" xfId="2501" xr:uid="{EC50E815-E2DD-4AEF-954A-AE2C82FB8EB9}"/>
    <cellStyle name="Normal 46 326" xfId="2502" xr:uid="{9F9FF6A4-0BBF-4CF2-9283-A24378BABC3B}"/>
    <cellStyle name="Normal 46 327" xfId="2503" xr:uid="{DA78589E-F5B6-49E0-88F8-A18396073BB6}"/>
    <cellStyle name="Normal 46 328" xfId="2504" xr:uid="{6162EA33-1D81-47E1-A98A-36AFB40411CE}"/>
    <cellStyle name="Normal 46 329" xfId="2505" xr:uid="{B6EB6FE7-33D3-41C8-956B-0971E209089C}"/>
    <cellStyle name="Normal 46 33" xfId="2193" xr:uid="{259A99C4-E17F-48B1-9E85-C9D0F8662BCE}"/>
    <cellStyle name="Normal 46 330" xfId="2506" xr:uid="{DBA06E83-08B6-4191-9565-C7B1E334FF82}"/>
    <cellStyle name="Normal 46 331" xfId="2507" xr:uid="{957D1C70-7410-43F4-B135-04E3DC00724C}"/>
    <cellStyle name="Normal 46 332" xfId="2508" xr:uid="{053BC528-992C-4832-B64F-7DDB1CF27FDD}"/>
    <cellStyle name="Normal 46 333" xfId="2509" xr:uid="{839D7A98-E29C-4611-A825-56326563ECE2}"/>
    <cellStyle name="Normal 46 334" xfId="2510" xr:uid="{EBCD80DE-59F4-4DD9-842F-0A412C787BC9}"/>
    <cellStyle name="Normal 46 335" xfId="2511" xr:uid="{5574B514-D49C-4A63-ABB6-4E22974564AD}"/>
    <cellStyle name="Normal 46 336" xfId="2512" xr:uid="{60C1B95D-AD6E-4A90-B5E8-99857CCC9512}"/>
    <cellStyle name="Normal 46 337" xfId="2513" xr:uid="{3D2E2790-FE59-4AA9-8A46-9500E9944015}"/>
    <cellStyle name="Normal 46 338" xfId="2514" xr:uid="{ACD55030-1073-4AA0-B5F6-BCBEC7A7F1FF}"/>
    <cellStyle name="Normal 46 339" xfId="2515" xr:uid="{11D0BB24-9619-4195-8D8D-B93155C6D4CA}"/>
    <cellStyle name="Normal 46 34" xfId="2194" xr:uid="{437ED5C4-9114-4917-81D0-28B1334A45B8}"/>
    <cellStyle name="Normal 46 34 2" xfId="2726" xr:uid="{261C0664-9000-4902-A320-BEEEF3804173}"/>
    <cellStyle name="Normal 46 34 2 10" xfId="2735" xr:uid="{C8C71DFF-2CF3-49B9-B3CE-05A68EB53FBE}"/>
    <cellStyle name="Normal 46 34 2 100" xfId="2829" xr:uid="{FDECE88E-2C15-4240-97CD-B5C8ABFD8030}"/>
    <cellStyle name="Normal 46 34 2 101" xfId="2830" xr:uid="{6476CFA7-0D84-4920-9FBF-77960DDC5B4D}"/>
    <cellStyle name="Normal 46 34 2 102" xfId="2831" xr:uid="{89EDFEBF-9FB5-4CEC-83E8-A3CEE9EF5A12}"/>
    <cellStyle name="Normal 46 34 2 103" xfId="2832" xr:uid="{34B1533F-A324-4AD9-BA82-509D648B043F}"/>
    <cellStyle name="Normal 46 34 2 104" xfId="2833" xr:uid="{B6ECB89D-4D39-4D31-BD8E-FC0A72B6F787}"/>
    <cellStyle name="Normal 46 34 2 105" xfId="2834" xr:uid="{BF0E3832-2181-4FE3-A373-5824E6B45C4A}"/>
    <cellStyle name="Normal 46 34 2 106" xfId="2835" xr:uid="{358B3857-6985-4171-B9AD-CF20ACE269B8}"/>
    <cellStyle name="Normal 46 34 2 107" xfId="2836" xr:uid="{9B3DAAE1-DD6A-42B8-975E-34807FAE6BEC}"/>
    <cellStyle name="Normal 46 34 2 108" xfId="2837" xr:uid="{E8AC2096-0C16-4487-A8BA-38460D3FA1F9}"/>
    <cellStyle name="Normal 46 34 2 109" xfId="2838" xr:uid="{C74E5A0E-6DC7-4254-AB1A-17185D9459D3}"/>
    <cellStyle name="Normal 46 34 2 11" xfId="2736" xr:uid="{E7B5A78B-8A39-4B75-A1CA-E70A49B33BA6}"/>
    <cellStyle name="Normal 46 34 2 110" xfId="2839" xr:uid="{BF369763-0092-4586-8C9F-51489C1B976A}"/>
    <cellStyle name="Normal 46 34 2 111" xfId="2840" xr:uid="{8C547FD3-C422-4F82-A1FB-5EF6BFFFA0CA}"/>
    <cellStyle name="Normal 46 34 2 112" xfId="2841" xr:uid="{81F7B9E8-BE1E-4653-AA7A-C367D99C2381}"/>
    <cellStyle name="Normal 46 34 2 113" xfId="2842" xr:uid="{BC4A49B6-0A6A-4BE4-9260-8E797D7CC586}"/>
    <cellStyle name="Normal 46 34 2 114" xfId="2843" xr:uid="{301527ED-B6AE-4B77-A70F-919AEEDD6FAC}"/>
    <cellStyle name="Normal 46 34 2 115" xfId="2844" xr:uid="{40FCD2F8-3744-449C-9986-43FD1E21CB7C}"/>
    <cellStyle name="Normal 46 34 2 116" xfId="2845" xr:uid="{08913AD3-303F-4F85-BA08-294A2B7DCBC9}"/>
    <cellStyle name="Normal 46 34 2 117" xfId="2846" xr:uid="{905A7DA5-CB3B-4EE4-8311-50566BA394CD}"/>
    <cellStyle name="Normal 46 34 2 118" xfId="2847" xr:uid="{DC69DEFC-D077-4B88-8BCB-DABA158F814E}"/>
    <cellStyle name="Normal 46 34 2 119" xfId="2848" xr:uid="{837551A9-8D8C-48C0-9858-B22A067E7814}"/>
    <cellStyle name="Normal 46 34 2 12" xfId="2737" xr:uid="{5E70EFD3-7EC5-40D1-8B4B-DC6E5908DCF6}"/>
    <cellStyle name="Normal 46 34 2 120" xfId="2849" xr:uid="{C53AABCA-15CC-4065-AC77-FDB29F258658}"/>
    <cellStyle name="Normal 46 34 2 121" xfId="2850" xr:uid="{6540CF4E-293E-4B94-B3EC-B445638C1B9C}"/>
    <cellStyle name="Normal 46 34 2 122" xfId="2851" xr:uid="{3DCA7870-4FC0-47D3-ACB1-66D178ED29EA}"/>
    <cellStyle name="Normal 46 34 2 123" xfId="2852" xr:uid="{4BD019AF-8A7D-42B1-8B83-F016ADA1F0AB}"/>
    <cellStyle name="Normal 46 34 2 124" xfId="2853" xr:uid="{D598C8E3-C5E2-46E1-B2C7-9B9E39417143}"/>
    <cellStyle name="Normal 46 34 2 125" xfId="2854" xr:uid="{7E79540E-5A88-4644-811D-1C958F120CE2}"/>
    <cellStyle name="Normal 46 34 2 126" xfId="2855" xr:uid="{275378DF-4CC0-4171-8A2D-C3F1FE877781}"/>
    <cellStyle name="Normal 46 34 2 127" xfId="2856" xr:uid="{F813797A-F8FC-4F90-B3B4-CBADF2020B2F}"/>
    <cellStyle name="Normal 46 34 2 128" xfId="2857" xr:uid="{4AC82A28-7CFE-4B6D-B57E-68754BDD0045}"/>
    <cellStyle name="Normal 46 34 2 129" xfId="2858" xr:uid="{B9CE976B-9C86-4689-BFD7-F5D05BBEBFA2}"/>
    <cellStyle name="Normal 46 34 2 13" xfId="2738" xr:uid="{64D6B7F9-A2D9-4D7C-B79A-D37946B8A3B3}"/>
    <cellStyle name="Normal 46 34 2 130" xfId="2859" xr:uid="{A3F82280-FAE4-40CA-B2DB-8D1E0A892AD3}"/>
    <cellStyle name="Normal 46 34 2 131" xfId="2860" xr:uid="{61D17A49-8760-49DF-B6DE-D3E99FADDC26}"/>
    <cellStyle name="Normal 46 34 2 132" xfId="2861" xr:uid="{28DAB148-DC98-4B07-AAEC-A97488E5BE2B}"/>
    <cellStyle name="Normal 46 34 2 133" xfId="2862" xr:uid="{6B66200B-1387-4060-A77C-99B3AC45343C}"/>
    <cellStyle name="Normal 46 34 2 134" xfId="2863" xr:uid="{C4E7AF89-5BDA-4E33-82C7-5D584064D2EB}"/>
    <cellStyle name="Normal 46 34 2 135" xfId="2864" xr:uid="{D0615960-521F-4031-9479-66773CC53C20}"/>
    <cellStyle name="Normal 46 34 2 136" xfId="2865" xr:uid="{BADBCDB0-07C7-43B6-B84A-247A2443607C}"/>
    <cellStyle name="Normal 46 34 2 137" xfId="2866" xr:uid="{805E4CCA-DDEE-46F4-BB03-3858A8AEE8FC}"/>
    <cellStyle name="Normal 46 34 2 138" xfId="2867" xr:uid="{D3F8025D-B1DB-4EA9-B8E9-F6E6B71A49C6}"/>
    <cellStyle name="Normal 46 34 2 139" xfId="2868" xr:uid="{B59B336F-6AE9-44E8-A648-984D00ED10F9}"/>
    <cellStyle name="Normal 46 34 2 14" xfId="2739" xr:uid="{621A8665-7AEA-436B-993B-B390589252DB}"/>
    <cellStyle name="Normal 46 34 2 140" xfId="2869" xr:uid="{016C3601-E97C-48FC-8843-8F6FE2046D41}"/>
    <cellStyle name="Normal 46 34 2 141" xfId="2873" xr:uid="{96BAD745-36EC-4727-91F1-2D40B4FA789E}"/>
    <cellStyle name="Normal 46 34 2 142" xfId="2874" xr:uid="{C7D66FF0-6CB1-40F4-AF4F-3E3DF93B4879}"/>
    <cellStyle name="Normal 46 34 2 143" xfId="2875" xr:uid="{A432DA42-8665-408D-8464-BFE0876CD4C9}"/>
    <cellStyle name="Normal 46 34 2 144" xfId="2876" xr:uid="{1703DEC3-3A53-4730-89B8-2F88B73D91FD}"/>
    <cellStyle name="Normal 46 34 2 145" xfId="2877" xr:uid="{2268CD41-6118-4C9F-A68C-3B9B17051497}"/>
    <cellStyle name="Normal 46 34 2 146" xfId="2878" xr:uid="{C8A36BEE-6DDD-47A6-9B30-CCEF0E60E3FB}"/>
    <cellStyle name="Normal 46 34 2 147" xfId="2879" xr:uid="{525A3828-E455-4814-BF15-625770A4F58C}"/>
    <cellStyle name="Normal 46 34 2 148" xfId="2880" xr:uid="{E0A7EC36-CE78-493C-9A68-6E8F73560F19}"/>
    <cellStyle name="Normal 46 34 2 149" xfId="2881" xr:uid="{B69CC8D7-1D4E-4617-B3AA-3B2A5CCAFCE0}"/>
    <cellStyle name="Normal 46 34 2 15" xfId="2740" xr:uid="{D7683DCA-7D8A-4828-823D-2CDCC51F84E8}"/>
    <cellStyle name="Normal 46 34 2 150" xfId="2882" xr:uid="{AABA2D7A-47F9-4490-AA9A-33276FFB6486}"/>
    <cellStyle name="Normal 46 34 2 151" xfId="2883" xr:uid="{5EA7E7F8-282E-4A8B-AE94-B15FE18D7209}"/>
    <cellStyle name="Normal 46 34 2 152" xfId="2884" xr:uid="{1CFF3791-36BA-4315-B9B1-644A36E03856}"/>
    <cellStyle name="Normal 46 34 2 153" xfId="2885" xr:uid="{59953D2B-0572-470B-929D-4A0ECEBB4BD8}"/>
    <cellStyle name="Normal 46 34 2 154" xfId="2886" xr:uid="{4AAF05E7-C9B3-43D8-8F1A-0987B0BDB16F}"/>
    <cellStyle name="Normal 46 34 2 155" xfId="2887" xr:uid="{3FFFAE16-FF38-4932-9C24-BF0D66F5300D}"/>
    <cellStyle name="Normal 46 34 2 156" xfId="2888" xr:uid="{7F442168-567F-4BF2-AC17-1C99A938643B}"/>
    <cellStyle name="Normal 46 34 2 157" xfId="2889" xr:uid="{D501DCC2-80A7-456D-A9C6-657CAFF4E69B}"/>
    <cellStyle name="Normal 46 34 2 158" xfId="2890" xr:uid="{ABEDE377-2D79-4429-9BBD-79863B950AF6}"/>
    <cellStyle name="Normal 46 34 2 159" xfId="2891" xr:uid="{DE14C85A-5146-44B4-9ADA-C3D1067B4B19}"/>
    <cellStyle name="Normal 46 34 2 16" xfId="2741" xr:uid="{9070045C-5954-44A4-A504-5CEFC3C2D22F}"/>
    <cellStyle name="Normal 46 34 2 160" xfId="2892" xr:uid="{AE0EE63C-0076-440A-AE4F-59628325E1EB}"/>
    <cellStyle name="Normal 46 34 2 161" xfId="2893" xr:uid="{2F9353AA-E210-4CC7-98EF-338F1C49B3C8}"/>
    <cellStyle name="Normal 46 34 2 162" xfId="2894" xr:uid="{0785CAD9-28AC-4E55-94FF-44FA5BFB2859}"/>
    <cellStyle name="Normal 46 34 2 163" xfId="2895" xr:uid="{5D8BA947-9E22-4DB2-93D7-464A25464F13}"/>
    <cellStyle name="Normal 46 34 2 164" xfId="2896" xr:uid="{66C72CD6-3FAD-4600-BE2D-81AA7251B6DA}"/>
    <cellStyle name="Normal 46 34 2 165" xfId="2897" xr:uid="{255E5210-726A-468A-AFDF-8CB8E2B3AD46}"/>
    <cellStyle name="Normal 46 34 2 166" xfId="2898" xr:uid="{37A7B546-64B4-4B1B-B55E-6704C85BD620}"/>
    <cellStyle name="Normal 46 34 2 167" xfId="2899" xr:uid="{8B34882F-2261-4C8F-8C3A-C2E9A0BB5665}"/>
    <cellStyle name="Normal 46 34 2 17" xfId="2742" xr:uid="{682D7043-7193-4443-A90D-9C52EA91F506}"/>
    <cellStyle name="Normal 46 34 2 18" xfId="2743" xr:uid="{436C8A05-C6C6-4755-ADA6-13E0FF3673C1}"/>
    <cellStyle name="Normal 46 34 2 19" xfId="2744" xr:uid="{70BCC8FC-E4FE-4753-A72A-3D9CEF9FFFD8}"/>
    <cellStyle name="Normal 46 34 2 2" xfId="2727" xr:uid="{66ECA4C0-4F20-4A73-80C6-88B5C41E888B}"/>
    <cellStyle name="Normal 46 34 2 20" xfId="2745" xr:uid="{59EE688C-867C-4CED-BAB8-547C461E0C60}"/>
    <cellStyle name="Normal 46 34 2 21" xfId="2746" xr:uid="{6BA8FE3D-B7BD-4909-AE40-6426BBB1D690}"/>
    <cellStyle name="Normal 46 34 2 22" xfId="2747" xr:uid="{E0F121D3-550E-40D7-B1B6-1C3C6F56290C}"/>
    <cellStyle name="Normal 46 34 2 23" xfId="2748" xr:uid="{CB18A92C-E63A-4FFF-8C2D-9D7F638DD103}"/>
    <cellStyle name="Normal 46 34 2 24" xfId="2749" xr:uid="{0D1CC868-8B29-4439-823E-1F6FBB137FB4}"/>
    <cellStyle name="Normal 46 34 2 25" xfId="2750" xr:uid="{DC5F7ADF-F943-4EDE-B942-E9EDFAFE1144}"/>
    <cellStyle name="Normal 46 34 2 26" xfId="2751" xr:uid="{CFDA8772-C6E9-4060-B8FE-6FB12D52C946}"/>
    <cellStyle name="Normal 46 34 2 27" xfId="2752" xr:uid="{08FFA218-DB1A-49EC-A193-AFB1A4AF1F7D}"/>
    <cellStyle name="Normal 46 34 2 28" xfId="2753" xr:uid="{6C390789-3EF0-47A6-84F9-B2BAF2BC0CB1}"/>
    <cellStyle name="Normal 46 34 2 29" xfId="2754" xr:uid="{739A44FC-14FD-476F-A8C3-5FB59BB0C6FA}"/>
    <cellStyle name="Normal 46 34 2 3" xfId="2728" xr:uid="{4F26845E-1CCE-44EB-AFE0-13F03DB5F724}"/>
    <cellStyle name="Normal 46 34 2 30" xfId="2755" xr:uid="{D6A86E27-14CB-4A08-9E34-7A191687406F}"/>
    <cellStyle name="Normal 46 34 2 31" xfId="2756" xr:uid="{DB31AF0B-152C-4690-9E72-61A72B7F9476}"/>
    <cellStyle name="Normal 46 34 2 32" xfId="2757" xr:uid="{D4A502C7-C0FC-43F7-8A52-327F23E2DE49}"/>
    <cellStyle name="Normal 46 34 2 33" xfId="2758" xr:uid="{38641185-E45B-4F04-9D78-DE30B6276863}"/>
    <cellStyle name="Normal 46 34 2 34" xfId="2759" xr:uid="{4CEDAE7E-A83D-4814-B03E-A60C623661E7}"/>
    <cellStyle name="Normal 46 34 2 35" xfId="2760" xr:uid="{85C9437F-2BF2-4EA8-B99A-45254D1123BA}"/>
    <cellStyle name="Normal 46 34 2 36" xfId="2761" xr:uid="{8A2E2E7D-79DE-4D99-A8C1-9A598987C633}"/>
    <cellStyle name="Normal 46 34 2 37" xfId="2762" xr:uid="{C9E87E1B-4460-484B-BBC1-77030FC90008}"/>
    <cellStyle name="Normal 46 34 2 38" xfId="2763" xr:uid="{32E0F5C0-2827-4650-B2D1-BC1AE684AB97}"/>
    <cellStyle name="Normal 46 34 2 39" xfId="2764" xr:uid="{C8A9BD52-82AB-47B5-8864-7BD143BA9739}"/>
    <cellStyle name="Normal 46 34 2 4" xfId="2729" xr:uid="{6D04EB44-51DC-4105-8F82-1D6AE102F0E2}"/>
    <cellStyle name="Normal 46 34 2 40" xfId="2765" xr:uid="{3A66EEAC-AF3E-4944-9F38-9317B42832E1}"/>
    <cellStyle name="Normal 46 34 2 41" xfId="2766" xr:uid="{6AD282F9-F977-4B4C-81F0-494DFAF21C06}"/>
    <cellStyle name="Normal 46 34 2 42" xfId="2767" xr:uid="{62A7EB91-FE05-44B8-81BB-B75422977A32}"/>
    <cellStyle name="Normal 46 34 2 43" xfId="2768" xr:uid="{C09D02E5-FFC7-41F5-9D57-A8BC479A3367}"/>
    <cellStyle name="Normal 46 34 2 44" xfId="2769" xr:uid="{1D1B261A-E0F2-4417-87D8-83CBAF54414F}"/>
    <cellStyle name="Normal 46 34 2 45" xfId="2770" xr:uid="{3A071ABA-DA2D-475D-9A58-E88AD81E5928}"/>
    <cellStyle name="Normal 46 34 2 46" xfId="2771" xr:uid="{FB22135F-8654-4814-9E8E-D564E3306C37}"/>
    <cellStyle name="Normal 46 34 2 47" xfId="2772" xr:uid="{CCDEF7EE-1EA1-47BB-B065-83FA478EDBBE}"/>
    <cellStyle name="Normal 46 34 2 48" xfId="2773" xr:uid="{D42E6C5E-18B9-48A9-AED4-E98644B8EBA7}"/>
    <cellStyle name="Normal 46 34 2 49" xfId="2774" xr:uid="{C0393814-C866-4FB6-AB1C-CD80CA37FFDA}"/>
    <cellStyle name="Normal 46 34 2 5" xfId="2730" xr:uid="{CB6CC515-6166-41A0-A96B-BD1934F5C7F7}"/>
    <cellStyle name="Normal 46 34 2 50" xfId="2775" xr:uid="{5EEB9DDB-25B7-41D4-BC1B-F0D765984A34}"/>
    <cellStyle name="Normal 46 34 2 51" xfId="2776" xr:uid="{43061F68-83FB-406A-B024-5F3974776F60}"/>
    <cellStyle name="Normal 46 34 2 52" xfId="2777" xr:uid="{69FF88C2-D91A-41FD-BE9B-9B7EC68EEC17}"/>
    <cellStyle name="Normal 46 34 2 53" xfId="2778" xr:uid="{E754FE3B-553B-4C89-B4F2-B4765582F1F6}"/>
    <cellStyle name="Normal 46 34 2 54" xfId="2779" xr:uid="{900E9A69-71A2-4F60-A251-2CAD98AEAC87}"/>
    <cellStyle name="Normal 46 34 2 55" xfId="2780" xr:uid="{EE7A74C1-EA3D-41A9-986B-468346180BCB}"/>
    <cellStyle name="Normal 46 34 2 56" xfId="2781" xr:uid="{41479F4E-726E-432A-8185-F38EE6DEF985}"/>
    <cellStyle name="Normal 46 34 2 57" xfId="2694" xr:uid="{F040ECC0-32B0-4780-8553-17497D224488}"/>
    <cellStyle name="Normal 46 34 2 58" xfId="2782" xr:uid="{4D0F2D3E-C049-4C6B-B63E-9984338A2A69}"/>
    <cellStyle name="Normal 46 34 2 59" xfId="2783" xr:uid="{CA9A970F-0B23-4514-8565-389BBF0A54CA}"/>
    <cellStyle name="Normal 46 34 2 6" xfId="2731" xr:uid="{10D0B19D-0394-49BC-9873-7D8EFE30F5FD}"/>
    <cellStyle name="Normal 46 34 2 60" xfId="2784" xr:uid="{323AD70F-7B3F-4C31-A2D7-F001C57DA2A2}"/>
    <cellStyle name="Normal 46 34 2 61" xfId="2785" xr:uid="{49F20D58-8E31-4901-B7A4-D711B89B0008}"/>
    <cellStyle name="Normal 46 34 2 62" xfId="2786" xr:uid="{FE284283-5CB1-4CEB-AB1D-ACA2D23516BE}"/>
    <cellStyle name="Normal 46 34 2 63" xfId="2787" xr:uid="{C5E406C3-7C2D-4960-9900-A78BAEC56D0E}"/>
    <cellStyle name="Normal 46 34 2 64" xfId="2788" xr:uid="{731F0DF5-B4E3-4312-9A68-88807F927368}"/>
    <cellStyle name="Normal 46 34 2 65" xfId="2789" xr:uid="{4A783240-8488-49DE-93D5-726FBD874D0E}"/>
    <cellStyle name="Normal 46 34 2 66" xfId="2790" xr:uid="{7D076140-272E-4770-9C03-DF997BAEDBF9}"/>
    <cellStyle name="Normal 46 34 2 67" xfId="2791" xr:uid="{E5219C11-7FA2-4CA3-8FFA-0055A90A1B0A}"/>
    <cellStyle name="Normal 46 34 2 68" xfId="2792" xr:uid="{62F7FE5E-B50D-496F-AAE3-7D3ADA41AF2A}"/>
    <cellStyle name="Normal 46 34 2 69" xfId="2793" xr:uid="{BAF987F0-5FFF-44D9-A183-A800F1814E22}"/>
    <cellStyle name="Normal 46 34 2 7" xfId="2732" xr:uid="{FF90452D-F85A-4B76-8D27-38319AF7D047}"/>
    <cellStyle name="Normal 46 34 2 70" xfId="2794" xr:uid="{162C85C3-3BB8-4654-8F97-FE23CF905C5A}"/>
    <cellStyle name="Normal 46 34 2 71" xfId="2795" xr:uid="{E1AE2580-D8D6-4C65-AFDC-1AF52BA3A4C6}"/>
    <cellStyle name="Normal 46 34 2 72" xfId="2796" xr:uid="{1DD7CBE8-E6F0-44CC-909B-5DE9E806809A}"/>
    <cellStyle name="Normal 46 34 2 73" xfId="2797" xr:uid="{7D8CD7BC-D821-4E8B-ADD7-423BC685C4BC}"/>
    <cellStyle name="Normal 46 34 2 74" xfId="2798" xr:uid="{D1334A7F-BE70-4417-BE1E-A8C746263234}"/>
    <cellStyle name="Normal 46 34 2 75" xfId="2799" xr:uid="{13FD9223-2759-4A84-BE31-B855CD14D4E6}"/>
    <cellStyle name="Normal 46 34 2 76" xfId="2695" xr:uid="{B49ACF5C-FE46-495D-85B1-0CA2246FA682}"/>
    <cellStyle name="Normal 46 34 2 77" xfId="2800" xr:uid="{0E8D8175-94D4-4298-A071-901E43778F95}"/>
    <cellStyle name="Normal 46 34 2 78" xfId="2801" xr:uid="{776794E3-F875-4936-BC2F-1845856E8487}"/>
    <cellStyle name="Normal 46 34 2 79" xfId="2802" xr:uid="{65EB01E5-BF82-446A-B2E5-9AD76C5B8BF4}"/>
    <cellStyle name="Normal 46 34 2 8" xfId="2733" xr:uid="{9B9A0526-3B3C-45DC-8834-844CD5920F01}"/>
    <cellStyle name="Normal 46 34 2 80" xfId="2803" xr:uid="{B355B7EE-453C-44E2-A09B-DB05C0558B61}"/>
    <cellStyle name="Normal 46 34 2 81" xfId="2810" xr:uid="{CF267FBE-F293-46FF-9E3F-C6F4CAC88C4A}"/>
    <cellStyle name="Normal 46 34 2 82" xfId="2811" xr:uid="{CF40CC2D-6739-4EE3-A37B-2CC0EEC20F47}"/>
    <cellStyle name="Normal 46 34 2 83" xfId="2812" xr:uid="{2944F64E-5BD5-414C-B6CA-54C467877EB5}"/>
    <cellStyle name="Normal 46 34 2 84" xfId="2813" xr:uid="{122D8252-EC5E-44D0-8009-329F10EFC252}"/>
    <cellStyle name="Normal 46 34 2 85" xfId="2814" xr:uid="{FBD8CF34-8115-4198-8BEE-A83F09D08941}"/>
    <cellStyle name="Normal 46 34 2 86" xfId="2815" xr:uid="{3A5A0166-891A-4144-8646-1E23F195CD05}"/>
    <cellStyle name="Normal 46 34 2 87" xfId="2816" xr:uid="{DD3B9C81-B85B-44F2-9416-BD658EED375F}"/>
    <cellStyle name="Normal 46 34 2 88" xfId="2817" xr:uid="{7611E15C-5A32-46E4-B1BC-4E1229A546A9}"/>
    <cellStyle name="Normal 46 34 2 89" xfId="2818" xr:uid="{E3BEC48F-EE40-4FC9-9011-B09C5096F941}"/>
    <cellStyle name="Normal 46 34 2 9" xfId="2734" xr:uid="{13975466-F6AF-455D-BCF2-FE40807CD719}"/>
    <cellStyle name="Normal 46 34 2 90" xfId="2819" xr:uid="{ABACD7DD-E32E-45D1-9ED7-F17D63A92037}"/>
    <cellStyle name="Normal 46 34 2 91" xfId="2820" xr:uid="{C80D2DFD-AB71-40B4-B23D-AA30BA25382A}"/>
    <cellStyle name="Normal 46 34 2 92" xfId="2821" xr:uid="{ACF448A9-2720-42F7-84CB-4F797F7EB895}"/>
    <cellStyle name="Normal 46 34 2 93" xfId="2822" xr:uid="{E26D44D7-0A9C-497E-96D7-F513AF8A8A5C}"/>
    <cellStyle name="Normal 46 34 2 94" xfId="2823" xr:uid="{71C1DA8D-0EF4-491F-876E-0305D1FFD1F3}"/>
    <cellStyle name="Normal 46 34 2 95" xfId="2824" xr:uid="{04A86BAB-33FF-4943-A116-576113CC4A61}"/>
    <cellStyle name="Normal 46 34 2 96" xfId="2825" xr:uid="{B155D647-C2C1-4FB5-BEA7-6C5209B2FDFF}"/>
    <cellStyle name="Normal 46 34 2 97" xfId="2826" xr:uid="{324F8635-3CC8-483B-87E1-C5871355059F}"/>
    <cellStyle name="Normal 46 34 2 98" xfId="2827" xr:uid="{5C61B585-7DE3-4B6A-A76A-94B84762B955}"/>
    <cellStyle name="Normal 46 34 2 99" xfId="2828" xr:uid="{F69ACE98-C8B3-421C-8CB6-7B428E63CD4C}"/>
    <cellStyle name="Normal 46 340" xfId="2516" xr:uid="{7849581D-42F4-418B-8CD9-7FC2A486A1B7}"/>
    <cellStyle name="Normal 46 341" xfId="2517" xr:uid="{671E3BCA-90B2-4610-A10A-6062E93D352D}"/>
    <cellStyle name="Normal 46 342" xfId="2518" xr:uid="{C1A08424-A233-4E30-9349-981A2E7D70E3}"/>
    <cellStyle name="Normal 46 343" xfId="2519" xr:uid="{D42E1E0D-397E-4303-A144-F075D333BB21}"/>
    <cellStyle name="Normal 46 344" xfId="2520" xr:uid="{AE0A3752-17AD-46A3-B00B-40A29B01E8BA}"/>
    <cellStyle name="Normal 46 345" xfId="2521" xr:uid="{53250F4F-71EF-4D43-AB0A-4A544F57C7B7}"/>
    <cellStyle name="Normal 46 346" xfId="2522" xr:uid="{4FCAF27F-6623-48F7-AC8C-B9370070DC30}"/>
    <cellStyle name="Normal 46 347" xfId="2523" xr:uid="{076D8EDE-B778-4394-B008-78D0A4C1DCD1}"/>
    <cellStyle name="Normal 46 348" xfId="2524" xr:uid="{7046CC2D-1587-4514-A2B8-BC4B6AC9EE72}"/>
    <cellStyle name="Normal 46 349" xfId="2525" xr:uid="{F62D11DE-5D63-4980-8B11-EF64B09E4096}"/>
    <cellStyle name="Normal 46 35" xfId="2195" xr:uid="{FC317725-0297-4D44-B00D-C7447730DB5E}"/>
    <cellStyle name="Normal 46 350" xfId="2536" xr:uid="{8C81740C-5668-43AA-BFCA-CD4A1937C406}"/>
    <cellStyle name="Normal 46 351" xfId="2537" xr:uid="{307EF803-B9E2-4D4B-8BDB-DBFD5BCE1315}"/>
    <cellStyle name="Normal 46 352" xfId="2538" xr:uid="{981D7E26-26BB-48BE-BAA0-FC2110C7EF2A}"/>
    <cellStyle name="Normal 46 353" xfId="2539" xr:uid="{5B37A6A7-9961-4D2D-8B1B-A7FF756918DF}"/>
    <cellStyle name="Normal 46 354" xfId="2540" xr:uid="{EF5FBB74-EF0E-47B1-8643-E44280D79799}"/>
    <cellStyle name="Normal 46 355" xfId="2547" xr:uid="{283F446B-1714-4AD1-9EAA-C4CF103507E5}"/>
    <cellStyle name="Normal 46 356" xfId="2548" xr:uid="{8B6A8004-C0F9-44CB-9F76-C5964B0BC69A}"/>
    <cellStyle name="Normal 46 357" xfId="2549" xr:uid="{A1C56E6A-C17B-4C23-B7CB-BA46437E5DD6}"/>
    <cellStyle name="Normal 46 358" xfId="2550" xr:uid="{0738E75D-5330-4255-80DD-179DA82FE384}"/>
    <cellStyle name="Normal 46 359" xfId="2551" xr:uid="{CC937950-348A-48A1-AA98-1711883FD69D}"/>
    <cellStyle name="Normal 46 36" xfId="2196" xr:uid="{C558E73D-E760-46A7-A3E1-2E19AEAF9F57}"/>
    <cellStyle name="Normal 46 360" xfId="2552" xr:uid="{B7D4088A-E23F-4BF3-AB82-D377980A932D}"/>
    <cellStyle name="Normal 46 361" xfId="2553" xr:uid="{1CC8F0FF-84CC-4678-9B6B-C39B7C6D6DBE}"/>
    <cellStyle name="Normal 46 362" xfId="2554" xr:uid="{753FA6E3-A9D2-49DC-ABDA-77A105007F3F}"/>
    <cellStyle name="Normal 46 363" xfId="2555" xr:uid="{08F2DB63-744C-4BC6-8B70-6386E6E6E39D}"/>
    <cellStyle name="Normal 46 364" xfId="2556" xr:uid="{222FBCF8-EBC5-4486-B46A-61020D4CB951}"/>
    <cellStyle name="Normal 46 365" xfId="2557" xr:uid="{DFC45FF6-C57A-447D-9F51-AA8BA583506D}"/>
    <cellStyle name="Normal 46 366" xfId="2558" xr:uid="{EDAC15D3-4891-420E-A13D-F9B61BC8C2E1}"/>
    <cellStyle name="Normal 46 367" xfId="2559" xr:uid="{F50C8B29-2631-4E75-B47D-A38285564CD8}"/>
    <cellStyle name="Normal 46 368" xfId="2560" xr:uid="{FA8B6B3E-18A7-43FD-8CE1-687AB3E2AC75}"/>
    <cellStyle name="Normal 46 369" xfId="2561" xr:uid="{5C3E6D13-65B4-462E-AC62-65A129ECCA4F}"/>
    <cellStyle name="Normal 46 37" xfId="2197" xr:uid="{B91B1AA4-34A9-4F51-AD02-1A325A57B100}"/>
    <cellStyle name="Normal 46 370" xfId="2562" xr:uid="{E28BE268-DE94-4D81-A1B7-ED780D0B7206}"/>
    <cellStyle name="Normal 46 371" xfId="2563" xr:uid="{AD46D275-AE1F-4BAF-9F20-CBD1BD33449D}"/>
    <cellStyle name="Normal 46 372" xfId="2570" xr:uid="{1635A979-80BD-40CA-B47D-11B2B1288A77}"/>
    <cellStyle name="Normal 46 373" xfId="2571" xr:uid="{4C5A3EE4-F13D-4FA2-AC97-850C904AD79D}"/>
    <cellStyle name="Normal 46 374" xfId="2572" xr:uid="{121390F7-1521-4654-8BD4-EDE25A167890}"/>
    <cellStyle name="Normal 46 375" xfId="2573" xr:uid="{F42716E9-FE4D-499A-858F-6639593E7E1B}"/>
    <cellStyle name="Normal 46 376" xfId="2574" xr:uid="{852FB312-017A-4DDD-82F0-5724D24CC451}"/>
    <cellStyle name="Normal 46 377" xfId="2641" xr:uid="{D4B77FAE-667C-4A6F-B2EA-719C190015A7}"/>
    <cellStyle name="Normal 46 378" xfId="2642" xr:uid="{84B45278-F043-44FC-AC0B-EDA04F924DA4}"/>
    <cellStyle name="Normal 46 379" xfId="2643" xr:uid="{CA44A06A-AA98-41DE-83FD-13B950273081}"/>
    <cellStyle name="Normal 46 38" xfId="2198" xr:uid="{0A059ED0-3133-46A1-A48D-7FFCB1ECE7B9}"/>
    <cellStyle name="Normal 46 380" xfId="2644" xr:uid="{B2204338-33EB-485A-A21B-AFE1CAFADE6C}"/>
    <cellStyle name="Normal 46 381" xfId="2645" xr:uid="{536A3C83-E9C5-4215-8CCC-17FFD4E441B6}"/>
    <cellStyle name="Normal 46 382" xfId="2649" xr:uid="{342039A0-09E2-493C-ACF0-1A1FA7FFFFC5}"/>
    <cellStyle name="Normal 46 383" xfId="2650" xr:uid="{6926955E-13BD-4C98-8CE5-F192F9911949}"/>
    <cellStyle name="Normal 46 384" xfId="2651" xr:uid="{D9A7802B-B679-4B72-9739-3EDF3FE1202F}"/>
    <cellStyle name="Normal 46 385" xfId="2652" xr:uid="{1E5C66B4-27D8-4EDC-B30A-DFC7B167EB22}"/>
    <cellStyle name="Normal 46 386" xfId="2653" xr:uid="{6BBBC7C9-4DAA-4AE2-8B82-A39E68DCB1FB}"/>
    <cellStyle name="Normal 46 387" xfId="2654" xr:uid="{D0FFF004-4ED5-402C-91C0-40A8058E2BCA}"/>
    <cellStyle name="Normal 46 388" xfId="2655" xr:uid="{01EAC3DD-5B46-4419-83D9-714A2FAC0EA8}"/>
    <cellStyle name="Normal 46 389" xfId="2656" xr:uid="{44C0788B-51CF-4D7B-8FC9-F1F0D2541B1B}"/>
    <cellStyle name="Normal 46 39" xfId="2199" xr:uid="{12E2BACE-6068-4D9F-A2F9-D6E068602EBF}"/>
    <cellStyle name="Normal 46 390" xfId="2657" xr:uid="{DB876B3C-506D-442F-90AE-03AA1F25D001}"/>
    <cellStyle name="Normal 46 391" xfId="2658" xr:uid="{0230AA9E-316D-4681-85BD-862E2184A6FC}"/>
    <cellStyle name="Normal 46 392" xfId="2659" xr:uid="{8F215ED8-F7E7-4331-94AA-A6BE85FDF8B1}"/>
    <cellStyle name="Normal 46 393" xfId="2660" xr:uid="{CD6CBDD8-D1C5-43FD-877A-416B9027E69A}"/>
    <cellStyle name="Normal 46 394" xfId="2661" xr:uid="{61BB6622-90A4-4FED-AC0C-EF8E3BA54581}"/>
    <cellStyle name="Normal 46 395" xfId="2662" xr:uid="{ED3043C0-3FFF-4797-BCE0-0D739387522F}"/>
    <cellStyle name="Normal 46 396" xfId="2663" xr:uid="{7287FAF0-80B9-491C-BA44-D7D5E6F60667}"/>
    <cellStyle name="Normal 46 397" xfId="2664" xr:uid="{B3E7B10D-63FF-4114-A1A6-009EC9294F16}"/>
    <cellStyle name="Normal 46 398" xfId="2668" xr:uid="{C3C4F544-F977-4246-BC92-46DEB5F46C71}"/>
    <cellStyle name="Normal 46 399" xfId="2669" xr:uid="{778588B4-25BE-485C-8807-886E74E409D4}"/>
    <cellStyle name="Normal 46 4" xfId="2165" xr:uid="{49F148AC-684D-4331-8F41-00A483C46505}"/>
    <cellStyle name="Normal 46 40" xfId="2200" xr:uid="{6191544E-A245-42EF-BAA6-E803A5368D2D}"/>
    <cellStyle name="Normal 46 400" xfId="2670" xr:uid="{2CA2BFE0-6DA2-463A-9981-A5A1C9D28658}"/>
    <cellStyle name="Normal 46 401" xfId="2671" xr:uid="{65012C5B-E060-410A-AACA-8CAA3549466D}"/>
    <cellStyle name="Normal 46 402" xfId="2672" xr:uid="{FEB6122E-1B28-4E8B-8CCB-3176CF31EBB2}"/>
    <cellStyle name="Normal 46 403" xfId="2673" xr:uid="{DBA8A968-DFF7-41A0-B619-3E2D6FC9ECC9}"/>
    <cellStyle name="Normal 46 404" xfId="2674" xr:uid="{06D94C75-B961-40AF-8E98-71FFEE99A329}"/>
    <cellStyle name="Normal 46 405" xfId="2675" xr:uid="{DF235A94-185C-4A12-B719-53B55CABF698}"/>
    <cellStyle name="Normal 46 406" xfId="2676" xr:uid="{2D7C18DB-4805-4581-889A-3F779A5C3B92}"/>
    <cellStyle name="Normal 46 407" xfId="2677" xr:uid="{36FC6840-F15B-400B-A929-6E99C4385585}"/>
    <cellStyle name="Normal 46 408" xfId="2678" xr:uid="{46C1D5BD-304C-40A7-B90F-E989094A31D2}"/>
    <cellStyle name="Normal 46 409" xfId="2679" xr:uid="{F4BBB994-9075-4686-A4C7-7D5CDB2D7302}"/>
    <cellStyle name="Normal 46 41" xfId="2201" xr:uid="{20BD7F2D-C941-4B7A-ABCC-6B0E82CEBA9E}"/>
    <cellStyle name="Normal 46 410" xfId="2680" xr:uid="{1B63A717-4F2A-4C61-86AE-2B57FEA79547}"/>
    <cellStyle name="Normal 46 411" xfId="2681" xr:uid="{612A7235-DCA7-4780-93FF-A881A3CA5AE6}"/>
    <cellStyle name="Normal 46 412" xfId="2682" xr:uid="{9CAAB1E8-1BC3-4A84-828D-FBE6CA154A89}"/>
    <cellStyle name="Normal 46 413" xfId="2683" xr:uid="{19F861C2-9214-473B-96EE-C302FD77DB14}"/>
    <cellStyle name="Normal 46 414" xfId="2684" xr:uid="{89ECE2E8-0795-480B-96AB-0E76BBCA5B20}"/>
    <cellStyle name="Normal 46 415" xfId="2685" xr:uid="{9762BB2A-F85F-4AAE-BEDF-3015B2A62AB8}"/>
    <cellStyle name="Normal 46 416" xfId="2686" xr:uid="{848CDA34-09C1-4EAE-9CB3-D222BA313C54}"/>
    <cellStyle name="Normal 46 417" xfId="2687" xr:uid="{C94EFD1A-8C4A-45A2-B5E1-7318DF31B9FB}"/>
    <cellStyle name="Normal 46 418" xfId="2688" xr:uid="{AB80D4EA-DCBA-491D-AC8D-8EC7EAE24599}"/>
    <cellStyle name="Normal 46 419" xfId="2689" xr:uid="{FCE02904-39C1-473A-8CCA-527EE532AB8C}"/>
    <cellStyle name="Normal 46 42" xfId="2202" xr:uid="{9871D612-F637-4B6F-8EAA-BC31CB86A554}"/>
    <cellStyle name="Normal 46 420" xfId="2690" xr:uid="{BB95922F-17D0-41E5-9473-BAC173E77D06}"/>
    <cellStyle name="Normal 46 421" xfId="2691" xr:uid="{06B67D8A-AF56-4C08-A0F1-AFA749EA5B84}"/>
    <cellStyle name="Normal 46 422" xfId="2692" xr:uid="{19F37AFC-F616-44F0-81D4-7722649E7E72}"/>
    <cellStyle name="Normal 46 423" xfId="2693" xr:uid="{71D6A5E9-A83C-43FB-B952-F06CCBA1F8A0}"/>
    <cellStyle name="Normal 46 424" xfId="2702" xr:uid="{59BFFC56-531A-4868-933A-E0CBC1216E36}"/>
    <cellStyle name="Normal 46 425" xfId="2703" xr:uid="{BB7B2A9A-3247-4E39-9066-7CD759865423}"/>
    <cellStyle name="Normal 46 426" xfId="2704" xr:uid="{D10F8EA2-C87B-48D7-896E-CC70FE3B42EB}"/>
    <cellStyle name="Normal 46 427" xfId="2705" xr:uid="{9346A743-622D-43CD-BB97-505C7EF201EA}"/>
    <cellStyle name="Normal 46 428" xfId="2706" xr:uid="{CC4B37C5-BC19-489C-BF98-307FEFCA96C0}"/>
    <cellStyle name="Normal 46 429" xfId="2707" xr:uid="{E327FAC7-E49F-4B37-8201-A112F89E8C5E}"/>
    <cellStyle name="Normal 46 43" xfId="2203" xr:uid="{4AB99954-CE48-46CB-92CF-99EDB26B1BD6}"/>
    <cellStyle name="Normal 46 430" xfId="2708" xr:uid="{0068B4AC-552A-4962-B26E-2680B836ED3B}"/>
    <cellStyle name="Normal 46 431" xfId="2709" xr:uid="{D4145124-AFDD-4A2C-9DDC-F5AAF1258F34}"/>
    <cellStyle name="Normal 46 432" xfId="2710" xr:uid="{A3FCE527-70D8-4867-B626-94DA1F9D73B1}"/>
    <cellStyle name="Normal 46 433" xfId="2711" xr:uid="{382874CB-E59E-4B58-899E-56A8EEB04AAB}"/>
    <cellStyle name="Normal 46 434" xfId="2712" xr:uid="{75A6EEBD-B0E9-4EDB-9267-DF406253ABC8}"/>
    <cellStyle name="Normal 46 435" xfId="2713" xr:uid="{E32AA41B-2043-4C60-A94B-EB6AD829A2D8}"/>
    <cellStyle name="Normal 46 436" xfId="2714" xr:uid="{7CD27F5A-562C-4CBC-A822-E4765CE35ADA}"/>
    <cellStyle name="Normal 46 437" xfId="2715" xr:uid="{6CFABA8F-6DD1-47D1-BE69-C16CD9AFDDE2}"/>
    <cellStyle name="Normal 46 438" xfId="2716" xr:uid="{29A726D8-2005-48E3-A6E0-2E91E1BD3095}"/>
    <cellStyle name="Normal 46 439" xfId="2717" xr:uid="{9CD00FC1-3492-4684-953F-B074DEFB7E8F}"/>
    <cellStyle name="Normal 46 44" xfId="2204" xr:uid="{E82B6FC9-2D4D-49ED-B2CE-07D799A0F405}"/>
    <cellStyle name="Normal 46 440" xfId="2718" xr:uid="{F19E5CFF-6A2D-424A-A14F-56902EF30980}"/>
    <cellStyle name="Normal 46 441" xfId="2719" xr:uid="{B00DF418-024B-4863-814C-164DEFC6DAF5}"/>
    <cellStyle name="Normal 46 442" xfId="2720" xr:uid="{20F0105B-4A99-4155-9869-9C509DB0ACEB}"/>
    <cellStyle name="Normal 46 443" xfId="2721" xr:uid="{4ACC63DE-5A87-4FAA-AD05-85FE450160BA}"/>
    <cellStyle name="Normal 46 444" xfId="2722" xr:uid="{00B39DCA-3793-4AB8-B52A-CA30817380A0}"/>
    <cellStyle name="Normal 46 445" xfId="2723" xr:uid="{A802BB74-F3E8-4B35-9D44-C90630E65A5D}"/>
    <cellStyle name="Normal 46 446" xfId="2724" xr:uid="{AD05DDC6-FF9E-418A-9A09-8E5446EB92C2}"/>
    <cellStyle name="Normal 46 447" xfId="2725" xr:uid="{5F7FAEF1-711A-48A9-B724-C592159A4A12}"/>
    <cellStyle name="Normal 46 45" xfId="2205" xr:uid="{8F89C59F-A665-47E8-98CC-CC1F486C7A29}"/>
    <cellStyle name="Normal 46 46" xfId="2206" xr:uid="{27495A32-BE1B-4DEC-A4EB-44F583C18FA2}"/>
    <cellStyle name="Normal 46 47" xfId="2207" xr:uid="{368ADAAB-913F-4DC5-9F77-A22D89965DF1}"/>
    <cellStyle name="Normal 46 48" xfId="2208" xr:uid="{9B347D5D-F32A-420D-A4F5-07F1CB871301}"/>
    <cellStyle name="Normal 46 49" xfId="2209" xr:uid="{0C429BB0-9FF3-44E3-9AA3-E9018AED6B52}"/>
    <cellStyle name="Normal 46 5" xfId="2166" xr:uid="{D4E27186-9961-46A9-830B-50ACDB1A8826}"/>
    <cellStyle name="Normal 46 50" xfId="2210" xr:uid="{16142E19-BA40-4E0E-8595-E810167BBC85}"/>
    <cellStyle name="Normal 46 51" xfId="2211" xr:uid="{1883CE50-544D-435D-9E57-CDA7E7AF1F77}"/>
    <cellStyle name="Normal 46 52" xfId="2212" xr:uid="{22412721-6719-425F-8138-1558E373CDA0}"/>
    <cellStyle name="Normal 46 53" xfId="2213" xr:uid="{BE83220C-9E83-434D-8F76-5FE3CF4716F9}"/>
    <cellStyle name="Normal 46 54" xfId="2214" xr:uid="{448FD82F-5E1E-4A4D-B90D-8C721CFF53C9}"/>
    <cellStyle name="Normal 46 55" xfId="2215" xr:uid="{E924EB35-D1A9-4EC4-9856-8E4A92FDC530}"/>
    <cellStyle name="Normal 46 56" xfId="2216" xr:uid="{EF33C5B9-1444-49AB-BB32-A72BD5C44D12}"/>
    <cellStyle name="Normal 46 57" xfId="2217" xr:uid="{991C8DE6-7896-4605-B649-D3D1318BD3FF}"/>
    <cellStyle name="Normal 46 58" xfId="2218" xr:uid="{E98A5714-2AF2-44E2-A66B-4EA78DEEC432}"/>
    <cellStyle name="Normal 46 59" xfId="2219" xr:uid="{980FD231-EB3B-4B44-84D8-1EEEEE83F008}"/>
    <cellStyle name="Normal 46 6" xfId="2167" xr:uid="{E3A6B811-6BE7-403A-AF1E-289269BB26F4}"/>
    <cellStyle name="Normal 46 60" xfId="2220" xr:uid="{A2E93233-9602-4EF8-A7A4-1D656A9932E4}"/>
    <cellStyle name="Normal 46 61" xfId="2221" xr:uid="{794C2204-051D-4467-97C7-6863789CD8EC}"/>
    <cellStyle name="Normal 46 62" xfId="2222" xr:uid="{EF7B2DC3-7B96-48FF-8688-F144343F1625}"/>
    <cellStyle name="Normal 46 63" xfId="2223" xr:uid="{A602BBC2-5DFE-4F75-804F-8D8A8434E169}"/>
    <cellStyle name="Normal 46 64" xfId="2224" xr:uid="{CEA64B3E-752D-4362-888E-9F3E549C2831}"/>
    <cellStyle name="Normal 46 65" xfId="2225" xr:uid="{423D6EB5-2964-43F6-9956-0C94E9E8F105}"/>
    <cellStyle name="Normal 46 66" xfId="2226" xr:uid="{BBC82BF2-5842-4CA5-88BC-512CFA9CC1A1}"/>
    <cellStyle name="Normal 46 67" xfId="2227" xr:uid="{ABF37F26-795F-4D88-BE5B-B634D6D8D149}"/>
    <cellStyle name="Normal 46 68" xfId="2228" xr:uid="{56C6AF9F-BD98-4CF1-964A-6C46998F35E8}"/>
    <cellStyle name="Normal 46 69" xfId="2229" xr:uid="{AAED9722-D331-4F35-AECF-EFBA95583D81}"/>
    <cellStyle name="Normal 46 7" xfId="2168" xr:uid="{953D37C5-A9FF-4DD2-A58A-710B71AB328C}"/>
    <cellStyle name="Normal 46 70" xfId="2230" xr:uid="{98F39875-35D1-4160-8812-3599FFEC4A62}"/>
    <cellStyle name="Normal 46 71" xfId="2231" xr:uid="{CDC465DC-DDF6-433D-9F06-5082736A9DD4}"/>
    <cellStyle name="Normal 46 72" xfId="2232" xr:uid="{5A54F039-1E26-49B5-8AE7-244DC371B416}"/>
    <cellStyle name="Normal 46 73" xfId="2233" xr:uid="{30366EC0-4214-4D36-A23B-C53B11B3BA64}"/>
    <cellStyle name="Normal 46 74" xfId="2234" xr:uid="{67BB4463-BDD6-485D-968D-04F54659AD43}"/>
    <cellStyle name="Normal 46 75" xfId="2235" xr:uid="{C6759C06-4472-4FA0-8A76-23F2D2CC02D0}"/>
    <cellStyle name="Normal 46 76" xfId="2236" xr:uid="{EA193487-7516-4A81-9703-F4F09806F28A}"/>
    <cellStyle name="Normal 46 77" xfId="2237" xr:uid="{7FF6FD85-42B3-4727-A77A-AF198C93B3E5}"/>
    <cellStyle name="Normal 46 78" xfId="2238" xr:uid="{B1E808C7-AC42-4645-B2FF-C61360D3B8EA}"/>
    <cellStyle name="Normal 46 79" xfId="2239" xr:uid="{2BF706B6-4260-4DF5-96A9-139070D7702B}"/>
    <cellStyle name="Normal 46 8" xfId="2157" xr:uid="{3192C6CC-D693-4C62-A5F9-3E8B371DEB75}"/>
    <cellStyle name="Normal 46 80" xfId="2240" xr:uid="{110F39B6-CDA3-44A2-8656-EF2B9786F0DD}"/>
    <cellStyle name="Normal 46 81" xfId="2241" xr:uid="{7525C30F-21AA-4412-B005-8A94E24586DC}"/>
    <cellStyle name="Normal 46 82" xfId="2242" xr:uid="{891A00EC-B8A9-4D84-90AB-70CF2973971B}"/>
    <cellStyle name="Normal 46 83" xfId="2243" xr:uid="{ADC9DEF2-B8F8-4E56-8B09-1589B8D258EA}"/>
    <cellStyle name="Normal 46 84" xfId="2244" xr:uid="{AB18EEC5-3FD8-4292-B7F0-071DD4FE0585}"/>
    <cellStyle name="Normal 46 85" xfId="2245" xr:uid="{76BFF7ED-6A3C-4078-B968-B7AD54E59A75}"/>
    <cellStyle name="Normal 46 86" xfId="2246" xr:uid="{1E1D6B5F-8853-45CF-B3C4-D3FE69BDD099}"/>
    <cellStyle name="Normal 46 87" xfId="2247" xr:uid="{E3671713-3FAF-466D-82FF-6B76AB9F04B9}"/>
    <cellStyle name="Normal 46 88" xfId="2248" xr:uid="{F5CFE71F-D1FE-48CB-AF59-8B62F137242E}"/>
    <cellStyle name="Normal 46 89" xfId="2249" xr:uid="{3D7E9C71-1138-4A8D-BF93-BED657C596B8}"/>
    <cellStyle name="Normal 46 9" xfId="2169" xr:uid="{81277A0D-2F2B-4B7D-B883-EF73C3987034}"/>
    <cellStyle name="Normal 46 90" xfId="2250" xr:uid="{57DA3D2E-FEBD-479A-BEF2-3023127C85DE}"/>
    <cellStyle name="Normal 46 91" xfId="2251" xr:uid="{851488AA-B7E3-431B-A781-A6B33D74128F}"/>
    <cellStyle name="Normal 46 92" xfId="2252" xr:uid="{199502E6-BBF8-4556-AF0D-182C2D966AB9}"/>
    <cellStyle name="Normal 46 93" xfId="2253" xr:uid="{E861E3E6-5B46-40FF-9508-44C868BE5D67}"/>
    <cellStyle name="Normal 46 94" xfId="2254" xr:uid="{B731F925-3E2E-4319-AD89-2AF3DFFF925A}"/>
    <cellStyle name="Normal 46 95" xfId="2255" xr:uid="{4EF4A8FB-7BF0-441F-B53D-CB9E56A7CEC8}"/>
    <cellStyle name="Normal 46 96" xfId="2256" xr:uid="{C9A1F18E-A1F4-4F09-905C-92363B890EC0}"/>
    <cellStyle name="Normal 46 97" xfId="2257" xr:uid="{5643CD37-5E47-4AA7-A76B-3469C523C9A3}"/>
    <cellStyle name="Normal 46 98" xfId="2258" xr:uid="{499B4528-C7AC-40C9-B200-540DCF761D34}"/>
    <cellStyle name="Normal 46 99" xfId="2259" xr:uid="{C21ADD3A-BB44-47A6-98EC-DD6DB714D6EB}"/>
    <cellStyle name="Normal 47" xfId="2159" xr:uid="{C8499188-06EE-4F2C-B812-CE8DD0F34822}"/>
    <cellStyle name="Normal 47 2" xfId="9094" xr:uid="{BF26BA4F-CC34-4819-85E9-CA22B66E99B2}"/>
    <cellStyle name="Normal 47 3" xfId="8913" xr:uid="{207F582C-4414-42E5-8085-10334465BF95}"/>
    <cellStyle name="Normal 48" xfId="2483" xr:uid="{00FDB548-CD80-4C01-A815-8AB27CFD5708}"/>
    <cellStyle name="Normal 48 2" xfId="9095" xr:uid="{E4DF8280-F3E0-48A6-A7FB-5B50362E766B}"/>
    <cellStyle name="Normal 48 3" xfId="8914" xr:uid="{9129B2D3-6209-4CBB-90D6-CAAFD52A7773}"/>
    <cellStyle name="Normal 49" xfId="2488" xr:uid="{2DE11059-35BB-4E4B-9569-1CD372D1BDD1}"/>
    <cellStyle name="Normal 49 2" xfId="9096" xr:uid="{810A1FE6-1F5A-4BE4-9DCA-667B0D478C3D}"/>
    <cellStyle name="Normal 49 3" xfId="8915" xr:uid="{FBC17C05-B4F9-4CEF-8136-DB1945A5F845}"/>
    <cellStyle name="Normal 5" xfId="388" xr:uid="{00000000-0005-0000-0000-000022070000}"/>
    <cellStyle name="Normal 5 2" xfId="1971" xr:uid="{00000000-0005-0000-0000-000023070000}"/>
    <cellStyle name="Normal 5 2 2" xfId="5536" xr:uid="{C1E12B45-D1DE-4219-BC05-FC34B42116F8}"/>
    <cellStyle name="Normal 5 2 3" xfId="5486" xr:uid="{382B736E-0834-4D06-93EC-CDE781C2EEB3}"/>
    <cellStyle name="Normal 5 3" xfId="1970" xr:uid="{00000000-0005-0000-0000-000024070000}"/>
    <cellStyle name="Normal 5 3 2" xfId="5512" xr:uid="{943BAD6C-99C6-4FA8-ABD8-AF16F0FF9DD6}"/>
    <cellStyle name="Normal 5 4" xfId="5463" xr:uid="{BE29D859-827C-4843-B78A-704AE292C700}"/>
    <cellStyle name="Normal 5 4 2" xfId="8917" xr:uid="{457415A5-9D70-4B4B-8362-DE3F7949CC96}"/>
    <cellStyle name="Normal 5 5" xfId="8916" xr:uid="{1DCA7D73-3067-41F3-8C25-C41C3900F9C2}"/>
    <cellStyle name="Normal 5_Daily production report (agustus 09)" xfId="1972" xr:uid="{00000000-0005-0000-0000-000025070000}"/>
    <cellStyle name="Normal 50" xfId="2489" xr:uid="{EA23099F-C1EE-4C93-8C12-3FDA814717A0}"/>
    <cellStyle name="Normal 50 2" xfId="8918" xr:uid="{52B44EBC-451B-49C3-83E8-52FAEADCAD17}"/>
    <cellStyle name="Normal 51" xfId="2499" xr:uid="{DD355DCD-84EA-41D7-B049-5D2948529E9A}"/>
    <cellStyle name="Normal 51 2" xfId="8919" xr:uid="{7E7B5077-55A8-4413-B582-AC7CFDEE9591}"/>
    <cellStyle name="Normal 52" xfId="2496" xr:uid="{9BC858D6-58FD-458B-B750-B9B3F9421759}"/>
    <cellStyle name="Normal 52 2" xfId="8784" xr:uid="{27803EE6-96F1-4E61-BC9D-3CD9953948AC}"/>
    <cellStyle name="Normal 53" xfId="2494" xr:uid="{D6179B17-2205-4A19-B275-CA2F075F5787}"/>
    <cellStyle name="Normal 53 2" xfId="9007" xr:uid="{17682A48-E5F4-459B-AD99-A175ABA13F14}"/>
    <cellStyle name="Normal 54" xfId="2527" xr:uid="{1E4B7D2F-FBE7-4A10-AE5F-DCE2AC727D3B}"/>
    <cellStyle name="Normal 54 2" xfId="9008" xr:uid="{1D0F1D1F-CF18-4CDC-A55C-468348E19DE1}"/>
    <cellStyle name="Normal 55" xfId="2535" xr:uid="{745A36A0-7259-464F-AEE9-BE6AC8A862DC}"/>
    <cellStyle name="Normal 55 2" xfId="9010" xr:uid="{5D4A76C0-8933-4D82-892D-8D0267983690}"/>
    <cellStyle name="Normal 56" xfId="2530" xr:uid="{22B34804-6685-4DFC-A5F4-BFEA0ED708D4}"/>
    <cellStyle name="Normal 56 2" xfId="9165" xr:uid="{06A85609-2786-449B-8455-11ED2BA9A536}"/>
    <cellStyle name="Normal 56 3" xfId="8757" xr:uid="{F807D34E-9024-44FC-88BA-B480DE037EE3}"/>
    <cellStyle name="Normal 57" xfId="2541" xr:uid="{BADEAAA2-9395-4574-A5D8-59434DECFAD5}"/>
    <cellStyle name="Normal 57 2" xfId="9168" xr:uid="{1E42128D-C5E3-4AA5-A151-7005B73B6B2D}"/>
    <cellStyle name="Normal 57 3" xfId="8760" xr:uid="{081735A5-161A-48E2-B7A0-34DFB6C789D0}"/>
    <cellStyle name="Normal 58" xfId="2546" xr:uid="{861DCE1D-2C77-4E6D-97E6-049A4A11C54B}"/>
    <cellStyle name="Normal 58 2" xfId="9015" xr:uid="{E70F360B-8880-4AD6-8056-B4A2FBCDBB20}"/>
    <cellStyle name="Normal 59" xfId="2564" xr:uid="{1815A015-A8A9-4FC9-A38F-ACF118495AB2}"/>
    <cellStyle name="Normal 59 2" xfId="9170" xr:uid="{AAEA3C17-9668-4587-AA7C-122FB93C0745}"/>
    <cellStyle name="Normal 6" xfId="389" xr:uid="{00000000-0005-0000-0000-000026070000}"/>
    <cellStyle name="Normal 6 2" xfId="556" xr:uid="{00000000-0005-0000-0000-000027070000}"/>
    <cellStyle name="Normal 6 2 2" xfId="1975" xr:uid="{00000000-0005-0000-0000-000028070000}"/>
    <cellStyle name="Normal 6 2 3" xfId="1974" xr:uid="{00000000-0005-0000-0000-000029070000}"/>
    <cellStyle name="Normal 6 3" xfId="1976" xr:uid="{00000000-0005-0000-0000-00002A070000}"/>
    <cellStyle name="Normal 6 4" xfId="1977" xr:uid="{00000000-0005-0000-0000-00002B070000}"/>
    <cellStyle name="Normal 6 5" xfId="1978" xr:uid="{00000000-0005-0000-0000-00002C070000}"/>
    <cellStyle name="Normal 6 6" xfId="1973" xr:uid="{00000000-0005-0000-0000-00002D070000}"/>
    <cellStyle name="Normal 6 7" xfId="5447" xr:uid="{25FE2918-C51C-4108-94EE-E052ECB44E6B}"/>
    <cellStyle name="Normal 6 7 2" xfId="9097" xr:uid="{20E1C85A-9D93-465C-AFBC-ECFD646025FC}"/>
    <cellStyle name="Normal 6_Daily production report (agustus 09)" xfId="1979" xr:uid="{00000000-0005-0000-0000-00002E070000}"/>
    <cellStyle name="Normal 60" xfId="2569" xr:uid="{6568F18C-5E0F-437E-9027-5EEB4C45106A}"/>
    <cellStyle name="Normal 60 2" xfId="9022" xr:uid="{DD10C1BF-8D9B-40F7-96D8-C4F045D686A2}"/>
    <cellStyle name="Normal 61" xfId="2592" xr:uid="{88975A34-F98C-4341-98AE-86F649D700BB}"/>
    <cellStyle name="Normal 61 2" xfId="9163" xr:uid="{5C0AD67F-F53A-4861-8460-9FBEF828C9BD}"/>
    <cellStyle name="Normal 62" xfId="2619" xr:uid="{D8FA7BFF-77EE-4017-AD49-99AFD42DC4BC}"/>
    <cellStyle name="Normal 63" xfId="2615" xr:uid="{F5D32EC2-E1A5-48BF-A306-2762042835F8}"/>
    <cellStyle name="Normal 64" xfId="2596" xr:uid="{E27916F2-7B06-456A-8848-588B5DAB5A62}"/>
    <cellStyle name="Normal 65" xfId="2635" xr:uid="{E0A11873-A73A-4E1B-A214-9F2DDBF668B7}"/>
    <cellStyle name="Normal 66" xfId="2576" xr:uid="{44ED1C0B-E67C-4750-AB99-6C4F9DE627F4}"/>
    <cellStyle name="Normal 67" xfId="2630" xr:uid="{ACE7FF1B-BCE1-41A8-8C7E-0056CFD04005}"/>
    <cellStyle name="Normal 68" xfId="2613" xr:uid="{F9346735-0B32-464C-A9FF-12595F125FC5}"/>
    <cellStyle name="Normal 69" xfId="2598" xr:uid="{D63D2ACF-85DC-416E-8B86-89A8073A3C9B}"/>
    <cellStyle name="Normal 7" xfId="656" xr:uid="{00000000-0005-0000-0000-00002F070000}"/>
    <cellStyle name="Normal 7 2" xfId="582" xr:uid="{00000000-0005-0000-0000-000030070000}"/>
    <cellStyle name="Normal 7 2 2" xfId="1980" xr:uid="{00000000-0005-0000-0000-000031070000}"/>
    <cellStyle name="Normal 7 2 3" xfId="5537" xr:uid="{C7EF1156-04B7-45DB-AD43-38ADC6919997}"/>
    <cellStyle name="Normal 7 3" xfId="5488" xr:uid="{0C3307E1-2E53-461A-BAC4-0F525FF42A35}"/>
    <cellStyle name="Normal 7 3 2" xfId="8921" xr:uid="{1C72700F-BFE3-4463-A89E-76D023B68F3D}"/>
    <cellStyle name="Normal 7 4" xfId="9098" xr:uid="{FC9E64FF-376A-4351-9D9E-C1B5377CE30C}"/>
    <cellStyle name="Normal 7 5" xfId="8920" xr:uid="{6ACF61F2-B639-4E8E-9FF8-CFA045FE1F68}"/>
    <cellStyle name="Normal 7_Daily production report (agustus 09)" xfId="1981" xr:uid="{00000000-0005-0000-0000-000032070000}"/>
    <cellStyle name="Normal 70" xfId="2610" xr:uid="{3ED96557-97E4-4087-9944-A133222954CE}"/>
    <cellStyle name="Normal 71" xfId="2600" xr:uid="{D28911EA-9A09-4A71-9A2B-025C66E458BA}"/>
    <cellStyle name="Normal 72" xfId="2609" xr:uid="{5C91546B-1159-4B92-8AAA-51DDD3378FEF}"/>
    <cellStyle name="Normal 73" xfId="2601" xr:uid="{0FA9132E-8DFA-4634-8001-CE18555AE71E}"/>
    <cellStyle name="Normal 74" xfId="2608" xr:uid="{8AE55481-8ED1-4323-834D-836049870F32}"/>
    <cellStyle name="Normal 75" xfId="2602" xr:uid="{9F2C478E-960E-4F03-9738-4B335A757B8B}"/>
    <cellStyle name="Normal 76" xfId="2607" xr:uid="{C185FD92-8235-4095-80F6-8A44E7C6DBCC}"/>
    <cellStyle name="Normal 77" xfId="2603" xr:uid="{2BFEA365-2DC4-4BF4-8CAD-AB936FD97A08}"/>
    <cellStyle name="Normal 78" xfId="2606" xr:uid="{D28674C6-8679-4DA0-AB04-8913C2EB0E54}"/>
    <cellStyle name="Normal 79" xfId="2587" xr:uid="{1A7DF2A0-3322-40D1-9CDB-57543FD34C7A}"/>
    <cellStyle name="Normal 8" xfId="585" xr:uid="{00000000-0005-0000-0000-000033070000}"/>
    <cellStyle name="Normal 8 2" xfId="770" xr:uid="{00000000-0005-0000-0000-000034070000}"/>
    <cellStyle name="Normal 8 2 2" xfId="1983" xr:uid="{00000000-0005-0000-0000-000035070000}"/>
    <cellStyle name="Normal 8 2 3" xfId="1982" xr:uid="{00000000-0005-0000-0000-000036070000}"/>
    <cellStyle name="Normal 8 3" xfId="1984" xr:uid="{00000000-0005-0000-0000-000037070000}"/>
    <cellStyle name="Normal 8 4" xfId="1985" xr:uid="{00000000-0005-0000-0000-000038070000}"/>
    <cellStyle name="Normal 8 5" xfId="1986" xr:uid="{00000000-0005-0000-0000-000039070000}"/>
    <cellStyle name="Normal 8 6" xfId="5538" xr:uid="{47847B3B-BA10-4E4E-87F6-2DF8397E20DF}"/>
    <cellStyle name="Normal 8 6 2" xfId="8922" xr:uid="{4BE1BF3A-5394-43F9-8B5A-C6E41FAED97F}"/>
    <cellStyle name="Normal 8 7" xfId="9099" xr:uid="{205545D5-1667-43A7-A82F-35E19F8E2B54}"/>
    <cellStyle name="Normal 8_Daily production report (agustus 09)" xfId="1987" xr:uid="{00000000-0005-0000-0000-00003A070000}"/>
    <cellStyle name="Normal 80" xfId="2605" xr:uid="{7F440EE4-2B1F-436A-9C04-E08CCAC9DFB9}"/>
    <cellStyle name="Normal 81" xfId="2604" xr:uid="{AF220A82-B7BA-4F22-9EF7-6BA768C980F9}"/>
    <cellStyle name="Normal 82" xfId="2638" xr:uid="{523D5C94-41D7-4BA7-8CE7-9D105A53CF66}"/>
    <cellStyle name="Normal 83" xfId="2646" xr:uid="{A5569FF9-D1C8-45EB-908D-586313971459}"/>
    <cellStyle name="Normal 84" xfId="2665" xr:uid="{381B3FC5-4CD3-4870-8569-C99AD919E01A}"/>
    <cellStyle name="Normal 85" xfId="2696" xr:uid="{9DB085CF-6918-4D8B-B44C-C7AEDAECD0CC}"/>
    <cellStyle name="Normal 86" xfId="2701" xr:uid="{1BBF7BBC-31F5-48AA-BAF0-9ACF6A23ACF9}"/>
    <cellStyle name="Normal 86 2" xfId="8631" xr:uid="{4FCBD7D4-A27C-4DCA-9D71-5AC0F35D91F5}"/>
    <cellStyle name="Normal 87" xfId="2804" xr:uid="{2987C308-701A-4CBB-85FA-8DF01B9D8A94}"/>
    <cellStyle name="Normal 88" xfId="2809" xr:uid="{FD2F3410-0F47-4A03-AF8A-8B60F3A72383}"/>
    <cellStyle name="Normal 88 2" xfId="9196" xr:uid="{164A8256-4917-4CBD-A75D-7BE645A3C930}"/>
    <cellStyle name="Normal 89" xfId="2870" xr:uid="{81A696AA-2623-44BB-BE4B-1D1CDA86A3EE}"/>
    <cellStyle name="Normal 89 2" xfId="9250" xr:uid="{4B5D57E5-D921-4B04-B469-7101BAEF2ADB}"/>
    <cellStyle name="Normal 9" xfId="608" xr:uid="{00000000-0005-0000-0000-00003B070000}"/>
    <cellStyle name="Normal 9 2" xfId="771" xr:uid="{00000000-0005-0000-0000-00003C070000}"/>
    <cellStyle name="Normal 9 2 2" xfId="1988" xr:uid="{00000000-0005-0000-0000-00003D070000}"/>
    <cellStyle name="Normal 9 3" xfId="1989" xr:uid="{00000000-0005-0000-0000-00003E070000}"/>
    <cellStyle name="Normal 9 4" xfId="1990" xr:uid="{00000000-0005-0000-0000-00003F070000}"/>
    <cellStyle name="Normal 9 5" xfId="1991" xr:uid="{00000000-0005-0000-0000-000040070000}"/>
    <cellStyle name="Normal 9 6" xfId="3482" xr:uid="{BE7E872C-32A3-4D31-B053-23FA825B8A94}"/>
    <cellStyle name="Normal 9 7" xfId="5757" xr:uid="{79111E76-D197-4B53-B3A6-19B955E5BDDA}"/>
    <cellStyle name="Normal 9 7 2" xfId="9018" xr:uid="{2E5EF545-090C-4138-8DA8-AC2DE3E565F9}"/>
    <cellStyle name="Normal 9 8" xfId="9100" xr:uid="{BEC8EB88-AD36-4C0B-96F6-79A3E64253F1}"/>
    <cellStyle name="Normal 9 9" xfId="2953" xr:uid="{EC3AD31A-D10E-4B28-8305-48D6556FD076}"/>
    <cellStyle name="Normal 9_Daily production report (agustus 09)" xfId="1992" xr:uid="{00000000-0005-0000-0000-000041070000}"/>
    <cellStyle name="Normal 90" xfId="2901" xr:uid="{1BBDBDCD-95E4-4639-BE72-0D243A61329A}"/>
    <cellStyle name="Normal 91" xfId="2906" xr:uid="{9F4E47F9-A990-42AA-8420-307A2ADCE9F9}"/>
    <cellStyle name="Normal 92" xfId="2907" xr:uid="{59D77238-36D9-4247-B2E0-9F2A4EFDF63C}"/>
    <cellStyle name="Normal 93" xfId="2912" xr:uid="{62C7EE7A-D394-461A-89FB-4F829660D219}"/>
    <cellStyle name="Normal 94" xfId="2913" xr:uid="{9D8DBC0A-DCB3-4EDB-B3B2-DAC441C1200F}"/>
    <cellStyle name="Normal 95" xfId="2916" xr:uid="{E48E0401-7126-46B5-A7D7-29626B88B018}"/>
    <cellStyle name="Normal 96" xfId="2921" xr:uid="{CC78F043-7CE7-4688-A058-7F12DA00F6DA}"/>
    <cellStyle name="Normal 97" xfId="2932" xr:uid="{6A82BCEA-B578-4DD1-A45F-5C2757729067}"/>
    <cellStyle name="Normal 98" xfId="2926" xr:uid="{9EB2DD96-2D0B-436C-B0B2-11A7B6294897}"/>
    <cellStyle name="Normal 99" xfId="2936" xr:uid="{6698F504-9F45-4E1F-A63B-CEB08DBDD733}"/>
    <cellStyle name="Normal_Plan Forecast April - December 2008" xfId="659" xr:uid="{00000000-0005-0000-0000-000042070000}"/>
    <cellStyle name="Normal_Weekly report - Engineering Section 27 Feb - 5 Mar 2011" xfId="390" xr:uid="{00000000-0005-0000-0000-000043070000}"/>
    <cellStyle name="Note 10" xfId="1993" xr:uid="{00000000-0005-0000-0000-000044070000}"/>
    <cellStyle name="Note 10 10" xfId="3937" xr:uid="{82ECB7A7-54AE-4DAA-A5F3-9F85E5888189}"/>
    <cellStyle name="Note 10 11" xfId="5007" xr:uid="{FB4C6F64-950C-46D4-8020-D486420EA926}"/>
    <cellStyle name="Note 10 12" xfId="3564" xr:uid="{E1999308-2869-42CE-89C7-EDDD4F800B43}"/>
    <cellStyle name="Note 10 13" xfId="21871" xr:uid="{E4FA8926-D75F-4FA9-83BB-333034E8EC96}"/>
    <cellStyle name="Note 10 2" xfId="5221" xr:uid="{D2BEBF8F-D8E3-4B27-84B6-B43DF2D397B4}"/>
    <cellStyle name="Note 10 2 10" xfId="16332" xr:uid="{DC85A27F-019D-43FE-8FCD-19BFE2CB5267}"/>
    <cellStyle name="Note 10 2 2" xfId="6453" xr:uid="{A0BE6153-86C5-4E66-9D15-6585897C4F91}"/>
    <cellStyle name="Note 10 2 2 2" xfId="10625" xr:uid="{D440B375-4E07-4A17-A307-CEEB37566F3C}"/>
    <cellStyle name="Note 10 2 2 3" xfId="14073" xr:uid="{12F46429-6ECB-408E-A055-02442BFE6AEB}"/>
    <cellStyle name="Note 10 2 2 4" xfId="18079" xr:uid="{84BB1A24-1478-45D1-943F-AA13768B0480}"/>
    <cellStyle name="Note 10 2 2 5" xfId="19851" xr:uid="{EA4F7813-AD5B-4605-B50C-AF38E78213EE}"/>
    <cellStyle name="Note 10 2 2 6" xfId="22614" xr:uid="{01950CBC-F910-4CD3-95B6-82FF504A2794}"/>
    <cellStyle name="Note 10 2 3" xfId="7152" xr:uid="{6D8DBB7F-9369-4C15-99B1-22D469F0D174}"/>
    <cellStyle name="Note 10 2 3 2" xfId="11308" xr:uid="{9EDD86E6-7ACA-4EA3-BD36-EF670A9E6819}"/>
    <cellStyle name="Note 10 2 3 3" xfId="14760" xr:uid="{AC0FF06C-7CD0-4B1C-BCB5-83C4568B355D}"/>
    <cellStyle name="Note 10 2 3 4" xfId="18764" xr:uid="{A0AC3FEA-F6E3-4F5D-B54E-F30A4F5C4A8E}"/>
    <cellStyle name="Note 10 2 3 5" xfId="20497" xr:uid="{615388AF-C8F5-46A8-A75F-E2CD8C963B38}"/>
    <cellStyle name="Note 10 2 3 6" xfId="23253" xr:uid="{684CA3C1-1DD5-473E-8E59-F7A8A8AE9B80}"/>
    <cellStyle name="Note 10 2 4" xfId="7783" xr:uid="{AB370EA2-C12D-43D6-A31A-5811F0F15A32}"/>
    <cellStyle name="Note 10 2 4 2" xfId="11939" xr:uid="{4CD85DA4-FACD-4479-909D-6E048702C6D0}"/>
    <cellStyle name="Note 10 2 4 3" xfId="15388" xr:uid="{A91F2E9D-853A-49F2-88A5-BB77C0CA1F70}"/>
    <cellStyle name="Note 10 2 4 4" xfId="16926" xr:uid="{26D97710-D2A2-45C4-8960-D76622882A6C}"/>
    <cellStyle name="Note 10 2 4 5" xfId="21122" xr:uid="{6CAA0C4B-AA06-4C4E-A6FE-7A3A43F8EBFD}"/>
    <cellStyle name="Note 10 2 4 6" xfId="23878" xr:uid="{8E8CDDAC-FAF4-4D33-8F52-3C34FDE99DD5}"/>
    <cellStyle name="Note 10 2 5" xfId="9101" xr:uid="{63C5919C-2B4F-4EF1-A7E4-9DE3563152C6}"/>
    <cellStyle name="Note 10 2 5 2" xfId="13201" xr:uid="{194C08A1-D126-4C20-A626-E03CB1C77ED4}"/>
    <cellStyle name="Note 10 2 5 3" xfId="16597" xr:uid="{412D6BC3-E837-497E-8ACF-4721C1D24430}"/>
    <cellStyle name="Note 10 2 5 4" xfId="19034" xr:uid="{B718614C-D712-4408-9CC2-A2D5351C617B}"/>
    <cellStyle name="Note 10 2 5 5" xfId="19442" xr:uid="{5F26CB58-ADA3-423A-AE64-2A3C0AE04CF9}"/>
    <cellStyle name="Note 10 2 5 6" xfId="22015" xr:uid="{960FEB89-A3DE-4CD4-9F2E-B541331D12CD}"/>
    <cellStyle name="Note 10 2 5 7" xfId="24711" xr:uid="{48FAD6CC-99D9-4B58-87DA-C04E265E4243}"/>
    <cellStyle name="Note 10 2 6" xfId="9357" xr:uid="{1244C6D8-DC79-4974-8C97-D9C5DA81DFC5}"/>
    <cellStyle name="Note 10 2 6 2" xfId="13454" xr:uid="{46C20E66-5E29-40BA-96D0-CFFA2D931859}"/>
    <cellStyle name="Note 10 2 6 3" xfId="16849" xr:uid="{140A99C6-C20A-4364-85C4-2A1A3BBBDFCA}"/>
    <cellStyle name="Note 10 2 6 4" xfId="19280" xr:uid="{3AA25444-F0A7-4C85-A1F5-BDA179C20913}"/>
    <cellStyle name="Note 10 2 6 5" xfId="19618" xr:uid="{1E02E9AB-C4F6-4F80-A8B0-160B42BB60E8}"/>
    <cellStyle name="Note 10 2 6 6" xfId="22249" xr:uid="{95C900DD-79AD-48EC-A60A-7D07F93D3028}"/>
    <cellStyle name="Note 10 2 6 7" xfId="24909" xr:uid="{CE644608-D9B8-4435-B735-3F93718D226E}"/>
    <cellStyle name="Note 10 2 7" xfId="3015" xr:uid="{8443ECE1-409A-4494-87B9-BC709F29C7AB}"/>
    <cellStyle name="Note 10 2 8" xfId="3592" xr:uid="{E7F94A25-9D6C-4C62-85C5-E66339366AAD}"/>
    <cellStyle name="Note 10 2 9" xfId="19382" xr:uid="{54B0920D-AACA-48A7-818F-FFEE35E9104D}"/>
    <cellStyle name="Note 10 3" xfId="5326" xr:uid="{68717AE3-6262-4F03-8146-98399F2C80EB}"/>
    <cellStyle name="Note 10 3 2" xfId="6556" xr:uid="{0B75B666-1ABD-421E-82F4-C3002392167B}"/>
    <cellStyle name="Note 10 3 2 2" xfId="10728" xr:uid="{BEDD9485-0E7E-4803-84BA-32F5B1D45423}"/>
    <cellStyle name="Note 10 3 2 3" xfId="14176" xr:uid="{939FAEB7-B100-4D22-A094-F146681FB154}"/>
    <cellStyle name="Note 10 3 2 4" xfId="17097" xr:uid="{121FCCCE-0EDF-4200-9677-646057A095D9}"/>
    <cellStyle name="Note 10 3 2 5" xfId="19954" xr:uid="{2507078A-5E30-4570-B42D-CDA517F5BD4D}"/>
    <cellStyle name="Note 10 3 2 6" xfId="22717" xr:uid="{65CBCF78-BE9F-463B-A4CA-00F754817783}"/>
    <cellStyle name="Note 10 3 3" xfId="7255" xr:uid="{7EDFD8BF-FB4F-4E2E-B68F-CE6EEBC9D52D}"/>
    <cellStyle name="Note 10 3 3 2" xfId="11411" xr:uid="{05D28B78-43CF-47F2-A794-B685F52ACEAC}"/>
    <cellStyle name="Note 10 3 3 3" xfId="14863" xr:uid="{6B2E649A-7BE7-4A52-8D96-192D95A9CF9F}"/>
    <cellStyle name="Note 10 3 3 4" xfId="17262" xr:uid="{DBE97223-FF15-4D14-94EF-5F6C0C65F070}"/>
    <cellStyle name="Note 10 3 3 5" xfId="20600" xr:uid="{735C50BD-7F96-4AF5-90DA-2FEBDF7AB50D}"/>
    <cellStyle name="Note 10 3 3 6" xfId="23356" xr:uid="{F7CCF6A1-EAAC-435D-8365-8369F5936159}"/>
    <cellStyle name="Note 10 3 4" xfId="7888" xr:uid="{ABA581B1-EB40-45A1-AF99-ADEA8C8C4FE2}"/>
    <cellStyle name="Note 10 3 4 2" xfId="12044" xr:uid="{666BF7B2-7330-4BC5-A734-4A64A26DCBC2}"/>
    <cellStyle name="Note 10 3 4 3" xfId="15493" xr:uid="{86BE3F2E-D8E6-4CD7-B97C-3B41EB0F46DA}"/>
    <cellStyle name="Note 10 3 4 4" xfId="16254" xr:uid="{9A340F89-51AA-4685-92B1-F029CCBF4881}"/>
    <cellStyle name="Note 10 3 4 5" xfId="21227" xr:uid="{516D0C3E-9F2B-4CF1-8F85-C2555CC2D9BA}"/>
    <cellStyle name="Note 10 3 4 6" xfId="23983" xr:uid="{9B98B441-C33C-4FD2-9066-95F5579D96E4}"/>
    <cellStyle name="Note 10 3 5" xfId="9540" xr:uid="{F68E7CEC-BDC3-4899-8AC4-8145E47D3A29}"/>
    <cellStyle name="Note 10 3 6" xfId="4807" xr:uid="{CE440B0B-BF72-4F54-9995-4C9CA506D587}"/>
    <cellStyle name="Note 10 3 7" xfId="18502" xr:uid="{49802B8E-4590-4F42-841C-454C5C4495DD}"/>
    <cellStyle name="Note 10 3 8" xfId="3716" xr:uid="{9F62CB8F-ADC5-484D-9829-49590A2EA70D}"/>
    <cellStyle name="Note 10 3 9" xfId="17471" xr:uid="{6BDC3D00-8299-4E08-87E2-0F481FEC093E}"/>
    <cellStyle name="Note 10 4" xfId="6259" xr:uid="{D4BD6EFF-89AA-4B5B-8472-09D609DD8F56}"/>
    <cellStyle name="Note 10 4 2" xfId="10435" xr:uid="{08DCA495-9738-4AAB-B799-05E6408DDC0A}"/>
    <cellStyle name="Note 10 4 3" xfId="13881" xr:uid="{8EAB2E81-DA2B-4E49-B7E8-85D80F7DB25B}"/>
    <cellStyle name="Note 10 4 4" xfId="17056" xr:uid="{6F918843-942A-4F3B-89EC-68E38A103E4A}"/>
    <cellStyle name="Note 10 4 5" xfId="16223" xr:uid="{546D53B8-69C7-4B1B-B4A3-9E65D3157E2F}"/>
    <cellStyle name="Note 10 4 6" xfId="22469" xr:uid="{84942E05-20B4-470F-A379-BF739A13B1E8}"/>
    <cellStyle name="Note 10 5" xfId="6147" xr:uid="{5A128E4B-A464-4661-AF92-D7D1390B0A15}"/>
    <cellStyle name="Note 10 5 2" xfId="10323" xr:uid="{53854635-F850-483B-8009-230FDC94C575}"/>
    <cellStyle name="Note 10 5 3" xfId="13770" xr:uid="{19EB08E6-7DE3-40A5-B683-02B83798718A}"/>
    <cellStyle name="Note 10 5 4" xfId="18387" xr:uid="{461C4155-D486-4482-8D94-D7A3F531EF05}"/>
    <cellStyle name="Note 10 5 5" xfId="18463" xr:uid="{0AD58B92-80C1-4CC2-A39B-3B0F0C23E4CD}"/>
    <cellStyle name="Note 10 5 6" xfId="22391" xr:uid="{563DB5C8-5A78-47F8-A8B3-7834FA237F0E}"/>
    <cellStyle name="Note 10 6" xfId="5971" xr:uid="{165C9FE5-AD25-4FB2-9C7B-CCC15A2D0DC4}"/>
    <cellStyle name="Note 10 6 2" xfId="10154" xr:uid="{547C4034-B49F-4977-8737-3BF2A6BAF083}"/>
    <cellStyle name="Note 10 6 3" xfId="13603" xr:uid="{A255CBCC-D261-444D-9871-04F6276AF99A}"/>
    <cellStyle name="Note 10 6 4" xfId="12976" xr:uid="{F12BD18F-6080-4711-8DF1-EF7204378241}"/>
    <cellStyle name="Note 10 6 5" xfId="18245" xr:uid="{08F7ABDC-909F-4B2F-93CB-E63CD8E82AC2}"/>
    <cellStyle name="Note 10 6 6" xfId="17816" xr:uid="{055EBF1D-88C0-4924-AF83-52857D0E557D}"/>
    <cellStyle name="Note 10 7" xfId="8923" xr:uid="{2F627319-A548-4489-83E2-B87CAFA11957}"/>
    <cellStyle name="Note 10 7 2" xfId="13042" xr:uid="{3DC0C3A3-0674-40D0-ACEB-8F0AE7D88566}"/>
    <cellStyle name="Note 10 7 3" xfId="16444" xr:uid="{A481C1E4-8FB8-47CE-BC18-3320A41ACA71}"/>
    <cellStyle name="Note 10 7 4" xfId="18882" xr:uid="{331B0132-D36D-473C-9AA8-70D1CAFDB7FB}"/>
    <cellStyle name="Note 10 7 5" xfId="3951" xr:uid="{1509F496-300D-40A8-948B-7F728E115874}"/>
    <cellStyle name="Note 10 7 6" xfId="21914" xr:uid="{5DB2E374-F2A4-4B7A-8A5D-65362E7A1F72}"/>
    <cellStyle name="Note 10 7 7" xfId="24612" xr:uid="{B7FABE3A-F71F-4BC3-B248-AD54CB3F76AF}"/>
    <cellStyle name="Note 10 8" xfId="9251" xr:uid="{94DD69CF-2046-439E-84B9-315F79D6F7DA}"/>
    <cellStyle name="Note 10 8 2" xfId="13348" xr:uid="{6F66E6AB-9F71-4D86-A408-47EE158EC9FE}"/>
    <cellStyle name="Note 10 8 3" xfId="16743" xr:uid="{0D27B12D-45C2-46E8-8403-29077512DD5C}"/>
    <cellStyle name="Note 10 8 4" xfId="19174" xr:uid="{0D7001BB-D901-455C-B568-4D18E2CBC852}"/>
    <cellStyle name="Note 10 8 5" xfId="22143" xr:uid="{A5EA68AF-CBAF-46A7-B493-1EFF83832500}"/>
    <cellStyle name="Note 10 9" xfId="4557" xr:uid="{D3D98E60-CB07-494D-A1D9-30BBA96CF1FD}"/>
    <cellStyle name="Note 11" xfId="1994" xr:uid="{00000000-0005-0000-0000-000045070000}"/>
    <cellStyle name="Note 11 10" xfId="3936" xr:uid="{11A37A63-27D3-4432-A636-526C2A0D305A}"/>
    <cellStyle name="Note 11 11" xfId="4129" xr:uid="{352A56A8-6FCC-424F-AEE5-F6A64D2334CC}"/>
    <cellStyle name="Note 11 12" xfId="16921" xr:uid="{2E00E0FB-633A-4F32-8E08-E8B88AB96D9A}"/>
    <cellStyle name="Note 11 13" xfId="20437" xr:uid="{31520B9D-CD56-44F3-B88F-75BD201833B0}"/>
    <cellStyle name="Note 11 2" xfId="5222" xr:uid="{86B2A64E-3A90-4ED3-962A-73321B5CF003}"/>
    <cellStyle name="Note 11 2 10" xfId="16990" xr:uid="{CE59FFCB-15A5-4A36-AD42-8B222CC7347C}"/>
    <cellStyle name="Note 11 2 2" xfId="6454" xr:uid="{5D7673AD-2F83-46D1-85B4-A34FA2156964}"/>
    <cellStyle name="Note 11 2 2 2" xfId="10626" xr:uid="{ED318912-B5B9-4232-A23A-569314D56EB3}"/>
    <cellStyle name="Note 11 2 2 3" xfId="14074" xr:uid="{2708A021-6866-49BC-9021-E405175E329E}"/>
    <cellStyle name="Note 11 2 2 4" xfId="17685" xr:uid="{DB5ACF03-1641-446D-96A0-A506CCC15282}"/>
    <cellStyle name="Note 11 2 2 5" xfId="19852" xr:uid="{0DFEE89E-FB8A-4BBE-954E-C1D333DF502F}"/>
    <cellStyle name="Note 11 2 2 6" xfId="22615" xr:uid="{4F8C9C39-146A-4A56-B017-D5E71CEDA17A}"/>
    <cellStyle name="Note 11 2 3" xfId="7153" xr:uid="{4E87B3F6-1643-473D-911E-2BC5DA37E7F3}"/>
    <cellStyle name="Note 11 2 3 2" xfId="11309" xr:uid="{98C970F6-9CDD-4E1A-8842-0DACE067B530}"/>
    <cellStyle name="Note 11 2 3 3" xfId="14761" xr:uid="{DCEFC6DF-6A2F-4069-9D14-974F389E72A2}"/>
    <cellStyle name="Note 11 2 3 4" xfId="17670" xr:uid="{85AD557D-5F33-4BEA-9CF6-0F8BFC4A4987}"/>
    <cellStyle name="Note 11 2 3 5" xfId="20498" xr:uid="{772B20C7-009D-4BAA-9855-F1388E8E23AB}"/>
    <cellStyle name="Note 11 2 3 6" xfId="23254" xr:uid="{37B34CC4-4AF9-414E-BACC-2D624CD45EBD}"/>
    <cellStyle name="Note 11 2 4" xfId="7784" xr:uid="{454F4C3E-F184-40A9-BEC4-EB914DBEAD36}"/>
    <cellStyle name="Note 11 2 4 2" xfId="11940" xr:uid="{8A0558DB-8205-4E03-9343-2D67C1B3EA04}"/>
    <cellStyle name="Note 11 2 4 3" xfId="15389" xr:uid="{61B7828B-A3A1-476A-AD74-6AA582A4D740}"/>
    <cellStyle name="Note 11 2 4 4" xfId="16929" xr:uid="{54573593-1DC1-46BB-9B61-3BEF60D4924B}"/>
    <cellStyle name="Note 11 2 4 5" xfId="21123" xr:uid="{A42DA680-21E2-437B-A7CF-CF71E88ECC74}"/>
    <cellStyle name="Note 11 2 4 6" xfId="23879" xr:uid="{8BACAA5D-FBAC-4B0B-9375-A6B728B245F9}"/>
    <cellStyle name="Note 11 2 5" xfId="9102" xr:uid="{79E02E08-FB56-4504-8887-7C9B6D43BAD3}"/>
    <cellStyle name="Note 11 2 5 2" xfId="13202" xr:uid="{C60CD497-937E-451A-9DD6-70E0D475240D}"/>
    <cellStyle name="Note 11 2 5 3" xfId="16598" xr:uid="{D0ABBE01-B1D4-4C0B-BAA7-68A8AE407648}"/>
    <cellStyle name="Note 11 2 5 4" xfId="19035" xr:uid="{6EFF4BFC-5558-4BEB-B875-73DF72B3B530}"/>
    <cellStyle name="Note 11 2 5 5" xfId="19443" xr:uid="{37B58C76-2446-4479-9156-57CB8A348747}"/>
    <cellStyle name="Note 11 2 5 6" xfId="22016" xr:uid="{645FC82F-C778-4CD0-B74F-F975C6172B47}"/>
    <cellStyle name="Note 11 2 5 7" xfId="24712" xr:uid="{FC77283E-A968-4290-8479-154050F70674}"/>
    <cellStyle name="Note 11 2 6" xfId="9358" xr:uid="{69056FE5-6428-4E0C-B905-9D6976E29227}"/>
    <cellStyle name="Note 11 2 6 2" xfId="13455" xr:uid="{F01D822B-8AED-42A7-A3DE-486E49E2DE32}"/>
    <cellStyle name="Note 11 2 6 3" xfId="16850" xr:uid="{3564988A-00DF-4287-B0F9-890912B309ED}"/>
    <cellStyle name="Note 11 2 6 4" xfId="19281" xr:uid="{F90AEB26-7FCC-409A-AC19-1C1DDE0205EB}"/>
    <cellStyle name="Note 11 2 6 5" xfId="19619" xr:uid="{55594577-A47A-4456-96EE-779B3E0F5500}"/>
    <cellStyle name="Note 11 2 6 6" xfId="22250" xr:uid="{8429DCA9-F787-4EF6-B7F1-D17DCA84BEB1}"/>
    <cellStyle name="Note 11 2 6 7" xfId="24910" xr:uid="{D1E69450-7224-43BB-B0E7-69C88110261B}"/>
    <cellStyle name="Note 11 2 7" xfId="3014" xr:uid="{F594A1A2-9D87-4467-BE32-D108FE4304F1}"/>
    <cellStyle name="Note 11 2 8" xfId="3593" xr:uid="{7CB41006-F0A9-4950-BE49-7659FAA72614}"/>
    <cellStyle name="Note 11 2 9" xfId="19386" xr:uid="{CF4F4325-2D4C-4BEE-AE9E-A5B7FF690185}"/>
    <cellStyle name="Note 11 3" xfId="5327" xr:uid="{99BC6FFB-B1A1-4003-9FAC-13AE727261F3}"/>
    <cellStyle name="Note 11 3 2" xfId="6557" xr:uid="{C188AF29-8E0F-443A-AEE7-FB2CAF00D2D6}"/>
    <cellStyle name="Note 11 3 2 2" xfId="10729" xr:uid="{AF9F72F0-2F76-4635-8255-B9105483E310}"/>
    <cellStyle name="Note 11 3 2 3" xfId="14177" xr:uid="{EF5DC6F1-DC10-4C72-B9FF-DA5D9DB6AAB5}"/>
    <cellStyle name="Note 11 3 2 4" xfId="17063" xr:uid="{D3C4FA5A-BEA0-4FA9-9329-A7388B2228E2}"/>
    <cellStyle name="Note 11 3 2 5" xfId="19955" xr:uid="{CA6AAE12-7EF9-4CD3-A09D-008C8D9ECEF2}"/>
    <cellStyle name="Note 11 3 2 6" xfId="22718" xr:uid="{B5862F27-6815-492D-89DA-6F359286AB61}"/>
    <cellStyle name="Note 11 3 3" xfId="7256" xr:uid="{CF06919F-2416-484B-A2B0-D7F79F69CA71}"/>
    <cellStyle name="Note 11 3 3 2" xfId="11412" xr:uid="{7ABFE331-93AF-4A6E-BEF9-13CC7298C0CF}"/>
    <cellStyle name="Note 11 3 3 3" xfId="14864" xr:uid="{A1535DD4-159C-4771-B650-9FFFB6DDDB1F}"/>
    <cellStyle name="Note 11 3 3 4" xfId="18270" xr:uid="{B188D010-3C1E-42BC-96E2-703A7DB987E0}"/>
    <cellStyle name="Note 11 3 3 5" xfId="20601" xr:uid="{618D07C8-CE6B-4A53-A984-7254465FD28D}"/>
    <cellStyle name="Note 11 3 3 6" xfId="23357" xr:uid="{92A97248-EA60-4452-A609-45034C255C76}"/>
    <cellStyle name="Note 11 3 4" xfId="7889" xr:uid="{DCB5863D-54B2-42D4-B552-A13D6ED409F4}"/>
    <cellStyle name="Note 11 3 4 2" xfId="12045" xr:uid="{1FE7DA85-4B36-4886-AF20-9072670E2923}"/>
    <cellStyle name="Note 11 3 4 3" xfId="15494" xr:uid="{E3A60036-1DD9-442E-B770-3999B5B8EB9D}"/>
    <cellStyle name="Note 11 3 4 4" xfId="12641" xr:uid="{3EAF3B79-72D8-4580-A2AE-AB2BAE6CF69A}"/>
    <cellStyle name="Note 11 3 4 5" xfId="21228" xr:uid="{9A52A882-EEBA-490E-B9FE-DC56795E33E5}"/>
    <cellStyle name="Note 11 3 4 6" xfId="23984" xr:uid="{7926D625-4A85-43B3-BBE2-B49F74668F26}"/>
    <cellStyle name="Note 11 3 5" xfId="9541" xr:uid="{C3B3FC52-CB46-454C-935D-BB953BCEF97B}"/>
    <cellStyle name="Note 11 3 6" xfId="8575" xr:uid="{2698474F-F5AC-4968-8B45-89AD45C2B1AC}"/>
    <cellStyle name="Note 11 3 7" xfId="3201" xr:uid="{5A590EEA-6E16-4C52-B4A6-6018B44FD09B}"/>
    <cellStyle name="Note 11 3 8" xfId="3105" xr:uid="{D0D8219D-7E10-4AEE-93A1-56FFC34ED1D8}"/>
    <cellStyle name="Note 11 3 9" xfId="18177" xr:uid="{3C6542F5-2C09-40E1-998F-27D7C1F48DF8}"/>
    <cellStyle name="Note 11 4" xfId="6260" xr:uid="{11A6CD1D-B60F-4F62-A565-28A509738CB6}"/>
    <cellStyle name="Note 11 4 2" xfId="10436" xr:uid="{E6BDD5A1-9C05-42A7-8EC1-411D451181ED}"/>
    <cellStyle name="Note 11 4 3" xfId="13882" xr:uid="{DC4E99ED-D768-42E0-9FF2-47A7DB847289}"/>
    <cellStyle name="Note 11 4 4" xfId="17135" xr:uid="{B6ECEF0B-27C4-4F4A-863E-DC597E0AD8B4}"/>
    <cellStyle name="Note 11 4 5" xfId="17558" xr:uid="{93917706-1562-4C19-A7AB-8526AE2E03BF}"/>
    <cellStyle name="Note 11 4 6" xfId="22470" xr:uid="{E7E9A0A5-5CCC-4123-A152-0E8BCDB02C1B}"/>
    <cellStyle name="Note 11 5" xfId="6069" xr:uid="{472DBD22-AE94-4C96-8B79-989FA07D3B73}"/>
    <cellStyle name="Note 11 5 2" xfId="10248" xr:uid="{EED12678-4CC0-451B-A7BD-A8113D27B68A}"/>
    <cellStyle name="Note 11 5 3" xfId="13696" xr:uid="{C60923D0-0189-437D-8BC3-225C2A745B74}"/>
    <cellStyle name="Note 11 5 4" xfId="19393" xr:uid="{A28DB191-A8F4-4F20-A822-692AB3A5BA9E}"/>
    <cellStyle name="Note 11 5 5" xfId="18199" xr:uid="{9B1A49DB-F513-4942-B85B-AC365B77FF51}"/>
    <cellStyle name="Note 11 5 6" xfId="22334" xr:uid="{DEDE6524-64D1-48E4-B461-1C6386438852}"/>
    <cellStyle name="Note 11 6" xfId="6219" xr:uid="{A734A2CF-D1B6-4155-BE0B-C72C0FE52CBC}"/>
    <cellStyle name="Note 11 6 2" xfId="10395" xr:uid="{7B315779-449A-4877-AE2B-15DE65AA2523}"/>
    <cellStyle name="Note 11 6 3" xfId="13842" xr:uid="{B15E1B15-602D-4D5B-981B-30AB394C02CA}"/>
    <cellStyle name="Note 11 6 4" xfId="17657" xr:uid="{2E126B97-2920-4A2D-AB58-3611B3B9DEC9}"/>
    <cellStyle name="Note 11 6 5" xfId="18476" xr:uid="{E129C007-4F3E-4D63-9FD8-C889D13D2720}"/>
    <cellStyle name="Note 11 6 6" xfId="22444" xr:uid="{301F1147-2368-42F1-9972-3262CAB57345}"/>
    <cellStyle name="Note 11 7" xfId="8924" xr:uid="{73231EFB-B96C-47BD-B641-C48A73786366}"/>
    <cellStyle name="Note 11 7 2" xfId="13043" xr:uid="{5EB86705-5F42-4CF8-BCB0-9A97A9469918}"/>
    <cellStyle name="Note 11 7 3" xfId="16445" xr:uid="{54AC1103-B932-4FFB-9161-1CAC126A4FD5}"/>
    <cellStyle name="Note 11 7 4" xfId="18883" xr:uid="{D3B6D122-0C17-4C67-84D8-6BD348AA1F47}"/>
    <cellStyle name="Note 11 7 5" xfId="3952" xr:uid="{FC75F473-20CB-4B2E-A8EB-4F547969A4C0}"/>
    <cellStyle name="Note 11 7 6" xfId="21915" xr:uid="{41EF4010-1F67-4D02-ADEA-79331D3B2F3D}"/>
    <cellStyle name="Note 11 7 7" xfId="24613" xr:uid="{7A8599EC-019B-4F8A-822A-4705B934194C}"/>
    <cellStyle name="Note 11 8" xfId="9252" xr:uid="{26B5576F-B04C-4C4D-8DCD-613A5EBEF8AA}"/>
    <cellStyle name="Note 11 8 2" xfId="13349" xr:uid="{80F8D7AB-410D-4840-B7C5-8E6F6CF28825}"/>
    <cellStyle name="Note 11 8 3" xfId="16744" xr:uid="{3FAAA915-99ED-4407-85B3-516A5BFD2848}"/>
    <cellStyle name="Note 11 8 4" xfId="19175" xr:uid="{56706CDA-023C-418E-AE63-CBDA4A9E8A82}"/>
    <cellStyle name="Note 11 8 5" xfId="22144" xr:uid="{473D598A-B378-4193-82B1-472E795390D4}"/>
    <cellStyle name="Note 11 9" xfId="4558" xr:uid="{E37859AD-C02A-426A-8810-6F3D997A5038}"/>
    <cellStyle name="Note 12" xfId="1995" xr:uid="{00000000-0005-0000-0000-000046070000}"/>
    <cellStyle name="Note 12 10" xfId="3935" xr:uid="{995A942E-E100-47C2-813E-F7B7F5004B7D}"/>
    <cellStyle name="Note 12 11" xfId="8570" xr:uid="{C7C49DFF-8C20-4262-997A-563ED20A412B}"/>
    <cellStyle name="Note 12 12" xfId="18573" xr:uid="{ED2AC4A3-A39A-4DA6-BDBF-AEC0B6826E43}"/>
    <cellStyle name="Note 12 13" xfId="18062" xr:uid="{75B27783-10A7-4ADB-9868-807489A95011}"/>
    <cellStyle name="Note 12 2" xfId="5223" xr:uid="{67889559-254B-47E5-BB5E-CA68E8996202}"/>
    <cellStyle name="Note 12 2 10" xfId="18176" xr:uid="{2B4DD374-53B3-4ADD-A19E-0B16DB6ED775}"/>
    <cellStyle name="Note 12 2 2" xfId="6455" xr:uid="{AC6B7A8F-3971-4D1C-8192-4609FFA82C97}"/>
    <cellStyle name="Note 12 2 2 2" xfId="10627" xr:uid="{B21D84EE-76DF-4D7D-8449-D880AFA0CB78}"/>
    <cellStyle name="Note 12 2 2 3" xfId="14075" xr:uid="{894ADB8B-7FAC-4018-82D6-8CEBAAD5A5FB}"/>
    <cellStyle name="Note 12 2 2 4" xfId="17235" xr:uid="{A15AF821-15AD-4517-BF11-572926BE1739}"/>
    <cellStyle name="Note 12 2 2 5" xfId="19853" xr:uid="{D643F62B-26BE-43E2-ACFE-3BD2E35D73AD}"/>
    <cellStyle name="Note 12 2 2 6" xfId="22616" xr:uid="{CD3E6152-1BA3-4279-A8BD-B975BDED1636}"/>
    <cellStyle name="Note 12 2 3" xfId="7154" xr:uid="{06A4C296-50AA-479E-B8C6-F139A8CB5984}"/>
    <cellStyle name="Note 12 2 3 2" xfId="11310" xr:uid="{28A6AB41-565D-4AF2-8C16-0C19FE1C5009}"/>
    <cellStyle name="Note 12 2 3 3" xfId="14762" xr:uid="{1B50EAA3-5D63-4456-94BF-1D806C02A135}"/>
    <cellStyle name="Note 12 2 3 4" xfId="4755" xr:uid="{31890140-C092-4568-9655-E043DF561256}"/>
    <cellStyle name="Note 12 2 3 5" xfId="20499" xr:uid="{2682C631-CC7F-4A6B-B38B-3B66D63E1691}"/>
    <cellStyle name="Note 12 2 3 6" xfId="23255" xr:uid="{FDE66DEA-00C5-479C-9721-25E701F834E6}"/>
    <cellStyle name="Note 12 2 4" xfId="7785" xr:uid="{F063756C-A45C-4867-BB4D-F35AAE9E3AD2}"/>
    <cellStyle name="Note 12 2 4 2" xfId="11941" xr:uid="{417400F0-8D92-4AD4-AC53-09D8179CAAA3}"/>
    <cellStyle name="Note 12 2 4 3" xfId="15390" xr:uid="{7BEF4C07-14EE-440B-977C-0AB86AB65F86}"/>
    <cellStyle name="Note 12 2 4 4" xfId="3939" xr:uid="{D0416DB6-7C2D-4A13-9FE8-DA8953499B7D}"/>
    <cellStyle name="Note 12 2 4 5" xfId="21124" xr:uid="{0E193C51-931A-49DF-9EDC-DD107C0AB354}"/>
    <cellStyle name="Note 12 2 4 6" xfId="23880" xr:uid="{27DBFDC2-B26A-48D8-991F-9CF479D90DDE}"/>
    <cellStyle name="Note 12 2 5" xfId="9103" xr:uid="{C6866A47-A037-43B6-8236-ED557873D8BE}"/>
    <cellStyle name="Note 12 2 5 2" xfId="13203" xr:uid="{21A019F3-FF68-476C-AE99-54CB2FD1A541}"/>
    <cellStyle name="Note 12 2 5 3" xfId="16599" xr:uid="{9B8D744D-7024-40DF-9DE4-DB5DBA7DB0E5}"/>
    <cellStyle name="Note 12 2 5 4" xfId="19036" xr:uid="{DFC07548-08AD-47E1-A202-EFE8050FB5B3}"/>
    <cellStyle name="Note 12 2 5 5" xfId="19444" xr:uid="{887FFBC4-7B19-47A0-9D2C-D555B74615C3}"/>
    <cellStyle name="Note 12 2 5 6" xfId="22017" xr:uid="{CB00B890-B97E-475C-BB12-D60BE56C1DF4}"/>
    <cellStyle name="Note 12 2 5 7" xfId="24713" xr:uid="{A4329EDD-D684-4202-855A-F0E9E08DE6BF}"/>
    <cellStyle name="Note 12 2 6" xfId="9359" xr:uid="{3C3129EB-6ADC-4889-903C-C9FA2A1ADB3C}"/>
    <cellStyle name="Note 12 2 6 2" xfId="13456" xr:uid="{72EC6ADE-62DA-4427-B511-57416CABCE7F}"/>
    <cellStyle name="Note 12 2 6 3" xfId="16851" xr:uid="{4D010CE3-B77A-487A-A803-2C7B3445D36E}"/>
    <cellStyle name="Note 12 2 6 4" xfId="19282" xr:uid="{01A64927-F1FB-440B-B91C-AFC2D999A36B}"/>
    <cellStyle name="Note 12 2 6 5" xfId="19620" xr:uid="{468825B0-F56E-458C-94CB-3EC65485C409}"/>
    <cellStyle name="Note 12 2 6 6" xfId="22251" xr:uid="{5AC0FCBD-82C9-4125-815A-0BD0CF2B5EE2}"/>
    <cellStyle name="Note 12 2 6 7" xfId="24911" xr:uid="{2E994320-82C6-4D99-BFA0-6E520B0092E7}"/>
    <cellStyle name="Note 12 2 7" xfId="3013" xr:uid="{476B5740-5FF9-41FB-B724-2792E141BECD}"/>
    <cellStyle name="Note 12 2 8" xfId="3594" xr:uid="{3D8A2382-A2CA-4990-831E-150E84D6FA55}"/>
    <cellStyle name="Note 12 2 9" xfId="19389" xr:uid="{2495C3C7-8940-4885-BE13-6E813EB3BEF3}"/>
    <cellStyle name="Note 12 3" xfId="5328" xr:uid="{4F533B65-8E4A-41EA-9F95-6DB8F0BC870A}"/>
    <cellStyle name="Note 12 3 2" xfId="6558" xr:uid="{7C5A8609-A361-4E22-8D16-A8EA8028061A}"/>
    <cellStyle name="Note 12 3 2 2" xfId="10730" xr:uid="{31ABDEBC-6C38-468C-ABAC-F733BD9039A2}"/>
    <cellStyle name="Note 12 3 2 3" xfId="14178" xr:uid="{78945A57-A4E8-4B20-81E4-3651C5FD7650}"/>
    <cellStyle name="Note 12 3 2 4" xfId="17128" xr:uid="{15AFAB6D-620F-4C5E-9CE4-89539C966ABB}"/>
    <cellStyle name="Note 12 3 2 5" xfId="19956" xr:uid="{281A311D-C8D5-4DD6-A2DE-807948D6E1C7}"/>
    <cellStyle name="Note 12 3 2 6" xfId="22719" xr:uid="{533614B5-3655-4F2E-8ED2-AC839C6B105E}"/>
    <cellStyle name="Note 12 3 3" xfId="7257" xr:uid="{D37CB530-3937-40AF-A45A-219E22EC4AFE}"/>
    <cellStyle name="Note 12 3 3 2" xfId="11413" xr:uid="{F5D7071E-A6A9-486D-A03C-62F5923C69B3}"/>
    <cellStyle name="Note 12 3 3 3" xfId="14865" xr:uid="{1C60744B-22F0-46E6-8102-91FAD304D390}"/>
    <cellStyle name="Note 12 3 3 4" xfId="17884" xr:uid="{52F660AA-073D-4B23-9518-A45572E26829}"/>
    <cellStyle name="Note 12 3 3 5" xfId="20602" xr:uid="{8D44ADFB-3BB4-4CB8-B877-2330AC02D779}"/>
    <cellStyle name="Note 12 3 3 6" xfId="23358" xr:uid="{F5E49208-D586-4BC6-84B5-C847E5F1734C}"/>
    <cellStyle name="Note 12 3 4" xfId="7890" xr:uid="{E8AF4A17-00A2-4AE5-8224-4D956E6ACBFF}"/>
    <cellStyle name="Note 12 3 4 2" xfId="12046" xr:uid="{438B21AF-73FD-41C9-8633-3589943766E3}"/>
    <cellStyle name="Note 12 3 4 3" xfId="15495" xr:uid="{AA8CB624-8A35-4182-900F-CC0E9ED46FDC}"/>
    <cellStyle name="Note 12 3 4 4" xfId="9622" xr:uid="{F53E61AA-4B1A-466C-ACD5-F5CFF9841DB8}"/>
    <cellStyle name="Note 12 3 4 5" xfId="21229" xr:uid="{D6C5E159-204E-4E35-82BC-642CD8524178}"/>
    <cellStyle name="Note 12 3 4 6" xfId="23985" xr:uid="{62A496AF-87A3-4699-95EF-A8A3CC17D689}"/>
    <cellStyle name="Note 12 3 5" xfId="9542" xr:uid="{AFD0E37B-33FC-462B-9994-0B454C441A27}"/>
    <cellStyle name="Note 12 3 6" xfId="4811" xr:uid="{081BD99E-2401-45FF-8335-EE02471D4229}"/>
    <cellStyle name="Note 12 3 7" xfId="18501" xr:uid="{C2BE108B-63B3-4574-84E5-0E6571D3ED61}"/>
    <cellStyle name="Note 12 3 8" xfId="17639" xr:uid="{98DF91B4-1005-496D-83F0-63EE70D01707}"/>
    <cellStyle name="Note 12 3 9" xfId="17794" xr:uid="{395A193C-E860-4EF9-9A0A-1BE8F204AE6E}"/>
    <cellStyle name="Note 12 4" xfId="6261" xr:uid="{46C61D30-077F-4698-9C1E-5766E97F3123}"/>
    <cellStyle name="Note 12 4 2" xfId="10437" xr:uid="{A7101EF1-5330-44D0-B3AA-CFD3883B1356}"/>
    <cellStyle name="Note 12 4 3" xfId="13883" xr:uid="{28B05656-6B5A-4FCF-B71A-38492D4AA0C5}"/>
    <cellStyle name="Note 12 4 4" xfId="18339" xr:uid="{12EA473A-2A56-4E18-8C8A-33C9C72BF365}"/>
    <cellStyle name="Note 12 4 5" xfId="17975" xr:uid="{8C09582D-AFCA-49CD-86B9-212D9E46F60D}"/>
    <cellStyle name="Note 12 4 6" xfId="22471" xr:uid="{CF0A7338-57E4-44F4-8184-CA0C2166203C}"/>
    <cellStyle name="Note 12 5" xfId="6146" xr:uid="{275D531A-5C8F-4CD7-A625-D799960BCE28}"/>
    <cellStyle name="Note 12 5 2" xfId="10322" xr:uid="{1D9373B6-D6B9-4621-8A4C-BF81D444EC53}"/>
    <cellStyle name="Note 12 5 3" xfId="13769" xr:uid="{67404EF6-F664-4BBC-A6C1-98E0A0DB0F29}"/>
    <cellStyle name="Note 12 5 4" xfId="3884" xr:uid="{198938D2-5580-4459-8CFF-5D360B9AEDEF}"/>
    <cellStyle name="Note 12 5 5" xfId="18251" xr:uid="{708D5C7E-66CC-4C38-A59D-711E54A572EF}"/>
    <cellStyle name="Note 12 5 6" xfId="22390" xr:uid="{1E53DAB2-24EA-4D27-960F-C267031198ED}"/>
    <cellStyle name="Note 12 6" xfId="6071" xr:uid="{85000A7B-E5F2-4FA9-9D9E-D55195BFCFD6}"/>
    <cellStyle name="Note 12 6 2" xfId="10250" xr:uid="{B53BF49A-941F-4905-9EB2-3B96576E5049}"/>
    <cellStyle name="Note 12 6 3" xfId="13698" xr:uid="{E080C924-C057-4818-ACBE-F976F732F8C6}"/>
    <cellStyle name="Note 12 6 4" xfId="19387" xr:uid="{3C2ABD11-9761-42F6-B77A-6660171A2A3C}"/>
    <cellStyle name="Note 12 6 5" xfId="17547" xr:uid="{B980A7A2-D6C3-4A55-BABF-512FF68A5678}"/>
    <cellStyle name="Note 12 6 6" xfId="22336" xr:uid="{5533F26C-C0F2-4D2F-9EA4-C814F24C42AA}"/>
    <cellStyle name="Note 12 7" xfId="8925" xr:uid="{EDA5E3EE-BEEB-4A52-8834-48C24DDFC5A2}"/>
    <cellStyle name="Note 12 7 2" xfId="13044" xr:uid="{DAF60B96-2F99-4B5E-9345-52D24807D971}"/>
    <cellStyle name="Note 12 7 3" xfId="16446" xr:uid="{66B0E9BF-03BC-4352-8ABD-1134F3EB4310}"/>
    <cellStyle name="Note 12 7 4" xfId="18884" xr:uid="{FA6D5F61-8714-49A8-B809-6A38EFAD93B5}"/>
    <cellStyle name="Note 12 7 5" xfId="4203" xr:uid="{A8BBC765-AC96-4649-8D8F-2C30244CE2FD}"/>
    <cellStyle name="Note 12 7 6" xfId="21916" xr:uid="{50EABF5A-CC1C-4119-A901-D6FDB985C680}"/>
    <cellStyle name="Note 12 7 7" xfId="24614" xr:uid="{5CA75B13-1AF9-4515-809C-8109641C5E6A}"/>
    <cellStyle name="Note 12 8" xfId="9253" xr:uid="{A5F0D978-1823-44EF-96B6-105587C54E75}"/>
    <cellStyle name="Note 12 8 2" xfId="13350" xr:uid="{4C5E4620-9CBE-441F-8EE3-12F24C4D2ABA}"/>
    <cellStyle name="Note 12 8 3" xfId="16745" xr:uid="{E7AAB3ED-5133-4BD4-AE0D-802A209E8F51}"/>
    <cellStyle name="Note 12 8 4" xfId="19176" xr:uid="{5207D0FE-BD7C-48A5-9252-341EFE8469D6}"/>
    <cellStyle name="Note 12 8 5" xfId="22145" xr:uid="{32559573-FE96-4ACA-AAFE-723D77C0277A}"/>
    <cellStyle name="Note 12 9" xfId="4559" xr:uid="{00FEE322-7B22-4F24-A4D4-69DDAF3B4C0A}"/>
    <cellStyle name="Note 13" xfId="1996" xr:uid="{00000000-0005-0000-0000-000047070000}"/>
    <cellStyle name="Note 13 10" xfId="3934" xr:uid="{521152CA-EA41-4730-B5E2-A3522866350E}"/>
    <cellStyle name="Note 13 11" xfId="9620" xr:uid="{5CE88E42-DB23-4F10-910A-9303805E25C5}"/>
    <cellStyle name="Note 13 12" xfId="13536" xr:uid="{5A9CF652-CD05-4E07-BE03-6D75FB66912E}"/>
    <cellStyle name="Note 13 13" xfId="18949" xr:uid="{A6452365-A06D-483D-BBB2-A296AA063481}"/>
    <cellStyle name="Note 13 2" xfId="5224" xr:uid="{810D0E69-3C7E-466B-AF86-0473D41DB225}"/>
    <cellStyle name="Note 13 2 10" xfId="17793" xr:uid="{C6DBAF0B-D30F-4796-A4F3-1F8497F47E46}"/>
    <cellStyle name="Note 13 2 2" xfId="6456" xr:uid="{AD16E281-0554-4CFA-97C0-5F038800E38C}"/>
    <cellStyle name="Note 13 2 2 2" xfId="10628" xr:uid="{EBF5E104-1F22-43D5-8131-174F40E6301F}"/>
    <cellStyle name="Note 13 2 2 3" xfId="14076" xr:uid="{6F078589-2EE0-43C9-93A8-D97A63D6A749}"/>
    <cellStyle name="Note 13 2 2 4" xfId="18382" xr:uid="{D3BF28F6-F7A9-414A-B5C7-581A985CA48A}"/>
    <cellStyle name="Note 13 2 2 5" xfId="19854" xr:uid="{A8868D64-6EB5-4D0D-96CE-1B8160FF96F0}"/>
    <cellStyle name="Note 13 2 2 6" xfId="22617" xr:uid="{D29C915E-E27C-4B93-A6FF-526B20123583}"/>
    <cellStyle name="Note 13 2 3" xfId="7155" xr:uid="{B0F5CBF3-A1A6-4DA2-B445-A1C3AD6A2611}"/>
    <cellStyle name="Note 13 2 3 2" xfId="11311" xr:uid="{FB0AAE66-CE96-4907-8793-59949D1E3361}"/>
    <cellStyle name="Note 13 2 3 3" xfId="14763" xr:uid="{71A8EC60-0E0C-4BFA-80F7-F165E749A18A}"/>
    <cellStyle name="Note 13 2 3 4" xfId="17008" xr:uid="{184E93A1-39B6-4E31-B03B-274AD11FCD4F}"/>
    <cellStyle name="Note 13 2 3 5" xfId="20500" xr:uid="{CEA550DC-9268-48AC-9DD1-2BDAA5858D2B}"/>
    <cellStyle name="Note 13 2 3 6" xfId="23256" xr:uid="{268167E8-4593-420F-89A7-5777F70011BB}"/>
    <cellStyle name="Note 13 2 4" xfId="7786" xr:uid="{F230A670-5EFB-4CD8-B48C-2C0208289DA5}"/>
    <cellStyle name="Note 13 2 4 2" xfId="11942" xr:uid="{C8301351-F7C3-4547-9F17-9FE43907CD13}"/>
    <cellStyle name="Note 13 2 4 3" xfId="15391" xr:uid="{336731F2-00E9-4DDB-A97B-31868BE1DBBF}"/>
    <cellStyle name="Note 13 2 4 4" xfId="3095" xr:uid="{049AFBCE-9A9D-45AB-8D03-90DC85CC837A}"/>
    <cellStyle name="Note 13 2 4 5" xfId="21125" xr:uid="{A0250C73-EA0B-4A9A-9171-7ACD7F88B9BC}"/>
    <cellStyle name="Note 13 2 4 6" xfId="23881" xr:uid="{5D9DDA44-020F-49A5-981B-086D186BD146}"/>
    <cellStyle name="Note 13 2 5" xfId="9104" xr:uid="{FA3D08E6-6731-4913-8BCC-FB72AC99A6E0}"/>
    <cellStyle name="Note 13 2 5 2" xfId="13204" xr:uid="{1D30C7E0-3385-49FD-98F8-150A2B910716}"/>
    <cellStyle name="Note 13 2 5 3" xfId="16600" xr:uid="{B74844E1-075F-4E78-B89C-5C28D49B79BF}"/>
    <cellStyle name="Note 13 2 5 4" xfId="19037" xr:uid="{980B6EE3-F808-4393-A59A-CDF9B3419AFA}"/>
    <cellStyle name="Note 13 2 5 5" xfId="19445" xr:uid="{3DBE0C41-58A2-404C-9E42-DAEC10FE1CAE}"/>
    <cellStyle name="Note 13 2 5 6" xfId="22018" xr:uid="{3C45A6D0-3828-418E-8611-340C6DB1B719}"/>
    <cellStyle name="Note 13 2 5 7" xfId="24714" xr:uid="{A80BCE3D-CFA3-4C58-A018-8D384AB92FCE}"/>
    <cellStyle name="Note 13 2 6" xfId="9360" xr:uid="{C975BC03-EE20-48ED-9839-1508FB8274BE}"/>
    <cellStyle name="Note 13 2 6 2" xfId="13457" xr:uid="{DB3BEA07-DE7B-4677-9418-1D44F51AD8DE}"/>
    <cellStyle name="Note 13 2 6 3" xfId="16852" xr:uid="{828F4B39-D8F2-4DC6-9AA8-91B3668F66E8}"/>
    <cellStyle name="Note 13 2 6 4" xfId="19283" xr:uid="{EF4DAA10-C09C-4A1F-8242-E190767B49CC}"/>
    <cellStyle name="Note 13 2 6 5" xfId="19621" xr:uid="{22BF67F6-E988-4FB0-8EFE-9717BA8D3782}"/>
    <cellStyle name="Note 13 2 6 6" xfId="22252" xr:uid="{32599387-3929-4299-9ACD-08C2468A9638}"/>
    <cellStyle name="Note 13 2 6 7" xfId="24912" xr:uid="{22110C3F-EA9E-4575-90B0-226B2EA16F57}"/>
    <cellStyle name="Note 13 2 7" xfId="3012" xr:uid="{EF54A7BE-1446-4018-802F-7DAB1FA6061F}"/>
    <cellStyle name="Note 13 2 8" xfId="3595" xr:uid="{99AC1D0B-FC37-4269-8DC1-685CF13DBBBE}"/>
    <cellStyle name="Note 13 2 9" xfId="19392" xr:uid="{B87B9EAF-8892-41CF-B466-8B01D9B32580}"/>
    <cellStyle name="Note 13 3" xfId="5329" xr:uid="{4E441AAE-45D1-4DDA-AD8D-FCA0D5B39629}"/>
    <cellStyle name="Note 13 3 2" xfId="6559" xr:uid="{445EA9C7-7820-43C3-8EAD-4C3CB3A4B603}"/>
    <cellStyle name="Note 13 3 2 2" xfId="10731" xr:uid="{44141471-0585-4CE4-90F7-5FE04DD15FE0}"/>
    <cellStyle name="Note 13 3 2 3" xfId="14179" xr:uid="{7A695460-95DB-40DD-B3CB-C3DC9D6D53C4}"/>
    <cellStyle name="Note 13 3 2 4" xfId="14488" xr:uid="{5626C1FD-FC97-4A5C-A9CA-1B003020E0AB}"/>
    <cellStyle name="Note 13 3 2 5" xfId="19957" xr:uid="{2C56992F-81E6-4B2A-B778-7DDF1C615AFE}"/>
    <cellStyle name="Note 13 3 2 6" xfId="22720" xr:uid="{89A3BCAE-0C91-40DE-AD39-8DDC57BEC09C}"/>
    <cellStyle name="Note 13 3 3" xfId="7258" xr:uid="{C4DF7DD9-8AED-4757-BE7C-72A82DC2F974}"/>
    <cellStyle name="Note 13 3 3 2" xfId="11414" xr:uid="{406DAE2E-230F-461A-B9AC-4C5E3D541B08}"/>
    <cellStyle name="Note 13 3 3 3" xfId="14866" xr:uid="{1A898A55-2611-477A-ABE4-25FDCD7E9092}"/>
    <cellStyle name="Note 13 3 3 4" xfId="17456" xr:uid="{95463F63-8D2B-42C7-A601-AF29A4743DF1}"/>
    <cellStyle name="Note 13 3 3 5" xfId="20603" xr:uid="{13B22DBB-0796-494C-B588-E4F9935F4E3F}"/>
    <cellStyle name="Note 13 3 3 6" xfId="23359" xr:uid="{67411462-DE9B-4D31-8C2A-B9AB97D1BC91}"/>
    <cellStyle name="Note 13 3 4" xfId="7891" xr:uid="{0AD4D89C-BB68-4A83-BDDF-BF08928020A2}"/>
    <cellStyle name="Note 13 3 4 2" xfId="12047" xr:uid="{8629623D-8184-48DF-935D-77306CB0C42C}"/>
    <cellStyle name="Note 13 3 4 3" xfId="15496" xr:uid="{71BED28E-C869-47D6-8834-02097FD571CD}"/>
    <cellStyle name="Note 13 3 4 4" xfId="12974" xr:uid="{1994DBC4-37F5-4C14-B8AD-30D7BA6AE277}"/>
    <cellStyle name="Note 13 3 4 5" xfId="21230" xr:uid="{19570787-4936-4A27-8C33-F0EB091A1B6C}"/>
    <cellStyle name="Note 13 3 4 6" xfId="23986" xr:uid="{C56DE0F0-432B-47DF-970B-960D2C6062F2}"/>
    <cellStyle name="Note 13 3 5" xfId="9543" xr:uid="{7CBC0F79-A249-4602-8AEF-973633E2ED5D}"/>
    <cellStyle name="Note 13 3 6" xfId="4808" xr:uid="{C1E943F6-168F-46A6-B04D-160A84247B73}"/>
    <cellStyle name="Note 13 3 7" xfId="18500" xr:uid="{CB0729F5-9346-4E12-8505-8BB59449461B}"/>
    <cellStyle name="Note 13 3 8" xfId="18048" xr:uid="{D1DE95B1-488E-4132-90C9-818716B24779}"/>
    <cellStyle name="Note 13 3 9" xfId="17340" xr:uid="{85AF8D3C-7B02-4E32-9B82-48E40FEEADDB}"/>
    <cellStyle name="Note 13 4" xfId="6262" xr:uid="{7EC45E91-BF52-48A8-9386-A276BCD5AA59}"/>
    <cellStyle name="Note 13 4 2" xfId="10438" xr:uid="{35468AA1-1711-4862-9DCB-6EAA3373CAAB}"/>
    <cellStyle name="Note 13 4 3" xfId="13884" xr:uid="{E16EB85D-92DE-4605-9E2B-C0A6D2A798C2}"/>
    <cellStyle name="Note 13 4 4" xfId="17951" xr:uid="{7DF5DF0D-B8A6-4867-B95D-834A43436E31}"/>
    <cellStyle name="Note 13 4 5" xfId="18357" xr:uid="{A1D4A94A-4BEC-4A08-BDBC-BE57BE4D1AA3}"/>
    <cellStyle name="Note 13 4 6" xfId="22472" xr:uid="{535B2E48-7FF7-498C-9DDE-A44EB44F91D3}"/>
    <cellStyle name="Note 13 5" xfId="6017" xr:uid="{E35CD7AC-5124-4078-9EC9-0B6F8FBEA615}"/>
    <cellStyle name="Note 13 5 2" xfId="10198" xr:uid="{5AA96FFE-3392-420A-A5A1-90B455163EDF}"/>
    <cellStyle name="Note 13 5 3" xfId="13647" xr:uid="{7AD02139-6319-4184-9BEF-84133246B4AB}"/>
    <cellStyle name="Note 13 5 4" xfId="14232" xr:uid="{AB8E8BF5-E6E8-4A5B-98FF-268C3717C9F6}"/>
    <cellStyle name="Note 13 5 5" xfId="17498" xr:uid="{FBFC5DF4-23DC-45AA-BA8B-7F4DA562CE80}"/>
    <cellStyle name="Note 13 5 6" xfId="16325" xr:uid="{A03EDE62-13F0-49B4-A1CB-1022FBCA33FC}"/>
    <cellStyle name="Note 13 6" xfId="6220" xr:uid="{701D0FF1-8669-4587-97EE-EDFE98F608DF}"/>
    <cellStyle name="Note 13 6 2" xfId="10396" xr:uid="{61443521-D852-42D3-B2BF-3C0CF74A03F3}"/>
    <cellStyle name="Note 13 6 3" xfId="13843" xr:uid="{9C2B6687-5586-412F-9498-EB957635CB79}"/>
    <cellStyle name="Note 13 6 4" xfId="13560" xr:uid="{FDAF15A0-F895-4402-A2DB-20D2E6968587}"/>
    <cellStyle name="Note 13 6 5" xfId="17302" xr:uid="{04CAA35B-5B16-4BAA-BE4D-3194A05240B3}"/>
    <cellStyle name="Note 13 6 6" xfId="22445" xr:uid="{BD28F04F-CA54-47D4-ABE6-94FDF7FE376F}"/>
    <cellStyle name="Note 13 7" xfId="8926" xr:uid="{A03C0496-B5A8-4AD2-97CF-904CA57AF62B}"/>
    <cellStyle name="Note 13 7 2" xfId="13045" xr:uid="{FC76D6AB-91F6-47FC-BE7F-761FBE3D1C4F}"/>
    <cellStyle name="Note 13 7 3" xfId="16447" xr:uid="{093037D7-8A14-426A-BE4C-5B4A3F493F5B}"/>
    <cellStyle name="Note 13 7 4" xfId="18885" xr:uid="{FD17B2F1-E6F4-4F44-8E2D-479D98E7D030}"/>
    <cellStyle name="Note 13 7 5" xfId="16277" xr:uid="{2C3465DB-9A2C-4B7C-BB5C-D9FF1F08D6C4}"/>
    <cellStyle name="Note 13 7 6" xfId="21917" xr:uid="{E16468E6-68CB-47AD-8450-20A5B9B3F97A}"/>
    <cellStyle name="Note 13 7 7" xfId="24615" xr:uid="{73F028E4-A4F4-4655-99D9-B32AC37C4E51}"/>
    <cellStyle name="Note 13 8" xfId="9254" xr:uid="{871F5565-40F8-4D19-B02A-739D79BFE990}"/>
    <cellStyle name="Note 13 8 2" xfId="13351" xr:uid="{4A6FD4D6-A701-468A-9F0F-E769F41A95CB}"/>
    <cellStyle name="Note 13 8 3" xfId="16746" xr:uid="{DA3A2D41-ACE4-4557-B9E1-D1595A9CAC38}"/>
    <cellStyle name="Note 13 8 4" xfId="19177" xr:uid="{EFE40445-9C46-47E1-9BB7-31FA28576A02}"/>
    <cellStyle name="Note 13 8 5" xfId="22146" xr:uid="{60D5763C-99D6-46CF-9A2D-9747B97E2DF5}"/>
    <cellStyle name="Note 13 9" xfId="4560" xr:uid="{EB88B368-058A-46AA-BA14-D3A621FB6E7A}"/>
    <cellStyle name="Note 14" xfId="1997" xr:uid="{00000000-0005-0000-0000-000048070000}"/>
    <cellStyle name="Note 14 10" xfId="3933" xr:uid="{51A4E2E9-967C-47F8-B780-5320629812FB}"/>
    <cellStyle name="Note 14 11" xfId="4133" xr:uid="{046DCDE1-228F-48C7-AC1D-28112F86EC8C}"/>
    <cellStyle name="Note 14 12" xfId="17613" xr:uid="{C2F1F475-9A1A-4BC1-9935-8FF5E8680810}"/>
    <cellStyle name="Note 14 13" xfId="16492" xr:uid="{595AC906-8C11-4A85-B38B-0E59EFA656DE}"/>
    <cellStyle name="Note 14 2" xfId="5225" xr:uid="{0709162E-6854-402F-B4D0-815C7EAE1CDE}"/>
    <cellStyle name="Note 14 2 10" xfId="17339" xr:uid="{5EE15307-A953-49DA-A38F-06CD14055171}"/>
    <cellStyle name="Note 14 2 2" xfId="6457" xr:uid="{B9146C9D-A413-4109-9F89-DD16B21B0CC3}"/>
    <cellStyle name="Note 14 2 2 2" xfId="10629" xr:uid="{1290C91A-D17E-4B89-87AC-033C5F641E0F}"/>
    <cellStyle name="Note 14 2 2 3" xfId="14077" xr:uid="{8ECAC230-39F0-4538-BF19-42EC0BBEEED7}"/>
    <cellStyle name="Note 14 2 2 4" xfId="18002" xr:uid="{A3F0B656-F03F-412B-B457-E1B27E8F9BF5}"/>
    <cellStyle name="Note 14 2 2 5" xfId="19855" xr:uid="{80687D9C-D5D4-4D6A-951B-3E89F849DFDD}"/>
    <cellStyle name="Note 14 2 2 6" xfId="22618" xr:uid="{0C239A83-97E0-4488-9B96-E97EA54F657E}"/>
    <cellStyle name="Note 14 2 3" xfId="7156" xr:uid="{3391188C-F310-4C7C-A74B-6B3DC3122F30}"/>
    <cellStyle name="Note 14 2 3 2" xfId="11312" xr:uid="{6776FD30-6601-4682-976D-8A0CEC78582F}"/>
    <cellStyle name="Note 14 2 3 3" xfId="14764" xr:uid="{6D0352CB-1B2D-4D63-B8D8-4BCB975B353C}"/>
    <cellStyle name="Note 14 2 3 4" xfId="3266" xr:uid="{1734D41C-832B-4A75-A37D-087265400DB5}"/>
    <cellStyle name="Note 14 2 3 5" xfId="20501" xr:uid="{46DC007C-26FA-4C88-B790-BC8F6B20057F}"/>
    <cellStyle name="Note 14 2 3 6" xfId="23257" xr:uid="{FB9E42E1-F88D-4AB2-AADB-13134DE43CF9}"/>
    <cellStyle name="Note 14 2 4" xfId="7787" xr:uid="{78B13BF0-FB5F-4E1D-B504-4207B0F8C81E}"/>
    <cellStyle name="Note 14 2 4 2" xfId="11943" xr:uid="{9E60EC4B-CC47-44F7-9F4F-5C5DB0A34E8B}"/>
    <cellStyle name="Note 14 2 4 3" xfId="15392" xr:uid="{29C131BD-5B29-4A7E-A2A8-1D8EF9E410D7}"/>
    <cellStyle name="Note 14 2 4 4" xfId="3176" xr:uid="{F8D7624C-168A-46EE-A9FD-311CB2D21AC9}"/>
    <cellStyle name="Note 14 2 4 5" xfId="21126" xr:uid="{06F7A76B-1A1D-47BE-8728-B2DD8F8CA183}"/>
    <cellStyle name="Note 14 2 4 6" xfId="23882" xr:uid="{212D70B7-D382-4D65-9D93-6FC5B023A11B}"/>
    <cellStyle name="Note 14 2 5" xfId="9105" xr:uid="{FBE21E07-1A46-4F0B-B8FF-62C33B70F080}"/>
    <cellStyle name="Note 14 2 5 2" xfId="13205" xr:uid="{794F27A3-AD5F-46EC-A0E3-1BBEC788677D}"/>
    <cellStyle name="Note 14 2 5 3" xfId="16601" xr:uid="{2EFF0FF0-AFBA-4430-A3C6-896E87EFA1FD}"/>
    <cellStyle name="Note 14 2 5 4" xfId="19038" xr:uid="{C65A9D02-CFA2-4ED2-973D-CFB77CFA8B9B}"/>
    <cellStyle name="Note 14 2 5 5" xfId="19446" xr:uid="{C2360E96-646D-4BBD-B08A-62A1D8627A12}"/>
    <cellStyle name="Note 14 2 5 6" xfId="22019" xr:uid="{BCA112C8-D66C-45A8-8825-22F63D66780E}"/>
    <cellStyle name="Note 14 2 5 7" xfId="24715" xr:uid="{3DA26775-CC65-42C6-B8EE-FC503D5BDB48}"/>
    <cellStyle name="Note 14 2 6" xfId="9361" xr:uid="{9D5195A5-07C5-4C2D-99B3-A850E3A5EC24}"/>
    <cellStyle name="Note 14 2 6 2" xfId="13458" xr:uid="{551232D8-93B9-427B-823D-ECA1F662FD16}"/>
    <cellStyle name="Note 14 2 6 3" xfId="16853" xr:uid="{32DF05EC-C48A-49E3-BE09-47E32EBF865B}"/>
    <cellStyle name="Note 14 2 6 4" xfId="19284" xr:uid="{7F510513-AEE0-4760-80CE-FADA0E0E459A}"/>
    <cellStyle name="Note 14 2 6 5" xfId="19622" xr:uid="{202E3B21-5FD3-4B63-9A9A-9F0CEE7AB1C3}"/>
    <cellStyle name="Note 14 2 6 6" xfId="22253" xr:uid="{D0DEE58E-3844-4DB3-AA87-56528F2D6BDF}"/>
    <cellStyle name="Note 14 2 6 7" xfId="24913" xr:uid="{6A85A668-6D84-4D55-8A7B-CF703B2B623A}"/>
    <cellStyle name="Note 14 2 7" xfId="3011" xr:uid="{96CA0535-B1BF-493E-9F49-CA06AD4CA798}"/>
    <cellStyle name="Note 14 2 8" xfId="3596" xr:uid="{E6ED6018-9A13-4181-8C03-772178BEA3B0}"/>
    <cellStyle name="Note 14 2 9" xfId="19395" xr:uid="{B4B7D160-9CE2-435F-BF23-3E2EE6E5BB71}"/>
    <cellStyle name="Note 14 3" xfId="5330" xr:uid="{D279170F-40A7-4133-B573-FB916AEE9441}"/>
    <cellStyle name="Note 14 3 2" xfId="6560" xr:uid="{53F1C637-627A-42B0-8E15-7C7EFAE72245}"/>
    <cellStyle name="Note 14 3 2 2" xfId="10732" xr:uid="{012C0188-F1FD-4E4B-BF8E-8D0ACD1790B3}"/>
    <cellStyle name="Note 14 3 2 3" xfId="14180" xr:uid="{029D87D7-140D-443D-A0DC-BF5180196B82}"/>
    <cellStyle name="Note 14 3 2 4" xfId="17096" xr:uid="{9A31AF05-6C0B-4765-853F-8FABAE4AC360}"/>
    <cellStyle name="Note 14 3 2 5" xfId="19958" xr:uid="{9E467F2F-3068-4280-B06B-0933EDE9EF33}"/>
    <cellStyle name="Note 14 3 2 6" xfId="22721" xr:uid="{9A281AA4-CE24-4275-ADEF-79B8362211FE}"/>
    <cellStyle name="Note 14 3 3" xfId="7259" xr:uid="{00C00398-A1C4-4A48-BA17-F2315A409C81}"/>
    <cellStyle name="Note 14 3 3 2" xfId="11415" xr:uid="{23CFD3EC-4E83-4DAF-9A51-549477A2C9E8}"/>
    <cellStyle name="Note 14 3 3 3" xfId="14867" xr:uid="{D53D80DF-F5A7-498B-862A-6FA19024335C}"/>
    <cellStyle name="Note 14 3 3 4" xfId="3394" xr:uid="{C76E35B3-D4E5-48EC-A52E-8C9391569346}"/>
    <cellStyle name="Note 14 3 3 5" xfId="20604" xr:uid="{59328562-C160-4659-82F9-E0E6FD6507D2}"/>
    <cellStyle name="Note 14 3 3 6" xfId="23360" xr:uid="{360DAF35-C9CB-4A0C-A646-7A18A37E8B4F}"/>
    <cellStyle name="Note 14 3 4" xfId="7892" xr:uid="{5B27362C-15A6-4F71-BC81-BB014DFE9722}"/>
    <cellStyle name="Note 14 3 4 2" xfId="12048" xr:uid="{8DC35404-18F9-4AE9-A5DB-804E1765161E}"/>
    <cellStyle name="Note 14 3 4 3" xfId="15497" xr:uid="{619C385D-B6BC-4F64-8A29-336DA2FA9A6C}"/>
    <cellStyle name="Note 14 3 4 4" xfId="11031" xr:uid="{D93FF7D4-3B82-40DE-8033-23568281D4E9}"/>
    <cellStyle name="Note 14 3 4 5" xfId="21231" xr:uid="{CA250CCC-3C44-4880-B5E0-04E206E2CEC6}"/>
    <cellStyle name="Note 14 3 4 6" xfId="23987" xr:uid="{596D143D-1DC7-40DA-B607-A58419891D85}"/>
    <cellStyle name="Note 14 3 5" xfId="9544" xr:uid="{D84E467C-AF81-49DA-B2BC-0A1D278370C5}"/>
    <cellStyle name="Note 14 3 6" xfId="4809" xr:uid="{8A7C10D0-411F-4E19-A434-0D47ED362FA7}"/>
    <cellStyle name="Note 14 3 7" xfId="18499" xr:uid="{6CFB1B95-1544-4E7F-BF7C-16081DBBB0E3}"/>
    <cellStyle name="Note 14 3 8" xfId="18426" xr:uid="{3B288F3B-EE8B-4FFB-9334-D0F9626DBBB1}"/>
    <cellStyle name="Note 14 3 9" xfId="18370" xr:uid="{44080FD8-D8E9-4EFC-A8F7-4EBC2E1B1C1F}"/>
    <cellStyle name="Note 14 4" xfId="6263" xr:uid="{D664FFFA-9D1A-489B-8FC9-42068AAC2E3C}"/>
    <cellStyle name="Note 14 4 2" xfId="10439" xr:uid="{D550FD2E-FEFC-4AB6-B00D-ACE72EADCEC0}"/>
    <cellStyle name="Note 14 4 3" xfId="13885" xr:uid="{A60FE679-DE8E-47F5-B54C-1080E33F8EFB}"/>
    <cellStyle name="Note 14 4 4" xfId="17536" xr:uid="{AEBE5EBA-F787-4301-85DF-83941F6F3796}"/>
    <cellStyle name="Note 14 4 5" xfId="18472" xr:uid="{4D6DE2CC-D0D1-47BC-8DAE-45FD4BA94D7D}"/>
    <cellStyle name="Note 14 4 6" xfId="22473" xr:uid="{6A6511E8-25FD-4412-9512-73338DD63866}"/>
    <cellStyle name="Note 14 5" xfId="5967" xr:uid="{19E11244-23E6-446C-BF33-6F057D1A8094}"/>
    <cellStyle name="Note 14 5 2" xfId="10150" xr:uid="{2B7D6F02-CA11-42EB-B9F2-78CB6E5AC05A}"/>
    <cellStyle name="Note 14 5 3" xfId="13599" xr:uid="{1BE348C1-DE73-48BB-AE60-9272446B4DB8}"/>
    <cellStyle name="Note 14 5 4" xfId="16316" xr:uid="{CDA92304-5CB5-4B5F-868A-4C9F51F7C5AF}"/>
    <cellStyle name="Note 14 5 5" xfId="18063" xr:uid="{93331A0C-7C5B-4E75-86F8-A637CA01C0AB}"/>
    <cellStyle name="Note 14 5 6" xfId="17239" xr:uid="{A5FD0E49-A472-4583-A767-AB9BB4A0673F}"/>
    <cellStyle name="Note 14 6" xfId="6221" xr:uid="{E2AA8B0E-BC90-4B46-8076-61C567280E37}"/>
    <cellStyle name="Note 14 6 2" xfId="10397" xr:uid="{1380B02A-EF03-4E12-B83D-3948D960DDCF}"/>
    <cellStyle name="Note 14 6 3" xfId="13844" xr:uid="{A9BDAA92-48CF-4270-B64C-089ED52931F9}"/>
    <cellStyle name="Note 14 6 4" xfId="18326" xr:uid="{11252E74-E7D1-4D72-BB56-37EEAAEE589E}"/>
    <cellStyle name="Note 14 6 5" xfId="17753" xr:uid="{57D0EA64-9718-4AA1-9808-256E389FE03B}"/>
    <cellStyle name="Note 14 6 6" xfId="22446" xr:uid="{5B5BBBBD-DB91-454D-A93D-A082101B848E}"/>
    <cellStyle name="Note 14 7" xfId="8927" xr:uid="{740FE35D-0CF7-4FA5-A7BD-55FDAD0DD6AC}"/>
    <cellStyle name="Note 14 7 2" xfId="13046" xr:uid="{9026F46F-B04A-48FA-B0A2-87958E21BC6E}"/>
    <cellStyle name="Note 14 7 3" xfId="16448" xr:uid="{5687DD78-D5AC-42BF-A959-19C2F0BCA828}"/>
    <cellStyle name="Note 14 7 4" xfId="18886" xr:uid="{E82C9C90-6721-4134-A9B6-EE06D5A1F5E3}"/>
    <cellStyle name="Note 14 7 5" xfId="12730" xr:uid="{E79EC5DC-084E-40DF-ADFB-0E5807E99E10}"/>
    <cellStyle name="Note 14 7 6" xfId="21918" xr:uid="{BB9CF638-D442-4729-AB70-6B55CC3C67D1}"/>
    <cellStyle name="Note 14 7 7" xfId="24616" xr:uid="{B0364E15-2E1A-435A-9FD6-BF93A9C16CC6}"/>
    <cellStyle name="Note 14 8" xfId="9255" xr:uid="{90524D6A-85A8-4D86-9B16-51CA1EDBB8B7}"/>
    <cellStyle name="Note 14 8 2" xfId="13352" xr:uid="{11668FB1-2058-4523-959E-E67EB7C4C91E}"/>
    <cellStyle name="Note 14 8 3" xfId="16747" xr:uid="{3B424090-0129-428D-A1D1-7D5D1E9768D9}"/>
    <cellStyle name="Note 14 8 4" xfId="19178" xr:uid="{BA1ADDEA-4AED-45DE-AD54-12EB81CA6FA0}"/>
    <cellStyle name="Note 14 8 5" xfId="22147" xr:uid="{43918AE2-EE1C-41FE-A49A-5DBADD50D389}"/>
    <cellStyle name="Note 14 9" xfId="4561" xr:uid="{F20C05AA-0529-4E58-9549-41AAF01B59F0}"/>
    <cellStyle name="Note 15" xfId="1998" xr:uid="{00000000-0005-0000-0000-000049070000}"/>
    <cellStyle name="Note 15 10" xfId="3932" xr:uid="{F13AA7A1-8DEA-4D5A-A335-94CADC84E82F}"/>
    <cellStyle name="Note 15 11" xfId="4130" xr:uid="{ADCFEDDC-1BC5-4627-8671-E820E9F7F1B0}"/>
    <cellStyle name="Note 15 12" xfId="5111" xr:uid="{9A18FD8C-161E-4C56-A7E9-A6C89A38E281}"/>
    <cellStyle name="Note 15 13" xfId="17872" xr:uid="{F55D6C5F-AE54-485A-8C95-59D432D69CDC}"/>
    <cellStyle name="Note 15 2" xfId="5226" xr:uid="{76C496EE-E271-40FD-808B-3145FDE872B4}"/>
    <cellStyle name="Note 15 2 10" xfId="3225" xr:uid="{DD129AFD-AB0A-451E-B281-3D757A741567}"/>
    <cellStyle name="Note 15 2 2" xfId="6458" xr:uid="{2EAE90DB-B8E2-40EB-93CD-363161C06D99}"/>
    <cellStyle name="Note 15 2 2 2" xfId="10630" xr:uid="{AFFC9028-2C04-400F-8559-7433C1D86603}"/>
    <cellStyle name="Note 15 2 2 3" xfId="14078" xr:uid="{08B42988-2928-4B90-902D-6ED14DDB6288}"/>
    <cellStyle name="Note 15 2 2 4" xfId="17592" xr:uid="{BD3565A8-E19B-4331-A6E5-BB627EFB3B32}"/>
    <cellStyle name="Note 15 2 2 5" xfId="19856" xr:uid="{50A86C73-AC97-4BD6-B4BE-52E7FC0DDF30}"/>
    <cellStyle name="Note 15 2 2 6" xfId="22619" xr:uid="{6B087F54-8CF1-4F4B-A027-78FFD7B9AC68}"/>
    <cellStyle name="Note 15 2 3" xfId="7157" xr:uid="{D510D11E-1975-48B3-802D-A9B58060AC65}"/>
    <cellStyle name="Note 15 2 3 2" xfId="11313" xr:uid="{8125DFF1-D9A6-4FDF-B1C2-22EEF038A9BC}"/>
    <cellStyle name="Note 15 2 3 3" xfId="14765" xr:uid="{7CBD1832-1662-493B-AE56-0F5122A378C4}"/>
    <cellStyle name="Note 15 2 3 4" xfId="12878" xr:uid="{474D2085-D71E-4E9A-B649-DE13F31CE4B7}"/>
    <cellStyle name="Note 15 2 3 5" xfId="20502" xr:uid="{B70014E6-5DAD-409F-B53B-2706D77A8307}"/>
    <cellStyle name="Note 15 2 3 6" xfId="23258" xr:uid="{7E5972F4-B0BE-4064-8BB0-2A873B7CEB6D}"/>
    <cellStyle name="Note 15 2 4" xfId="7788" xr:uid="{6F3AE0F3-0B6A-4B5C-92FB-7D9CCCE523EB}"/>
    <cellStyle name="Note 15 2 4 2" xfId="11944" xr:uid="{1100E302-3E14-4CCE-BFAD-B5411B0D6DC0}"/>
    <cellStyle name="Note 15 2 4 3" xfId="15393" xr:uid="{99DA4D88-5903-4DD4-AA2E-3C3899EB5350}"/>
    <cellStyle name="Note 15 2 4 4" xfId="13692" xr:uid="{3535D2A4-CBE7-43B4-98DE-4212FD9ABC36}"/>
    <cellStyle name="Note 15 2 4 5" xfId="21127" xr:uid="{5A02D4BA-58C0-48A5-86FF-92E45E34789D}"/>
    <cellStyle name="Note 15 2 4 6" xfId="23883" xr:uid="{070C2ED7-1853-4B03-BD6B-9104E92C3114}"/>
    <cellStyle name="Note 15 2 5" xfId="9106" xr:uid="{D1A09E9E-7744-45B9-B3AE-C731A6F080CC}"/>
    <cellStyle name="Note 15 2 5 2" xfId="13206" xr:uid="{7D2F139D-8C7B-47CC-8F04-EBEBF1C7BB21}"/>
    <cellStyle name="Note 15 2 5 3" xfId="16602" xr:uid="{C9699606-BA21-4545-A729-B6810CD1470B}"/>
    <cellStyle name="Note 15 2 5 4" xfId="19039" xr:uid="{ABB3C3B2-0F29-4602-865B-EF6EB06FC08D}"/>
    <cellStyle name="Note 15 2 5 5" xfId="19447" xr:uid="{D956E10B-4746-41F8-A05F-17A9FD85E04D}"/>
    <cellStyle name="Note 15 2 5 6" xfId="22020" xr:uid="{10F27368-004D-4075-9F42-78DC7E333E33}"/>
    <cellStyle name="Note 15 2 5 7" xfId="24716" xr:uid="{6F66EAF8-6CAA-41F8-B083-D861486DFD03}"/>
    <cellStyle name="Note 15 2 6" xfId="9362" xr:uid="{BBC610BA-75AF-4084-B39E-62E62AE606BE}"/>
    <cellStyle name="Note 15 2 6 2" xfId="13459" xr:uid="{7F9F3960-53A8-4761-8446-27C524616705}"/>
    <cellStyle name="Note 15 2 6 3" xfId="16854" xr:uid="{4E247C0B-7B93-45EA-B129-4F1165C0AABD}"/>
    <cellStyle name="Note 15 2 6 4" xfId="19285" xr:uid="{C7290046-AAD3-431F-ADA4-BF0460A9364F}"/>
    <cellStyle name="Note 15 2 6 5" xfId="19623" xr:uid="{011226E9-165F-4618-B717-A5C645F58D41}"/>
    <cellStyle name="Note 15 2 6 6" xfId="22254" xr:uid="{747A2010-8590-4F69-8457-EE98C29039B1}"/>
    <cellStyle name="Note 15 2 6 7" xfId="24914" xr:uid="{4C2C28BD-11CD-4D06-8EC9-F281E660F65C}"/>
    <cellStyle name="Note 15 2 7" xfId="3010" xr:uid="{6F62B8C4-D243-4190-A144-1CDBAD553BA9}"/>
    <cellStyle name="Note 15 2 8" xfId="3597" xr:uid="{93E37ED2-50FE-4EDB-8F3E-E203639A0D60}"/>
    <cellStyle name="Note 15 2 9" xfId="19396" xr:uid="{30E53120-A100-4AB7-B3C7-8B3DBBBBBE51}"/>
    <cellStyle name="Note 15 3" xfId="5331" xr:uid="{1D7BD0FB-48C2-43CE-934B-4A673873AC60}"/>
    <cellStyle name="Note 15 3 2" xfId="6561" xr:uid="{B2F0DE8B-435E-4896-8FFC-32076BA97D7B}"/>
    <cellStyle name="Note 15 3 2 2" xfId="10733" xr:uid="{4509453F-D291-4053-8994-9021DE735EDC}"/>
    <cellStyle name="Note 15 3 2 3" xfId="14181" xr:uid="{D2C06BD8-1B3F-48AA-909C-C0A9BDF66681}"/>
    <cellStyle name="Note 15 3 2 4" xfId="17064" xr:uid="{E56419E8-65F9-4BFE-8521-B77ED02877AD}"/>
    <cellStyle name="Note 15 3 2 5" xfId="19959" xr:uid="{F1D6C77A-7F8A-4EC0-A9D7-5B2C9EC39E83}"/>
    <cellStyle name="Note 15 3 2 6" xfId="22722" xr:uid="{7254F0CD-FD50-47C3-8DBA-63BB694B923F}"/>
    <cellStyle name="Note 15 3 3" xfId="7260" xr:uid="{1053BFE5-50BF-46F7-AB9C-2B2F38BB89AD}"/>
    <cellStyle name="Note 15 3 3 2" xfId="11416" xr:uid="{D76ABDB5-6F9F-448D-84B3-D87204968C9A}"/>
    <cellStyle name="Note 15 3 3 3" xfId="14868" xr:uid="{64D70FBD-9EF7-4169-9B84-31DA864704BE}"/>
    <cellStyle name="Note 15 3 3 4" xfId="18453" xr:uid="{413133CC-2785-49C1-AA43-A30A13A84821}"/>
    <cellStyle name="Note 15 3 3 5" xfId="20605" xr:uid="{6C50165B-8807-42A5-ABA4-99F90F846B35}"/>
    <cellStyle name="Note 15 3 3 6" xfId="23361" xr:uid="{6AA0AE6E-AE09-4086-BF3E-6C9C49562591}"/>
    <cellStyle name="Note 15 3 4" xfId="7893" xr:uid="{9337F70B-69F2-4524-95D3-9E7823A51308}"/>
    <cellStyle name="Note 15 3 4 2" xfId="12049" xr:uid="{22129B62-6A06-40D7-A53F-4A9BF7D5FE95}"/>
    <cellStyle name="Note 15 3 4 3" xfId="15498" xr:uid="{A80E9705-93BB-4637-BBE0-D3EB5DA6E64F}"/>
    <cellStyle name="Note 15 3 4 4" xfId="10784" xr:uid="{0330E232-7694-43F4-A580-B954DA563A70}"/>
    <cellStyle name="Note 15 3 4 5" xfId="21232" xr:uid="{83DC42D1-87A8-4CAA-A98A-562A156E4E15}"/>
    <cellStyle name="Note 15 3 4 6" xfId="23988" xr:uid="{43FB4308-64CA-4D16-8D8F-64F231A2A512}"/>
    <cellStyle name="Note 15 3 5" xfId="9545" xr:uid="{037247CB-9C6D-41B6-ADC1-7536AB3F909C}"/>
    <cellStyle name="Note 15 3 6" xfId="4810" xr:uid="{668B23C5-407E-4D1C-8928-93670BA4ED9C}"/>
    <cellStyle name="Note 15 3 7" xfId="18498" xr:uid="{07333246-9F5B-4CD8-A14D-1E5A52F77D43}"/>
    <cellStyle name="Note 15 3 8" xfId="17350" xr:uid="{EBD782E2-7C74-414D-86D9-9FF164B38FC2}"/>
    <cellStyle name="Note 15 3 9" xfId="17990" xr:uid="{D3ECF206-CB21-477C-8555-2B0D24C15111}"/>
    <cellStyle name="Note 15 4" xfId="6264" xr:uid="{4FFB703D-12DB-4BF3-AB4A-13A5C25F27DA}"/>
    <cellStyle name="Note 15 4 2" xfId="10440" xr:uid="{23C071A9-8DAF-454E-B28A-040BA327635B}"/>
    <cellStyle name="Note 15 4 3" xfId="13886" xr:uid="{08BE5E74-7E21-4286-920B-C2AC0558FFF2}"/>
    <cellStyle name="Note 15 4 4" xfId="3649" xr:uid="{C4C6296E-FF96-412D-919F-C3F6253C1661}"/>
    <cellStyle name="Note 15 4 5" xfId="3861" xr:uid="{6AB1DFAE-9539-4421-8301-9ECD40DE5A26}"/>
    <cellStyle name="Note 15 4 6" xfId="22474" xr:uid="{F7B8E41A-A25F-4FD0-93BD-7F1EB1FCCAFD}"/>
    <cellStyle name="Note 15 5" xfId="5966" xr:uid="{7CD2D937-C9BC-409F-9653-2C311D437CA7}"/>
    <cellStyle name="Note 15 5 2" xfId="10149" xr:uid="{76371B83-2501-4D51-8D48-4CA008152820}"/>
    <cellStyle name="Note 15 5 3" xfId="13598" xr:uid="{3582574F-895C-4732-AD05-28E1747A0332}"/>
    <cellStyle name="Note 15 5 4" xfId="16191" xr:uid="{294213B5-72C3-45C5-A0D7-DE54EB974B4C}"/>
    <cellStyle name="Note 15 5 5" xfId="18427" xr:uid="{42F1FC66-CD63-4678-8529-F6F1FAA931F6}"/>
    <cellStyle name="Note 15 5 6" xfId="13641" xr:uid="{EA8F9F96-9F4C-449F-9E39-392529EC103F}"/>
    <cellStyle name="Note 15 6" xfId="6218" xr:uid="{96A21412-199E-4DA9-96F2-FC3920F7673A}"/>
    <cellStyle name="Note 15 6 2" xfId="10394" xr:uid="{AA26D32F-0C7A-474B-A371-94D4DBD9B47F}"/>
    <cellStyle name="Note 15 6 3" xfId="13841" xr:uid="{3B2B39DA-2FF8-40CC-970C-7BFC9C27584A}"/>
    <cellStyle name="Note 15 6 4" xfId="18066" xr:uid="{58FCE8CB-B4B1-427B-B2B9-2049BFE21340}"/>
    <cellStyle name="Note 15 6 5" xfId="18373" xr:uid="{EEE94A71-B2F7-4D04-B536-17969A1651E7}"/>
    <cellStyle name="Note 15 6 6" xfId="22443" xr:uid="{8987C475-E49D-43D4-B14C-BD58939180AA}"/>
    <cellStyle name="Note 15 7" xfId="8928" xr:uid="{A62C2E93-30DF-4EA8-9D2A-AAEE10F7897E}"/>
    <cellStyle name="Note 15 7 2" xfId="13047" xr:uid="{27A5441B-2368-43BB-BBA2-B77F2A2B095F}"/>
    <cellStyle name="Note 15 7 3" xfId="16449" xr:uid="{DCCD3666-FCDB-4C69-B93B-8FEA248FB6EE}"/>
    <cellStyle name="Note 15 7 4" xfId="18887" xr:uid="{54C1007E-ADB0-4269-AC7B-F3CF755A6CD1}"/>
    <cellStyle name="Note 15 7 5" xfId="4204" xr:uid="{9D47E5BF-AE09-4F1A-976A-937D28FDE5D3}"/>
    <cellStyle name="Note 15 7 6" xfId="21919" xr:uid="{B11F8D6E-0719-40B6-9E10-E24F3F9EE38D}"/>
    <cellStyle name="Note 15 7 7" xfId="24617" xr:uid="{0C17BDF5-5218-4949-A5F6-8654973A0201}"/>
    <cellStyle name="Note 15 8" xfId="9256" xr:uid="{44E0CA78-DF00-407C-B613-1CC4442A12A3}"/>
    <cellStyle name="Note 15 8 2" xfId="13353" xr:uid="{9382DD11-DD5D-43CF-AEB9-E6CD1A78F71E}"/>
    <cellStyle name="Note 15 8 3" xfId="16748" xr:uid="{4B7D28B1-EB00-49D2-8674-1D1438CC6596}"/>
    <cellStyle name="Note 15 8 4" xfId="19179" xr:uid="{93824BB3-D11C-4F10-8FAF-1DEABEB9BD6E}"/>
    <cellStyle name="Note 15 8 5" xfId="22148" xr:uid="{0EDF7E0C-24BF-4DEC-84F9-238135A39C97}"/>
    <cellStyle name="Note 15 9" xfId="4562" xr:uid="{2C7DC4BC-F6CA-4DC2-ABAF-20CB872C6456}"/>
    <cellStyle name="Note 16" xfId="1999" xr:uid="{00000000-0005-0000-0000-00004A070000}"/>
    <cellStyle name="Note 16 10" xfId="3931" xr:uid="{8D71BE75-2C64-4BEB-ACA6-016DCD337B3D}"/>
    <cellStyle name="Note 16 11" xfId="4131" xr:uid="{6F8A9976-3798-4A4B-B697-3AD04424BB55}"/>
    <cellStyle name="Note 16 12" xfId="4126" xr:uid="{4A08DB24-C7FB-42DD-AFB5-69843C870788}"/>
    <cellStyle name="Note 16 13" xfId="18397" xr:uid="{54476ADD-98A2-45DF-BB04-BE4CF1E6CC0C}"/>
    <cellStyle name="Note 16 2" xfId="5227" xr:uid="{BE026358-9581-479F-8594-30E6249DF808}"/>
    <cellStyle name="Note 16 2 10" xfId="18116" xr:uid="{0FEF9B24-EC71-4F46-B735-3BC8B17D4401}"/>
    <cellStyle name="Note 16 2 2" xfId="6459" xr:uid="{7435B2CF-1FC8-498E-A002-E51F925AB4A3}"/>
    <cellStyle name="Note 16 2 2 2" xfId="10631" xr:uid="{EC4BD0CD-AB55-4041-AC96-F4209806F2A3}"/>
    <cellStyle name="Note 16 2 2 3" xfId="14079" xr:uid="{824E7642-1A12-47E8-9645-EBF8B11946AB}"/>
    <cellStyle name="Note 16 2 2 4" xfId="3846" xr:uid="{6B7F5A01-FE9B-4D5C-AA98-96FA4ACE7ADE}"/>
    <cellStyle name="Note 16 2 2 5" xfId="19857" xr:uid="{FD2EA522-AD1A-4549-898D-B54690798F17}"/>
    <cellStyle name="Note 16 2 2 6" xfId="22620" xr:uid="{A50FA626-8199-42A6-9932-3B35C755D93E}"/>
    <cellStyle name="Note 16 2 3" xfId="7158" xr:uid="{F3A3A629-B339-4C30-BE7F-68D7C1695E42}"/>
    <cellStyle name="Note 16 2 3 2" xfId="11314" xr:uid="{8D32849B-F4A0-461D-BFDB-27A3604D7F62}"/>
    <cellStyle name="Note 16 2 3 3" xfId="14766" xr:uid="{813A07B3-2518-4419-BB3E-953F210F8FD4}"/>
    <cellStyle name="Note 16 2 3 4" xfId="9642" xr:uid="{CB361FB4-2123-45F9-B57A-B1D8510BC641}"/>
    <cellStyle name="Note 16 2 3 5" xfId="20503" xr:uid="{2986028E-B20B-422A-8A23-E9EED3A0EFB2}"/>
    <cellStyle name="Note 16 2 3 6" xfId="23259" xr:uid="{B6617868-125B-4357-AF10-BF2D4D982163}"/>
    <cellStyle name="Note 16 2 4" xfId="7789" xr:uid="{207EE69B-813B-4A24-837E-C9ECF8CB1BF6}"/>
    <cellStyle name="Note 16 2 4 2" xfId="11945" xr:uid="{0734B896-4A4A-49C0-9CF6-7F802A0894F9}"/>
    <cellStyle name="Note 16 2 4 3" xfId="15394" xr:uid="{3CA27222-9AF7-4CE1-8FCC-3DBA8D66A357}"/>
    <cellStyle name="Note 16 2 4 4" xfId="12978" xr:uid="{C93BE055-60FB-40F0-95A3-05950040C8FB}"/>
    <cellStyle name="Note 16 2 4 5" xfId="21128" xr:uid="{7EDB3C94-C912-4306-87D0-8A692D2D7C7F}"/>
    <cellStyle name="Note 16 2 4 6" xfId="23884" xr:uid="{95484A4F-709C-4CDC-A5EE-207BCA4D241E}"/>
    <cellStyle name="Note 16 2 5" xfId="9107" xr:uid="{F3F1D223-D7FD-48C2-A518-E5D323A6597F}"/>
    <cellStyle name="Note 16 2 5 2" xfId="13207" xr:uid="{3DE08CF7-B606-4EE7-8566-E4834D532A04}"/>
    <cellStyle name="Note 16 2 5 3" xfId="16603" xr:uid="{8003A112-7924-49B0-B4AC-5C7C1BC396BA}"/>
    <cellStyle name="Note 16 2 5 4" xfId="19040" xr:uid="{AE353A5F-6FB8-4975-821C-08A88A892BEE}"/>
    <cellStyle name="Note 16 2 5 5" xfId="19448" xr:uid="{DDD39C39-FB19-4420-87DA-030FC1FFF13B}"/>
    <cellStyle name="Note 16 2 5 6" xfId="22021" xr:uid="{5DE5C6FF-5531-4AA0-90A5-B14FC847152D}"/>
    <cellStyle name="Note 16 2 5 7" xfId="24717" xr:uid="{13B110D8-2164-4A17-8575-65F3BE58411B}"/>
    <cellStyle name="Note 16 2 6" xfId="9363" xr:uid="{5886857E-9244-402C-831E-C79DF9371F8B}"/>
    <cellStyle name="Note 16 2 6 2" xfId="13460" xr:uid="{50AC8428-055D-4C2A-BE2B-41E4AB61E902}"/>
    <cellStyle name="Note 16 2 6 3" xfId="16855" xr:uid="{4E79CB78-4DEB-43FA-9AFA-DFC20A6EAE17}"/>
    <cellStyle name="Note 16 2 6 4" xfId="19286" xr:uid="{7A79054B-B97E-49A4-9CE6-F3D87466CDD3}"/>
    <cellStyle name="Note 16 2 6 5" xfId="19624" xr:uid="{24A299F2-E199-4428-93E6-A4BB88768A1C}"/>
    <cellStyle name="Note 16 2 6 6" xfId="22255" xr:uid="{DB0198A3-00C0-440E-936C-4E96DE6FB0B0}"/>
    <cellStyle name="Note 16 2 6 7" xfId="24915" xr:uid="{C1E32AD1-D251-4931-ADE4-EA01FF375728}"/>
    <cellStyle name="Note 16 2 7" xfId="3009" xr:uid="{370B657E-4CF7-401F-B9CB-2B676EE5FEC9}"/>
    <cellStyle name="Note 16 2 8" xfId="3598" xr:uid="{4DA814A2-77C8-4386-BC95-828E15E3C9FA}"/>
    <cellStyle name="Note 16 2 9" xfId="19398" xr:uid="{25243A55-0848-42B9-AA8D-EB2FAC361F4A}"/>
    <cellStyle name="Note 16 3" xfId="5332" xr:uid="{AE3F5228-ED7F-44A2-BF3B-8DF14ADCD404}"/>
    <cellStyle name="Note 16 3 2" xfId="6562" xr:uid="{E6F4885C-BDE6-4C0C-BFE2-F07FFA2C1FBE}"/>
    <cellStyle name="Note 16 3 2 2" xfId="10734" xr:uid="{AFC9F7DD-C56D-4527-B549-52F4B27AC324}"/>
    <cellStyle name="Note 16 3 2 3" xfId="14182" xr:uid="{C2201AE5-BC2F-451E-894F-FCC5771C88AF}"/>
    <cellStyle name="Note 16 3 2 4" xfId="17127" xr:uid="{C44AD40D-1229-4D39-A05D-B6E9AC84F0F1}"/>
    <cellStyle name="Note 16 3 2 5" xfId="19960" xr:uid="{F1F27B86-3139-469A-8C67-60A74989680C}"/>
    <cellStyle name="Note 16 3 2 6" xfId="22723" xr:uid="{7DA54CCD-EC28-4E57-9B46-90CF8906526D}"/>
    <cellStyle name="Note 16 3 3" xfId="7261" xr:uid="{86C40946-119E-4CD1-B025-2C980F875643}"/>
    <cellStyle name="Note 16 3 3 2" xfId="11417" xr:uid="{ECA1A2EE-E6DF-4F80-9B93-F4BA686CCA36}"/>
    <cellStyle name="Note 16 3 3 3" xfId="14869" xr:uid="{D54BDC3F-04E6-42C8-A1C8-431805487344}"/>
    <cellStyle name="Note 16 3 3 4" xfId="18075" xr:uid="{9E8B8782-0EA5-4D0E-8124-AD0F17422884}"/>
    <cellStyle name="Note 16 3 3 5" xfId="20606" xr:uid="{A65E6C70-FDA9-44B0-8FF0-30116F087715}"/>
    <cellStyle name="Note 16 3 3 6" xfId="23362" xr:uid="{8BBA823C-CA6E-4843-B882-CF600A948A0D}"/>
    <cellStyle name="Note 16 3 4" xfId="7894" xr:uid="{F54EE04D-AAC3-45A2-9EEC-1E6FBD683B60}"/>
    <cellStyle name="Note 16 3 4 2" xfId="12050" xr:uid="{C1184E33-02E2-4EBC-B7C8-B56A307DD390}"/>
    <cellStyle name="Note 16 3 4 3" xfId="15499" xr:uid="{DFB5C26E-28B8-47A0-A7CE-21006DB1A35C}"/>
    <cellStyle name="Note 16 3 4 4" xfId="12693" xr:uid="{2014B823-AC53-4C12-9919-83F6F6845417}"/>
    <cellStyle name="Note 16 3 4 5" xfId="21233" xr:uid="{A0822BD7-44E1-407C-B9B6-28A52543B1D9}"/>
    <cellStyle name="Note 16 3 4 6" xfId="23989" xr:uid="{F1DA4EF2-C00F-453C-A6DC-BB0937F23118}"/>
    <cellStyle name="Note 16 3 5" xfId="9546" xr:uid="{BA12685E-D4A0-4BE0-859C-05E3AA40E61F}"/>
    <cellStyle name="Note 16 3 6" xfId="5031" xr:uid="{C80FB68B-80BE-468F-AEDB-E5B7569AA3C3}"/>
    <cellStyle name="Note 16 3 7" xfId="18497" xr:uid="{688B0CBF-2138-4DD3-BCD6-F3AE4E789198}"/>
    <cellStyle name="Note 16 3 8" xfId="17805" xr:uid="{B7BE5E3C-5ABB-404B-9048-C464437522AA}"/>
    <cellStyle name="Note 16 3 9" xfId="17577" xr:uid="{1706DAC9-2972-448C-8551-13863970FDB1}"/>
    <cellStyle name="Note 16 4" xfId="6265" xr:uid="{B56AF8F9-A0BE-48EE-994D-A56FB0D5F1B9}"/>
    <cellStyle name="Note 16 4 2" xfId="10441" xr:uid="{45D1F540-F770-49FC-A077-4708F19AAC3E}"/>
    <cellStyle name="Note 16 4 3" xfId="13887" xr:uid="{0A8BFC3A-14BA-4E92-8701-B5D29BA99BE2}"/>
    <cellStyle name="Note 16 4 4" xfId="18172" xr:uid="{52742BA1-C40A-471D-8178-138B512428BB}"/>
    <cellStyle name="Note 16 4 5" xfId="17541" xr:uid="{3B58CD48-36CE-44B2-869A-08C1C8525E3A}"/>
    <cellStyle name="Note 16 4 6" xfId="22475" xr:uid="{FF3EA56E-F87A-4DE1-9CDC-C01A39837A4D}"/>
    <cellStyle name="Note 16 5" xfId="6145" xr:uid="{4D4F4687-43CE-4537-B562-7DCAB4D1CE5F}"/>
    <cellStyle name="Note 16 5 2" xfId="10321" xr:uid="{C7955BFA-CB2D-4C3C-8742-71299AF06FFB}"/>
    <cellStyle name="Note 16 5 3" xfId="13768" xr:uid="{B0CBB590-A1A4-4E66-84DC-80364F25F9E6}"/>
    <cellStyle name="Note 16 5 4" xfId="17402" xr:uid="{57C33B70-B00C-48D0-8820-274C321145ED}"/>
    <cellStyle name="Note 16 5 5" xfId="17865" xr:uid="{97DAC857-4F64-4916-97A4-54EC36334415}"/>
    <cellStyle name="Note 16 5 6" xfId="22389" xr:uid="{9DA1F92D-EE58-4B3E-8736-0D983EA9DF99}"/>
    <cellStyle name="Note 16 6" xfId="6033" xr:uid="{5CA4BE63-B1AD-4637-B37B-E29F99DCD3EE}"/>
    <cellStyle name="Note 16 6 2" xfId="10213" xr:uid="{6EFA514F-3348-4198-9969-B8200AC70FB5}"/>
    <cellStyle name="Note 16 6 3" xfId="13663" xr:uid="{7DF48299-FED4-44B7-8C9B-F73709110CB4}"/>
    <cellStyle name="Note 16 6 4" xfId="16097" xr:uid="{4D89B87D-4A0F-4601-A746-0589BE61E246}"/>
    <cellStyle name="Note 16 6 5" xfId="18016" xr:uid="{00B8270E-6B21-42EE-88CB-5452B82A5004}"/>
    <cellStyle name="Note 16 6 6" xfId="18559" xr:uid="{A49A4702-B6DA-4CFA-B6DF-455506A21A24}"/>
    <cellStyle name="Note 16 7" xfId="8929" xr:uid="{32A9D8D7-5B25-4458-ABE6-93EDF45DE075}"/>
    <cellStyle name="Note 16 7 2" xfId="13048" xr:uid="{1DD799FF-16DC-48AD-B88D-28FE069397D5}"/>
    <cellStyle name="Note 16 7 3" xfId="16450" xr:uid="{CE2C5C9E-A7A5-4EEA-AA3A-9F50B8A3698D}"/>
    <cellStyle name="Note 16 7 4" xfId="18888" xr:uid="{3CE63583-12C1-4D5A-A867-991B36ABD6AC}"/>
    <cellStyle name="Note 16 7 5" xfId="4205" xr:uid="{7E66565A-3142-4D56-AB88-86F34D6FE8DA}"/>
    <cellStyle name="Note 16 7 6" xfId="21920" xr:uid="{186186C8-4AD7-45BE-BE4A-553388BA01FE}"/>
    <cellStyle name="Note 16 7 7" xfId="24618" xr:uid="{B2BECE8C-D7DA-408A-8CE7-0CBBFA227399}"/>
    <cellStyle name="Note 16 8" xfId="9257" xr:uid="{CCD3B0A3-D3F3-4CAB-B5C6-2286D528F842}"/>
    <cellStyle name="Note 16 8 2" xfId="13354" xr:uid="{F34F8688-63E2-4FA2-B46B-696EB0EF901B}"/>
    <cellStyle name="Note 16 8 3" xfId="16749" xr:uid="{E620433A-C218-4A49-9EB7-D68FE3F11ECB}"/>
    <cellStyle name="Note 16 8 4" xfId="19180" xr:uid="{1DC55FF3-E87A-4265-92FD-0920CD6A66BC}"/>
    <cellStyle name="Note 16 8 5" xfId="22149" xr:uid="{8FABDE4E-B377-423F-AB7E-B8A4E254F1C7}"/>
    <cellStyle name="Note 16 9" xfId="4563" xr:uid="{65381030-833D-47C8-9DF2-89810D11ED0F}"/>
    <cellStyle name="Note 17" xfId="2000" xr:uid="{00000000-0005-0000-0000-00004B070000}"/>
    <cellStyle name="Note 17 10" xfId="3930" xr:uid="{0A7D3156-299C-44D9-84FC-2F588D5A3729}"/>
    <cellStyle name="Note 17 11" xfId="4132" xr:uid="{C74F9B17-1B3B-4104-8CEB-1E7B77DE71E8}"/>
    <cellStyle name="Note 17 12" xfId="3117" xr:uid="{D943B2A3-E949-44C0-89CA-D525BC879896}"/>
    <cellStyle name="Note 17 13" xfId="18267" xr:uid="{327DFC0F-8B09-4003-A84C-AB2E2CBE27DB}"/>
    <cellStyle name="Note 17 2" xfId="5228" xr:uid="{A17E84AB-8AEC-43EE-8BC1-86353BB1D57C}"/>
    <cellStyle name="Note 17 2 10" xfId="17725" xr:uid="{B3010D1F-FD08-4CFE-80AB-E5BEAE1F021A}"/>
    <cellStyle name="Note 17 2 2" xfId="6460" xr:uid="{CB0C33CD-F4BD-4DEB-AB8D-459DA9167D81}"/>
    <cellStyle name="Note 17 2 2 2" xfId="10632" xr:uid="{AA597EA3-6354-4528-91E8-62AF88F9CDE1}"/>
    <cellStyle name="Note 17 2 2 3" xfId="14080" xr:uid="{63750117-D0D7-4D72-860D-2A8B42E22F9F}"/>
    <cellStyle name="Note 17 2 2 4" xfId="3987" xr:uid="{FAD7A760-F89C-46D4-BEBB-A1CEF52A319F}"/>
    <cellStyle name="Note 17 2 2 5" xfId="19858" xr:uid="{498A3357-AEE4-4FC4-90C5-746F29A077C4}"/>
    <cellStyle name="Note 17 2 2 6" xfId="22621" xr:uid="{F902A7F2-2F35-4840-9990-0A9A4202E90D}"/>
    <cellStyle name="Note 17 2 3" xfId="7159" xr:uid="{A0024CC9-F264-4023-9568-AA87E3A172B5}"/>
    <cellStyle name="Note 17 2 3 2" xfId="11315" xr:uid="{452F3DF0-1A57-409B-848B-ACC52B5217BC}"/>
    <cellStyle name="Note 17 2 3 3" xfId="14767" xr:uid="{7A07E627-119F-4C45-9A9F-71E0EF865111}"/>
    <cellStyle name="Note 17 2 3 4" xfId="4265" xr:uid="{FB2A0326-B037-4C63-9297-95320CDEE8D5}"/>
    <cellStyle name="Note 17 2 3 5" xfId="20504" xr:uid="{46AA1865-EB48-4285-BD55-25A2DB7BB886}"/>
    <cellStyle name="Note 17 2 3 6" xfId="23260" xr:uid="{30770192-D0C4-4D40-91FC-B48D0AEDDB6A}"/>
    <cellStyle name="Note 17 2 4" xfId="7790" xr:uid="{E04F49AE-B1AD-48C4-884B-FE3DBA204E25}"/>
    <cellStyle name="Note 17 2 4 2" xfId="11946" xr:uid="{E160A739-65A2-4553-BE72-38949E16B660}"/>
    <cellStyle name="Note 17 2 4 3" xfId="15395" xr:uid="{556A3F8C-0CC8-41C6-9EA4-58083EB88C0C}"/>
    <cellStyle name="Note 17 2 4 4" xfId="13853" xr:uid="{32D68085-D44E-4A40-B522-71C8D15AEAF6}"/>
    <cellStyle name="Note 17 2 4 5" xfId="21129" xr:uid="{2AE55F1D-E3D7-41EE-A8DE-5EAC8D677689}"/>
    <cellStyle name="Note 17 2 4 6" xfId="23885" xr:uid="{838EF4A1-0A2F-439A-8E62-24BD4C23C69C}"/>
    <cellStyle name="Note 17 2 5" xfId="9108" xr:uid="{96C45F00-E3ED-4769-A814-E223B8E70359}"/>
    <cellStyle name="Note 17 2 5 2" xfId="13208" xr:uid="{F2CF89C1-D9B1-4F9E-BDD4-185948F3423A}"/>
    <cellStyle name="Note 17 2 5 3" xfId="16604" xr:uid="{E70B4D5F-F915-4255-BE7D-3930733CE088}"/>
    <cellStyle name="Note 17 2 5 4" xfId="19041" xr:uid="{9750C042-4A00-48EE-B58B-FD18F7A7AFB3}"/>
    <cellStyle name="Note 17 2 5 5" xfId="19449" xr:uid="{862BC4E1-692A-4817-85EC-AB2DEB62DC66}"/>
    <cellStyle name="Note 17 2 5 6" xfId="22022" xr:uid="{94FB8A03-B643-4AF5-BC54-23DDC85F2DA7}"/>
    <cellStyle name="Note 17 2 5 7" xfId="24718" xr:uid="{88AB2505-DBF1-4289-A8B3-3F92F74DD9FF}"/>
    <cellStyle name="Note 17 2 6" xfId="9364" xr:uid="{96F0C49C-52C2-4C5F-B791-70B1FFA3E99D}"/>
    <cellStyle name="Note 17 2 6 2" xfId="13461" xr:uid="{E293E777-226D-4145-B0EA-4DF5AEFBC420}"/>
    <cellStyle name="Note 17 2 6 3" xfId="16856" xr:uid="{5F14BEB6-0C39-4DD0-897D-1E1C67216363}"/>
    <cellStyle name="Note 17 2 6 4" xfId="19287" xr:uid="{6F459FB9-7F5F-41E6-92E5-FEB5477B921B}"/>
    <cellStyle name="Note 17 2 6 5" xfId="19625" xr:uid="{1D137435-59EB-4476-B478-41B86F42E2C8}"/>
    <cellStyle name="Note 17 2 6 6" xfId="22256" xr:uid="{C1F04D02-271E-4103-86BB-A71ADF54B152}"/>
    <cellStyle name="Note 17 2 6 7" xfId="24916" xr:uid="{9727125B-DD8A-47C6-AA6B-F44E172EBCE2}"/>
    <cellStyle name="Note 17 2 7" xfId="3008" xr:uid="{E3B096EE-DFEF-408C-8421-4438DA43D2F8}"/>
    <cellStyle name="Note 17 2 8" xfId="4489" xr:uid="{51787BE2-3438-43D7-9253-ED2A07AE743E}"/>
    <cellStyle name="Note 17 2 9" xfId="19401" xr:uid="{0A40E14A-902A-47F0-B835-876503F7EBA8}"/>
    <cellStyle name="Note 17 3" xfId="5333" xr:uid="{68E5A7EF-25F0-4EA3-8769-A3BC9DEA1A8F}"/>
    <cellStyle name="Note 17 3 2" xfId="6563" xr:uid="{77EC745C-38B8-48C8-9707-6E8143E7A0D6}"/>
    <cellStyle name="Note 17 3 2 2" xfId="10735" xr:uid="{277A8EE5-D7FE-4D9B-8FFD-BD6BB7B0120A}"/>
    <cellStyle name="Note 17 3 2 3" xfId="14183" xr:uid="{85895C9C-75BE-4B94-B427-07F242257B72}"/>
    <cellStyle name="Note 17 3 2 4" xfId="16547" xr:uid="{595E2E7E-A09E-4328-84D2-5FCA0CC15CED}"/>
    <cellStyle name="Note 17 3 2 5" xfId="19961" xr:uid="{F3345E76-62EF-4A97-A010-E13E3BA53AEA}"/>
    <cellStyle name="Note 17 3 2 6" xfId="22724" xr:uid="{DCF17F13-41B3-490D-A3B8-9F67D16064AF}"/>
    <cellStyle name="Note 17 3 3" xfId="7262" xr:uid="{316F479C-5B1D-454E-9D3A-BDE8D1D253D4}"/>
    <cellStyle name="Note 17 3 3 2" xfId="11418" xr:uid="{CED59587-3DE6-47D8-9685-BDC9E1E33DF0}"/>
    <cellStyle name="Note 17 3 3 3" xfId="14870" xr:uid="{8E61F24E-DF31-410D-AC5D-28F0D2A7487C}"/>
    <cellStyle name="Note 17 3 3 4" xfId="17666" xr:uid="{7F914142-24E3-479D-916F-B1D8A3CAF738}"/>
    <cellStyle name="Note 17 3 3 5" xfId="20607" xr:uid="{B975D8A6-D68C-4291-A502-F3FCF145D2A4}"/>
    <cellStyle name="Note 17 3 3 6" xfId="23363" xr:uid="{BA4A28D3-F936-423C-A81B-E980C4E7ADB1}"/>
    <cellStyle name="Note 17 3 4" xfId="7895" xr:uid="{9DF0A549-07C7-40D1-9973-DE9CD0790F40}"/>
    <cellStyle name="Note 17 3 4 2" xfId="12051" xr:uid="{F16C8E8C-74E4-49CA-9379-9BF1AEAD0F1F}"/>
    <cellStyle name="Note 17 3 4 3" xfId="15500" xr:uid="{0B3D9FAC-E137-4074-B1CB-3C8735B8DCE3}"/>
    <cellStyle name="Note 17 3 4 4" xfId="9891" xr:uid="{9782B6B9-E71B-444D-ABFA-A57854B033D6}"/>
    <cellStyle name="Note 17 3 4 5" xfId="21234" xr:uid="{67AE20C7-C07B-47F7-9589-C182AC38C16D}"/>
    <cellStyle name="Note 17 3 4 6" xfId="23990" xr:uid="{4E025931-31FA-475D-A6DD-B3BA09B3AE7B}"/>
    <cellStyle name="Note 17 3 5" xfId="9547" xr:uid="{46B598F2-83CB-41F8-A99A-5D3349A0444F}"/>
    <cellStyle name="Note 17 3 6" xfId="12834" xr:uid="{5DC35E30-960F-4008-A49D-45F9182217E4}"/>
    <cellStyle name="Note 17 3 7" xfId="18496" xr:uid="{A5B8EF7B-041F-48AE-9357-A8DCCCE62479}"/>
    <cellStyle name="Note 17 3 8" xfId="18187" xr:uid="{24323D57-D2CF-47E4-B648-54F6F346F824}"/>
    <cellStyle name="Note 17 3 9" xfId="3720" xr:uid="{B7B8D48E-75AF-462C-B016-D0E530ADC240}"/>
    <cellStyle name="Note 17 4" xfId="6266" xr:uid="{61CBA5A6-9ACC-4B12-8ECD-D3BCA855ED68}"/>
    <cellStyle name="Note 17 4 2" xfId="10442" xr:uid="{E86E32F2-6EA3-4C0C-BD30-AA89C7711286}"/>
    <cellStyle name="Note 17 4 3" xfId="13888" xr:uid="{13213F03-985A-45E0-8EC2-FC149561BD34}"/>
    <cellStyle name="Note 17 4 4" xfId="17784" xr:uid="{5040067D-C790-4754-A1C5-6692ACC2A36A}"/>
    <cellStyle name="Note 17 4 5" xfId="17956" xr:uid="{05C04814-B116-492C-940F-1D6E8521628C}"/>
    <cellStyle name="Note 17 4 6" xfId="22476" xr:uid="{18593C00-7F94-4AE3-B2DB-3378347BB384}"/>
    <cellStyle name="Note 17 5" xfId="6084" xr:uid="{6E133DDD-64F9-435A-9D6F-4DDADEFC02EE}"/>
    <cellStyle name="Note 17 5 2" xfId="10263" xr:uid="{79577A39-FC64-49C8-988E-80C8197D818E}"/>
    <cellStyle name="Note 17 5 3" xfId="13710" xr:uid="{18F38E3F-22F4-417F-B05A-87AA00A02CFE}"/>
    <cellStyle name="Note 17 5 4" xfId="16130" xr:uid="{9181EB0C-B3D4-47AF-A0BE-19583D9E667A}"/>
    <cellStyle name="Note 17 5 5" xfId="5138" xr:uid="{F9FB2251-1E72-4C63-9666-2C88CF7F8DF5}"/>
    <cellStyle name="Note 17 5 6" xfId="22346" xr:uid="{66A7E63D-351A-428A-830F-026D4B370CB6}"/>
    <cellStyle name="Note 17 6" xfId="6223" xr:uid="{E6AFC452-C368-426A-8119-34999C0D5024}"/>
    <cellStyle name="Note 17 6 2" xfId="10399" xr:uid="{7119674E-AE65-4BB1-B2A2-BF99A8AC363F}"/>
    <cellStyle name="Note 17 6 3" xfId="13846" xr:uid="{754A0EC5-9F34-4DAD-8592-A82BF02F8D2A}"/>
    <cellStyle name="Note 17 6 4" xfId="17509" xr:uid="{FBC54AD6-6DA0-4834-A8B6-356124648441}"/>
    <cellStyle name="Note 17 6 5" xfId="18456" xr:uid="{C7456948-7714-4B80-AC41-9F9942B0B910}"/>
    <cellStyle name="Note 17 6 6" xfId="22448" xr:uid="{1C7D1F84-885C-42E8-9B52-849FF0AFEEEC}"/>
    <cellStyle name="Note 17 7" xfId="8930" xr:uid="{6BA942DB-6248-4C2B-84A3-92C05BFC1F84}"/>
    <cellStyle name="Note 17 7 2" xfId="13049" xr:uid="{5DA39D62-012D-4E56-B6E3-3BBA713DD714}"/>
    <cellStyle name="Note 17 7 3" xfId="16451" xr:uid="{DF07A0FA-7BE2-4DFD-A102-CD380FD61BA8}"/>
    <cellStyle name="Note 17 7 4" xfId="18889" xr:uid="{D2E40594-421F-4F10-9FEC-587F78A9FB7B}"/>
    <cellStyle name="Note 17 7 5" xfId="4202" xr:uid="{8F0FD23B-4DF9-4536-8EAD-4D1942666AB4}"/>
    <cellStyle name="Note 17 7 6" xfId="21921" xr:uid="{AC71BB76-7EC0-4287-88A6-64B57E04A61A}"/>
    <cellStyle name="Note 17 7 7" xfId="24619" xr:uid="{0A0FABEA-F811-4DC4-8658-9D211EC68679}"/>
    <cellStyle name="Note 17 8" xfId="9258" xr:uid="{219D5278-A433-4978-B4BC-2CFAD09CCF61}"/>
    <cellStyle name="Note 17 8 2" xfId="13355" xr:uid="{7CFA8D27-5750-4FDD-B415-6FD302925784}"/>
    <cellStyle name="Note 17 8 3" xfId="16750" xr:uid="{D012D70A-FA0B-42CA-BC40-B876D0FD2F17}"/>
    <cellStyle name="Note 17 8 4" xfId="19181" xr:uid="{F82FAD59-3ECC-4F3A-9012-79ED786634D2}"/>
    <cellStyle name="Note 17 8 5" xfId="22150" xr:uid="{0E644AFB-CC65-42CD-A037-8186B453FB81}"/>
    <cellStyle name="Note 17 9" xfId="4564" xr:uid="{E0EE596F-1D97-4083-8F27-93D31E13C869}"/>
    <cellStyle name="Note 18" xfId="2001" xr:uid="{00000000-0005-0000-0000-00004C070000}"/>
    <cellStyle name="Note 18 10" xfId="3929" xr:uid="{6621C2EF-FA5D-4D9C-93FF-BF02D3BD1DE7}"/>
    <cellStyle name="Note 18 11" xfId="5026" xr:uid="{FBC927C1-0E05-4844-BA61-0A0126EE49A1}"/>
    <cellStyle name="Note 18 12" xfId="4617" xr:uid="{04399839-BD60-4623-85FB-1C692CD75EFA}"/>
    <cellStyle name="Note 18 13" xfId="17676" xr:uid="{7BF7D1C4-6CCB-435C-8786-9311C2F0B946}"/>
    <cellStyle name="Note 18 2" xfId="5229" xr:uid="{3F0D0929-C07C-422E-A101-389283023CE8}"/>
    <cellStyle name="Note 18 2 10" xfId="17275" xr:uid="{66A17ADE-CF9D-45EA-A26A-C06A2060EEBF}"/>
    <cellStyle name="Note 18 2 2" xfId="6461" xr:uid="{B41A6232-0BC0-48E5-9239-7BD97C98A8B4}"/>
    <cellStyle name="Note 18 2 2 2" xfId="10633" xr:uid="{536F42D1-B60D-4724-B8B6-65B0EEA9FCCB}"/>
    <cellStyle name="Note 18 2 2 3" xfId="14081" xr:uid="{891E060E-0625-4E60-B408-D219091A805B}"/>
    <cellStyle name="Note 18 2 2 4" xfId="17100" xr:uid="{420DBB77-98D6-49D6-9D88-7BF5AA9D7072}"/>
    <cellStyle name="Note 18 2 2 5" xfId="19859" xr:uid="{A63E4868-83C3-42E8-9F13-230E18D1945D}"/>
    <cellStyle name="Note 18 2 2 6" xfId="22622" xr:uid="{53CD7553-C45F-43E4-9626-2C171447BB97}"/>
    <cellStyle name="Note 18 2 3" xfId="7160" xr:uid="{CE5C1434-718B-4AC2-955A-A7842599D85B}"/>
    <cellStyle name="Note 18 2 3 2" xfId="11316" xr:uid="{3D5513FB-699A-4697-9CE5-4700682EA54D}"/>
    <cellStyle name="Note 18 2 3 3" xfId="14768" xr:uid="{2BDBD3FB-B5E6-4688-907B-7CC68937C6BD}"/>
    <cellStyle name="Note 18 2 3 4" xfId="17014" xr:uid="{CE3572DC-60D9-4600-87BE-CBF8676D46DE}"/>
    <cellStyle name="Note 18 2 3 5" xfId="20505" xr:uid="{5AEE1570-2D44-4B50-AE9B-6B9E96FAE965}"/>
    <cellStyle name="Note 18 2 3 6" xfId="23261" xr:uid="{5860D2A3-F589-4A07-B60F-F07CE7611557}"/>
    <cellStyle name="Note 18 2 4" xfId="7791" xr:uid="{6BAD4893-30EA-4F74-972E-5E3EA6CBA83A}"/>
    <cellStyle name="Note 18 2 4 2" xfId="11947" xr:uid="{3E0E536F-D8FA-49EF-B5B8-035988834021}"/>
    <cellStyle name="Note 18 2 4 3" xfId="15396" xr:uid="{98E7D085-95F6-4D65-AC32-91DAD156C176}"/>
    <cellStyle name="Note 18 2 4 4" xfId="12824" xr:uid="{4228FB5A-943F-4AA4-947C-49E205027D3C}"/>
    <cellStyle name="Note 18 2 4 5" xfId="21130" xr:uid="{D9DD3FD5-46C1-47C2-9363-49B6E63805B5}"/>
    <cellStyle name="Note 18 2 4 6" xfId="23886" xr:uid="{D0637A3E-4952-49C3-BC55-136FE2D557EB}"/>
    <cellStyle name="Note 18 2 5" xfId="9109" xr:uid="{A7A86EB1-7CB8-4E17-A023-F107392AC53E}"/>
    <cellStyle name="Note 18 2 5 2" xfId="13209" xr:uid="{3FCE2B40-35C2-4DF6-8004-E0AF6579D202}"/>
    <cellStyle name="Note 18 2 5 3" xfId="16605" xr:uid="{C7D2823D-B3B5-467A-9364-A47B112A8F61}"/>
    <cellStyle name="Note 18 2 5 4" xfId="19042" xr:uid="{8207F02B-59A5-40C4-B9AE-C47DAC0F214F}"/>
    <cellStyle name="Note 18 2 5 5" xfId="19450" xr:uid="{93337D27-BD00-4DC9-8327-5AABF39A1CEB}"/>
    <cellStyle name="Note 18 2 5 6" xfId="22023" xr:uid="{FD71D05D-24F5-4F1F-923F-BDC44878E52A}"/>
    <cellStyle name="Note 18 2 5 7" xfId="24719" xr:uid="{DAE52545-2027-4EE8-9CAB-7DC396402F50}"/>
    <cellStyle name="Note 18 2 6" xfId="9365" xr:uid="{523B837C-709E-4ADB-BFE3-D1C8E600A9D4}"/>
    <cellStyle name="Note 18 2 6 2" xfId="13462" xr:uid="{0C546F2D-F7D7-48AC-BF14-DD8D7FF6574E}"/>
    <cellStyle name="Note 18 2 6 3" xfId="16857" xr:uid="{87084478-88F2-4829-AE35-8783D3E553E5}"/>
    <cellStyle name="Note 18 2 6 4" xfId="19288" xr:uid="{30BA012E-34A2-41D0-9981-2B945FAFC7B0}"/>
    <cellStyle name="Note 18 2 6 5" xfId="19626" xr:uid="{58CC26B6-0397-4B16-9D4E-89039FBB4728}"/>
    <cellStyle name="Note 18 2 6 6" xfId="22257" xr:uid="{2EF7335A-3A5F-4EDC-B88F-F865A2575D26}"/>
    <cellStyle name="Note 18 2 6 7" xfId="24917" xr:uid="{8C7E7775-81C0-4759-8891-70D2B0E6365C}"/>
    <cellStyle name="Note 18 2 7" xfId="3007" xr:uid="{42797A9F-12B6-4D4B-B1DE-5CB136B7780C}"/>
    <cellStyle name="Note 18 2 8" xfId="3599" xr:uid="{06C4EAB7-E428-40C8-81A1-7C38E1C0AD33}"/>
    <cellStyle name="Note 18 2 9" xfId="4437" xr:uid="{1C27BEEF-C2E0-4AA5-8D4D-8C230CAFCDE5}"/>
    <cellStyle name="Note 18 3" xfId="5334" xr:uid="{E56C8990-865B-47D0-A2DF-B3B92FE16997}"/>
    <cellStyle name="Note 18 3 2" xfId="6564" xr:uid="{ACE57684-2C7C-42F0-B336-B4FCD13AFC6E}"/>
    <cellStyle name="Note 18 3 2 2" xfId="10736" xr:uid="{EF665FDA-0C3D-431C-BFA3-7F8ACEE9F9A9}"/>
    <cellStyle name="Note 18 3 2 3" xfId="14184" xr:uid="{A0664208-895E-48B4-8F25-8D36191E0804}"/>
    <cellStyle name="Note 18 3 2 4" xfId="17095" xr:uid="{AA4734AA-5AB6-46A1-94D4-5782F3297DD2}"/>
    <cellStyle name="Note 18 3 2 5" xfId="19962" xr:uid="{B73292CD-D037-4F1E-A5DA-DE40F092904B}"/>
    <cellStyle name="Note 18 3 2 6" xfId="22725" xr:uid="{D243442C-C9F0-4CE2-87F8-498F08FD2B01}"/>
    <cellStyle name="Note 18 3 3" xfId="7263" xr:uid="{FF043656-34E5-4F97-8C80-B371AE0EE86A}"/>
    <cellStyle name="Note 18 3 3 2" xfId="11419" xr:uid="{23FC763B-32F7-41C1-91F5-C3E431A3FF64}"/>
    <cellStyle name="Note 18 3 3 3" xfId="14871" xr:uid="{0F56422B-6962-4AC7-A33D-BE7BBF099A61}"/>
    <cellStyle name="Note 18 3 3 4" xfId="13093" xr:uid="{35565620-3972-44F3-9490-0563097F987E}"/>
    <cellStyle name="Note 18 3 3 5" xfId="20608" xr:uid="{76B08F8B-DB0F-4A45-B1CE-2F65E6A61E13}"/>
    <cellStyle name="Note 18 3 3 6" xfId="23364" xr:uid="{A8C81E83-1843-477C-A293-BA733736A21E}"/>
    <cellStyle name="Note 18 3 4" xfId="7896" xr:uid="{34CAE072-95E3-4499-A1F3-6A91F8E63884}"/>
    <cellStyle name="Note 18 3 4 2" xfId="12052" xr:uid="{5DE315E5-A8B5-494B-8F26-511AA41D5EA8}"/>
    <cellStyle name="Note 18 3 4 3" xfId="15501" xr:uid="{68F659B4-70F8-430E-9A23-D5415042623C}"/>
    <cellStyle name="Note 18 3 4 4" xfId="3107" xr:uid="{6D49B381-68B1-4496-A0C9-B899920F8902}"/>
    <cellStyle name="Note 18 3 4 5" xfId="21235" xr:uid="{DC7A67FC-E862-4EE6-929D-A3A77BDB39DF}"/>
    <cellStyle name="Note 18 3 4 6" xfId="23991" xr:uid="{1949D0E3-FDA2-47B5-9171-AD5BE7491CAA}"/>
    <cellStyle name="Note 18 3 5" xfId="9548" xr:uid="{5C9E94BA-61BF-4FB2-92E4-C776444D30E1}"/>
    <cellStyle name="Note 18 3 6" xfId="4814" xr:uid="{BAEAFA14-C286-4C80-8DE8-592FEA0039CA}"/>
    <cellStyle name="Note 18 3 7" xfId="18495" xr:uid="{D6B29C5E-8D7E-4644-900A-6DDCB31AB0A1}"/>
    <cellStyle name="Note 18 3 8" xfId="3489" xr:uid="{6147ABFF-BBEA-4658-937A-6D1D6D1B4E69}"/>
    <cellStyle name="Note 18 3 9" xfId="3857" xr:uid="{9856E910-115A-4135-BD30-E38D8299C872}"/>
    <cellStyle name="Note 18 4" xfId="6267" xr:uid="{A021E205-1750-4172-83E3-A4476494A911}"/>
    <cellStyle name="Note 18 4 2" xfId="10443" xr:uid="{2EDDF766-CC38-45AB-B4CD-EA52A83C788E}"/>
    <cellStyle name="Note 18 4 3" xfId="13889" xr:uid="{BE34BA6A-6E60-4ABC-88DF-F55EF787E4B8}"/>
    <cellStyle name="Note 18 4 4" xfId="17331" xr:uid="{1A1568CC-7D97-4DBD-9059-18AAB525216A}"/>
    <cellStyle name="Note 18 4 5" xfId="18344" xr:uid="{8923D433-EB5A-46F2-92E2-DE53EC5B5552}"/>
    <cellStyle name="Note 18 4 6" xfId="22477" xr:uid="{6194336C-B7C6-43AE-83E5-AE7FD212BFD6}"/>
    <cellStyle name="Note 18 5" xfId="6610" xr:uid="{BEAED2E1-6FF9-4341-9D5D-46FC3AEC0C2E}"/>
    <cellStyle name="Note 18 5 2" xfId="10782" xr:uid="{2838E376-8DA1-4A6D-96E3-AE090F016730}"/>
    <cellStyle name="Note 18 5 3" xfId="14230" xr:uid="{E9572CBC-8DB6-4060-95D6-2F227485E77D}"/>
    <cellStyle name="Note 18 5 4" xfId="3791" xr:uid="{5695B8C5-ECAA-4056-A898-37CABFB45809}"/>
    <cellStyle name="Note 18 5 5" xfId="20007" xr:uid="{1446DFFC-7A15-4614-9906-F6F0B9D1B6D3}"/>
    <cellStyle name="Note 18 5 6" xfId="22770" xr:uid="{EC8E5CD9-431F-49ED-A93C-1F057E71A477}"/>
    <cellStyle name="Note 18 6" xfId="6224" xr:uid="{63DEA6DC-D310-4681-B334-A2CCA8585683}"/>
    <cellStyle name="Note 18 6 2" xfId="10400" xr:uid="{42406513-879A-4A5D-ADD8-7BB757905F00}"/>
    <cellStyle name="Note 18 6 3" xfId="13847" xr:uid="{6E420C75-34F7-4FFC-B227-4D333146836F}"/>
    <cellStyle name="Note 18 6 4" xfId="3208" xr:uid="{7EC9ACFD-66BB-4131-A093-F5F4AE2D4A10}"/>
    <cellStyle name="Note 18 6 5" xfId="16239" xr:uid="{67F5EFCF-F096-4DDF-AED0-BA9FA1F1D304}"/>
    <cellStyle name="Note 18 6 6" xfId="22449" xr:uid="{EE3EDBAB-3E03-4678-89FA-18D62E6F4451}"/>
    <cellStyle name="Note 18 7" xfId="8931" xr:uid="{3E7418B6-0281-4993-B544-2841C5120297}"/>
    <cellStyle name="Note 18 7 2" xfId="13050" xr:uid="{92DF478E-60EF-46E7-B7AA-33F2E1CE5A81}"/>
    <cellStyle name="Note 18 7 3" xfId="16452" xr:uid="{71411532-FBE8-4D2A-AB16-86C6482DCAB4}"/>
    <cellStyle name="Note 18 7 4" xfId="18890" xr:uid="{84129EC4-35B3-48C3-B6DD-A57E84A4328D}"/>
    <cellStyle name="Note 18 7 5" xfId="16276" xr:uid="{9BB72177-21CD-4968-80A7-D3A25C25055B}"/>
    <cellStyle name="Note 18 7 6" xfId="21922" xr:uid="{F3932E2A-5BA2-40AE-8BF5-310024A47A9B}"/>
    <cellStyle name="Note 18 7 7" xfId="24620" xr:uid="{D3E8BC7E-AA26-4B3C-837B-720B7093BCA6}"/>
    <cellStyle name="Note 18 8" xfId="9259" xr:uid="{E1FDA322-C09F-4F21-9592-EC04F860BDAE}"/>
    <cellStyle name="Note 18 8 2" xfId="13356" xr:uid="{7426A5C4-7E2C-49C2-82ED-1ADCCA4D94A9}"/>
    <cellStyle name="Note 18 8 3" xfId="16751" xr:uid="{9B945200-A9BD-460A-886C-8A09D2C0673B}"/>
    <cellStyle name="Note 18 8 4" xfId="19182" xr:uid="{DCC2AF67-4D6B-45C9-8587-D4C936745290}"/>
    <cellStyle name="Note 18 8 5" xfId="22151" xr:uid="{27BCC1D7-9AE1-4154-B352-1B0E54964858}"/>
    <cellStyle name="Note 18 9" xfId="4565" xr:uid="{52E9617A-8F94-4F6D-9AD0-2BB29D60DDA8}"/>
    <cellStyle name="Note 19" xfId="2002" xr:uid="{00000000-0005-0000-0000-00004D070000}"/>
    <cellStyle name="Note 19 10" xfId="3928" xr:uid="{42810013-046D-4784-90F9-B751180C333A}"/>
    <cellStyle name="Note 19 11" xfId="12844" xr:uid="{4CBC8225-D5D3-4BCF-B7B2-5EEDF0F902C1}"/>
    <cellStyle name="Note 19 12" xfId="18761" xr:uid="{56ED5742-C54D-47C2-938B-5A2E91E350C8}"/>
    <cellStyle name="Note 19 13" xfId="12874" xr:uid="{E6A1B02D-7266-458F-A326-904D27075F10}"/>
    <cellStyle name="Note 19 2" xfId="5230" xr:uid="{33321A73-8BFA-40FE-A1AC-2DD93947C8CE}"/>
    <cellStyle name="Note 19 2 10" xfId="4961" xr:uid="{C48806D3-8A59-435D-8F3B-132E4F3A79D4}"/>
    <cellStyle name="Note 19 2 2" xfId="6462" xr:uid="{12F8154E-CA20-48E8-83D6-CB613FB19A55}"/>
    <cellStyle name="Note 19 2 2 2" xfId="10634" xr:uid="{A7C31A24-9188-48CF-A8B6-FBDB84082338}"/>
    <cellStyle name="Note 19 2 2 3" xfId="14082" xr:uid="{B06461DE-335E-4304-A4BB-9A5FD56C945D}"/>
    <cellStyle name="Note 19 2 2 4" xfId="17060" xr:uid="{C3EF137D-5FE0-4B40-AE40-A76EC26B25BA}"/>
    <cellStyle name="Note 19 2 2 5" xfId="19860" xr:uid="{4944CAE9-783C-4CB4-8DD7-917B87389331}"/>
    <cellStyle name="Note 19 2 2 6" xfId="22623" xr:uid="{FDCED500-873C-443E-94D3-41CC9819FEFB}"/>
    <cellStyle name="Note 19 2 3" xfId="7161" xr:uid="{056F9B38-7F45-483B-92B0-1095BD025D96}"/>
    <cellStyle name="Note 19 2 3 2" xfId="11317" xr:uid="{0D8A4E49-78C6-4958-AD71-BEDE842C91A3}"/>
    <cellStyle name="Note 19 2 3 3" xfId="14769" xr:uid="{27502B0E-4FAC-46E1-89C6-29B76E64CF43}"/>
    <cellStyle name="Note 19 2 3 4" xfId="16151" xr:uid="{1183FDD2-AE31-401F-B302-F11E3B49F737}"/>
    <cellStyle name="Note 19 2 3 5" xfId="20506" xr:uid="{04FF1A6C-BE09-4CB5-8F35-6047D78297A4}"/>
    <cellStyle name="Note 19 2 3 6" xfId="23262" xr:uid="{9B73A380-1F90-4482-A461-01519F839430}"/>
    <cellStyle name="Note 19 2 4" xfId="7792" xr:uid="{A3215F27-7138-4541-B758-919E4499BF74}"/>
    <cellStyle name="Note 19 2 4 2" xfId="11948" xr:uid="{1DB9F73E-9296-46E0-9EA7-76C08227F1DD}"/>
    <cellStyle name="Note 19 2 4 3" xfId="15397" xr:uid="{6EF15F31-0FAB-4B5C-ABBB-BCC9902F8120}"/>
    <cellStyle name="Note 19 2 4 4" xfId="14254" xr:uid="{F64A6540-7B41-4E52-A8EB-8BA5964C7451}"/>
    <cellStyle name="Note 19 2 4 5" xfId="21131" xr:uid="{B3E238CD-3FCC-49A1-A0B0-0987A478A039}"/>
    <cellStyle name="Note 19 2 4 6" xfId="23887" xr:uid="{46987B83-A17D-4480-BA15-0CF671E3B6A2}"/>
    <cellStyle name="Note 19 2 5" xfId="9110" xr:uid="{9912F335-3E76-42B9-860B-FC01DBB361A7}"/>
    <cellStyle name="Note 19 2 5 2" xfId="13210" xr:uid="{C38C78A0-2375-4264-8F6B-AAE5284974F3}"/>
    <cellStyle name="Note 19 2 5 3" xfId="16606" xr:uid="{342E04D8-F3A0-4307-9D87-7F1501FB0DF4}"/>
    <cellStyle name="Note 19 2 5 4" xfId="19043" xr:uid="{5A84FC3A-8CBD-4BB5-A4BF-266936F1807B}"/>
    <cellStyle name="Note 19 2 5 5" xfId="19451" xr:uid="{48371938-FD96-4BBB-9D5A-5F76B4543CE4}"/>
    <cellStyle name="Note 19 2 5 6" xfId="22024" xr:uid="{E8849FD1-4421-49F8-81E4-3295FC77618E}"/>
    <cellStyle name="Note 19 2 5 7" xfId="24720" xr:uid="{433A61A0-2654-4A94-AD25-35D0FE5E82CC}"/>
    <cellStyle name="Note 19 2 6" xfId="9366" xr:uid="{BE6DB795-7F26-43CA-A3DE-59A566E521F3}"/>
    <cellStyle name="Note 19 2 6 2" xfId="13463" xr:uid="{EB7DB1E7-D9C0-4B54-B384-934EFC11F6EA}"/>
    <cellStyle name="Note 19 2 6 3" xfId="16858" xr:uid="{FD5409B2-F3E5-4DDA-AD7D-D4D76103F6E1}"/>
    <cellStyle name="Note 19 2 6 4" xfId="19289" xr:uid="{4BE4225A-2699-490C-A686-6AA9EDBD78A9}"/>
    <cellStyle name="Note 19 2 6 5" xfId="19627" xr:uid="{29BA5B71-96EF-4B02-B21B-3B4A969563F6}"/>
    <cellStyle name="Note 19 2 6 6" xfId="22258" xr:uid="{01532BE3-96CB-416E-A77C-AF3F374FEDDE}"/>
    <cellStyle name="Note 19 2 6 7" xfId="24918" xr:uid="{753FFCD5-1D93-4FFF-BC95-ADC3C237008A}"/>
    <cellStyle name="Note 19 2 7" xfId="3006" xr:uid="{CE29BF75-2ED8-4E82-B395-F4479C907AE3}"/>
    <cellStyle name="Note 19 2 8" xfId="4490" xr:uid="{4C725A6B-D707-4711-A5F8-8280CD96ACBE}"/>
    <cellStyle name="Note 19 2 9" xfId="4222" xr:uid="{427622B7-BAA0-4EA7-B46E-B5B3FE84A13C}"/>
    <cellStyle name="Note 19 3" xfId="5335" xr:uid="{D455227A-904A-4C71-B6B3-B5AD0D55D17B}"/>
    <cellStyle name="Note 19 3 2" xfId="6565" xr:uid="{D104F7E2-D4C0-42B9-96C8-0B693942A4B6}"/>
    <cellStyle name="Note 19 3 2 2" xfId="10737" xr:uid="{344AD3F5-615F-46AE-94D2-EDFBAA21495F}"/>
    <cellStyle name="Note 19 3 2 3" xfId="14185" xr:uid="{07F3DFBF-423F-45D2-819A-982A28F617D4}"/>
    <cellStyle name="Note 19 3 2 4" xfId="17065" xr:uid="{81210715-E2F1-4105-8A51-C1A5DEEB42FD}"/>
    <cellStyle name="Note 19 3 2 5" xfId="19963" xr:uid="{4AED8226-C9D7-44D0-8A6B-68E8D2E5F7AE}"/>
    <cellStyle name="Note 19 3 2 6" xfId="22726" xr:uid="{D648A1AC-CFAF-418A-8D10-BCCF7FD55C27}"/>
    <cellStyle name="Note 19 3 3" xfId="7264" xr:uid="{4D44621B-30BF-4FBB-B69C-B0E59D792208}"/>
    <cellStyle name="Note 19 3 3 2" xfId="11420" xr:uid="{5E471353-9D93-4DFC-922A-018A56FED4E4}"/>
    <cellStyle name="Note 19 3 3 3" xfId="14872" xr:uid="{D1A6F830-50BB-4D55-8E49-B71B355234CF}"/>
    <cellStyle name="Note 19 3 3 4" xfId="18334" xr:uid="{7605696F-4C22-4521-BE5C-1DEF39720F4A}"/>
    <cellStyle name="Note 19 3 3 5" xfId="20609" xr:uid="{6E56F0F2-0B28-4F53-BDC2-724B98A21444}"/>
    <cellStyle name="Note 19 3 3 6" xfId="23365" xr:uid="{F5858823-A3B6-48F7-9ED6-EC92EEDC2284}"/>
    <cellStyle name="Note 19 3 4" xfId="7897" xr:uid="{FBA11351-A2EB-4086-9AE1-DEE0E277AA1E}"/>
    <cellStyle name="Note 19 3 4 2" xfId="12053" xr:uid="{7BAA864C-31B1-451E-B62E-4F54660EC3D3}"/>
    <cellStyle name="Note 19 3 4 3" xfId="15502" xr:uid="{C242BD2B-70CD-4E5F-A6DD-EFC5A29240AD}"/>
    <cellStyle name="Note 19 3 4 4" xfId="3114" xr:uid="{D08D03D0-D58D-4F07-8318-1AFB9510200D}"/>
    <cellStyle name="Note 19 3 4 5" xfId="21236" xr:uid="{A38BCC7E-DDBF-406A-8288-06D79863BE63}"/>
    <cellStyle name="Note 19 3 4 6" xfId="23992" xr:uid="{B7DAC0FE-4848-41B5-9C6D-BE59A52A1AB4}"/>
    <cellStyle name="Note 19 3 5" xfId="9549" xr:uid="{E316E6EC-5D5F-4F2C-A9C8-D576A296FA1F}"/>
    <cellStyle name="Note 19 3 6" xfId="4812" xr:uid="{064DF8D9-1CBB-496A-BAF3-B336B62B8BE8}"/>
    <cellStyle name="Note 19 3 7" xfId="18494" xr:uid="{0A2BDB98-F51D-4C97-8EE4-8DAA0B370267}"/>
    <cellStyle name="Note 19 3 8" xfId="17431" xr:uid="{EE4D0832-2F10-4212-A470-D60E7D7CB97C}"/>
    <cellStyle name="Note 19 3 9" xfId="3224" xr:uid="{D73786E0-51F0-4926-8DD8-BA2DA9D28172}"/>
    <cellStyle name="Note 19 4" xfId="6268" xr:uid="{DBA278D6-9684-4942-BF9C-C429459C7577}"/>
    <cellStyle name="Note 19 4 2" xfId="10444" xr:uid="{363A6FEE-84C7-4832-85AE-718E9498850D}"/>
    <cellStyle name="Note 19 4 3" xfId="13890" xr:uid="{85DF08E3-AEDF-4517-B3D8-E36612DFBA99}"/>
    <cellStyle name="Note 19 4 4" xfId="3532" xr:uid="{0FF27FCE-70F7-4F10-9BBF-A56AC2CCBB93}"/>
    <cellStyle name="Note 19 4 5" xfId="17445" xr:uid="{5290774F-FC67-4FC8-BEF8-5A92042E7067}"/>
    <cellStyle name="Note 19 4 6" xfId="22478" xr:uid="{4E24CDAD-0020-479E-9522-1203F1FF70D8}"/>
    <cellStyle name="Note 19 5" xfId="6141" xr:uid="{3EDDEB6D-54E2-432E-84C8-14FB3779DF50}"/>
    <cellStyle name="Note 19 5 2" xfId="10317" xr:uid="{EE6866F1-E920-46E4-95F1-B713688E88B8}"/>
    <cellStyle name="Note 19 5 3" xfId="13764" xr:uid="{8BF02725-44B9-4D10-A8AE-A57E355E23AC}"/>
    <cellStyle name="Note 19 5 4" xfId="17172" xr:uid="{3F2E0246-CBF5-4B37-B978-6D1E9975D6E8}"/>
    <cellStyle name="Note 19 5 5" xfId="18056" xr:uid="{18F2B73C-58CD-4C2F-B5A2-FF56A939A0F3}"/>
    <cellStyle name="Note 19 5 6" xfId="22385" xr:uid="{84CE1DF2-C28A-4927-9625-2FA7CDC454E5}"/>
    <cellStyle name="Note 19 6" xfId="6225" xr:uid="{8FD0FC53-EFF7-48C1-86C2-21828B3218A2}"/>
    <cellStyle name="Note 19 6 2" xfId="10401" xr:uid="{2896B360-58B0-4506-82FA-A792B7AF8639}"/>
    <cellStyle name="Note 19 6 3" xfId="13848" xr:uid="{FBDD6FE1-09F5-44AA-841E-59A66A2AE598}"/>
    <cellStyle name="Note 19 6 4" xfId="12920" xr:uid="{01F51DC4-B1CC-47CB-9F60-A407194F2E06}"/>
    <cellStyle name="Note 19 6 5" xfId="3183" xr:uid="{89BA08EA-94AA-4D0A-8EB6-0F619A285485}"/>
    <cellStyle name="Note 19 6 6" xfId="22450" xr:uid="{A42286AC-4E6B-42E4-8573-1E5D21C6D743}"/>
    <cellStyle name="Note 19 7" xfId="8932" xr:uid="{DF8B30BA-95F7-42D7-958A-665B473284DB}"/>
    <cellStyle name="Note 19 7 2" xfId="13051" xr:uid="{DBF92FBB-1923-4268-B702-7D63ED7FF5D3}"/>
    <cellStyle name="Note 19 7 3" xfId="16453" xr:uid="{333F457D-A0B6-49E6-A0F2-D2030AD3CA7D}"/>
    <cellStyle name="Note 19 7 4" xfId="18891" xr:uid="{39827146-023B-4690-82D8-F457EEAD6710}"/>
    <cellStyle name="Note 19 7 5" xfId="3082" xr:uid="{AD9AB59B-BF7A-4917-B460-CADED93F651A}"/>
    <cellStyle name="Note 19 7 6" xfId="21923" xr:uid="{9981B8D2-312C-4AE0-8DA5-E3D2C3584B92}"/>
    <cellStyle name="Note 19 7 7" xfId="24621" xr:uid="{FD824410-CFED-4E0B-94C7-CB5B1B7EA728}"/>
    <cellStyle name="Note 19 8" xfId="9260" xr:uid="{EF28F972-C3DB-4EF2-BD18-7AAF258E2981}"/>
    <cellStyle name="Note 19 8 2" xfId="13357" xr:uid="{FDA15FF9-914B-429A-AC90-504E33CA58DC}"/>
    <cellStyle name="Note 19 8 3" xfId="16752" xr:uid="{864221DA-4BE9-4CD3-BE86-1BD01B3DD592}"/>
    <cellStyle name="Note 19 8 4" xfId="19183" xr:uid="{2B9AC909-572D-493A-818F-3C4BFEAAE77A}"/>
    <cellStyle name="Note 19 8 5" xfId="22152" xr:uid="{7F2AFB88-1606-4961-A168-A7583305E28D}"/>
    <cellStyle name="Note 19 9" xfId="4566" xr:uid="{92B91A7C-E958-4E6A-AD63-F702B85DA899}"/>
    <cellStyle name="Note 2" xfId="391" xr:uid="{00000000-0005-0000-0000-00004E070000}"/>
    <cellStyle name="Note 2 10" xfId="6116" xr:uid="{CC3F16B4-2ACB-43EE-A3E5-009298E8317C}"/>
    <cellStyle name="Note 2 10 2" xfId="10292" xr:uid="{52B2E500-3BA8-4356-99A7-EC2834F7F0E8}"/>
    <cellStyle name="Note 2 10 3" xfId="13739" xr:uid="{9C87A77D-12A6-4DDA-81D7-3CF4BA454099}"/>
    <cellStyle name="Note 2 10 4" xfId="12702" xr:uid="{49B753E0-2F32-4872-9AB3-0C1C9917282A}"/>
    <cellStyle name="Note 2 10 5" xfId="18027" xr:uid="{13DCBBAA-77CC-4394-93C7-36B684607227}"/>
    <cellStyle name="Note 2 10 6" xfId="22361" xr:uid="{D8D0635B-743C-41D0-A114-AF8ABBF789C6}"/>
    <cellStyle name="Note 2 11" xfId="8710" xr:uid="{70A88152-BEB5-4A6F-AEFF-D63F9F5A61EF}"/>
    <cellStyle name="Note 2 11 2" xfId="12870" xr:uid="{6896D7BE-1244-4D0C-8725-E1F74BCF90CD}"/>
    <cellStyle name="Note 2 11 3" xfId="16270" xr:uid="{3BCBAE5C-1436-4325-826B-FEB05075EB9C}"/>
    <cellStyle name="Note 2 11 4" xfId="18705" xr:uid="{83345512-9F1F-4176-B544-25192D84C153}"/>
    <cellStyle name="Note 2 11 5" xfId="16172" xr:uid="{AE427E70-4C23-45C7-90B2-EBBEC1949B57}"/>
    <cellStyle name="Note 2 11 6" xfId="21853" xr:uid="{55C78596-32A8-4359-8992-FE586861AB6E}"/>
    <cellStyle name="Note 2 11 7" xfId="24573" xr:uid="{BFF54153-4020-46DA-A88D-2D9630253CAA}"/>
    <cellStyle name="Note 2 12" xfId="9213" xr:uid="{947C9761-616F-4BBF-AE9A-33A0D7FCFE75}"/>
    <cellStyle name="Note 2 12 2" xfId="13310" xr:uid="{E85544E8-2449-47A8-A5A7-B49D37B121F1}"/>
    <cellStyle name="Note 2 12 3" xfId="16706" xr:uid="{BAFA05AD-69AC-4DB0-AE3C-34386459B3F3}"/>
    <cellStyle name="Note 2 12 4" xfId="19137" xr:uid="{28F718E7-86A2-4934-8081-AADD10D64AFC}"/>
    <cellStyle name="Note 2 12 5" xfId="22109" xr:uid="{2AEBEBFC-63CB-4256-BCA5-826B327AA6CF}"/>
    <cellStyle name="Note 2 13" xfId="3298" xr:uid="{E15C1CD1-CFBA-426B-80F7-673983B44977}"/>
    <cellStyle name="Note 2 14" xfId="4760" xr:uid="{AB702D22-E3FD-4AE1-AFDE-D0F5EFB6E96B}"/>
    <cellStyle name="Note 2 15" xfId="9729" xr:uid="{6826C22E-3329-43CB-9EB6-6FB4A7AEDE8D}"/>
    <cellStyle name="Note 2 16" xfId="18430" xr:uid="{3490C408-FB3B-4524-A851-71AFE52CDF8F}"/>
    <cellStyle name="Note 2 17" xfId="16341" xr:uid="{99D9639C-2611-4E5C-8B1F-724860FB452B}"/>
    <cellStyle name="Note 2 18" xfId="18572" xr:uid="{EB948376-62DB-4E68-B346-C5A896BD299F}"/>
    <cellStyle name="Note 2 2" xfId="392" xr:uid="{00000000-0005-0000-0000-00004F070000}"/>
    <cellStyle name="Note 2 2 10" xfId="3299" xr:uid="{C547DECE-8DDF-4BA1-8FE8-00C175A5B836}"/>
    <cellStyle name="Note 2 2 11" xfId="4759" xr:uid="{FF83317A-AAC7-4478-B92A-B76090025C58}"/>
    <cellStyle name="Note 2 2 12" xfId="3950" xr:uid="{3C68BE4B-23BF-41E0-95FA-B9D4E03BFD05}"/>
    <cellStyle name="Note 2 2 13" xfId="18052" xr:uid="{235B0B11-2F9E-4192-9920-8EFE74E15067}"/>
    <cellStyle name="Note 2 2 14" xfId="18310" xr:uid="{9F8323A8-5278-4EFB-BCC1-14EF6B556FB0}"/>
    <cellStyle name="Note 2 2 2" xfId="2004" xr:uid="{00000000-0005-0000-0000-000050070000}"/>
    <cellStyle name="Note 2 2 2 10" xfId="4568" xr:uid="{2616DEDE-8F74-4609-A9D0-FB44846A04E3}"/>
    <cellStyle name="Note 2 2 2 11" xfId="3926" xr:uid="{10D07D4F-CD99-45DC-95FF-6D6F0EC49F13}"/>
    <cellStyle name="Note 2 2 2 12" xfId="4134" xr:uid="{5CD94388-FD87-44A2-9724-4AFCDBBE69D0}"/>
    <cellStyle name="Note 2 2 2 13" xfId="18331" xr:uid="{3D7FCD38-BB96-4086-9C00-9BF9170A6A78}"/>
    <cellStyle name="Note 2 2 2 14" xfId="5161" xr:uid="{1C348E02-6DB5-4775-9928-787E958DCB25}"/>
    <cellStyle name="Note 2 2 2 15" xfId="4183" xr:uid="{F7A6D3C0-4215-48DE-9091-9B73EE0D6572}"/>
    <cellStyle name="Note 2 2 2 2" xfId="5232" xr:uid="{71531342-078A-4D84-9B5A-E75E66B2FA55}"/>
    <cellStyle name="Note 2 2 2 2 10" xfId="4492" xr:uid="{3C91B07F-73C5-4FC1-8AD3-23BA960E6436}"/>
    <cellStyle name="Note 2 2 2 2 11" xfId="18953" xr:uid="{73E52513-2D32-48DD-8F98-E7A996B05844}"/>
    <cellStyle name="Note 2 2 2 2 12" xfId="16198" xr:uid="{FD647794-85D5-4756-9E26-4FA6CDD9154B}"/>
    <cellStyle name="Note 2 2 2 2 13" xfId="4945" xr:uid="{61ADD1B2-B19C-4889-86CD-C04F5CABB7A0}"/>
    <cellStyle name="Note 2 2 2 2 2" xfId="5570" xr:uid="{D4586235-1A97-4951-A6BE-F63472E42247}"/>
    <cellStyle name="Note 2 2 2 2 2 10" xfId="18038" xr:uid="{489E6225-0E6C-4704-9CE9-5078DA0FFA9B}"/>
    <cellStyle name="Note 2 2 2 2 2 11" xfId="18956" xr:uid="{798CD109-CFC8-45DB-9C61-FF280FC6838B}"/>
    <cellStyle name="Note 2 2 2 2 2 2" xfId="5672" xr:uid="{95C78016-5FDE-46AC-A375-9279D3CA1773}"/>
    <cellStyle name="Note 2 2 2 2 2 2 2" xfId="6842" xr:uid="{6565CC17-5D96-4F99-A451-E555B0791408}"/>
    <cellStyle name="Note 2 2 2 2 2 2 2 2" xfId="11003" xr:uid="{B6ED074E-6F32-4AF6-9F44-CE9925459DFF}"/>
    <cellStyle name="Note 2 2 2 2 2 2 2 3" xfId="14456" xr:uid="{55652AB4-3691-45DD-AC25-3940CD3F55B1}"/>
    <cellStyle name="Note 2 2 2 2 2 2 2 4" xfId="4154" xr:uid="{83EB26D9-D402-4D09-AB7E-181312E528C2}"/>
    <cellStyle name="Note 2 2 2 2 2 2 2 5" xfId="20215" xr:uid="{70E87342-7971-451D-AE64-56AA2B1494BC}"/>
    <cellStyle name="Note 2 2 2 2 2 2 2 6" xfId="22974" xr:uid="{CABB5443-7414-4751-B9C2-BE3D38B7FF6B}"/>
    <cellStyle name="Note 2 2 2 2 2 2 3" xfId="7510" xr:uid="{466703E1-747C-4476-90F5-915F344EE7E7}"/>
    <cellStyle name="Note 2 2 2 2 2 2 3 2" xfId="11666" xr:uid="{46A05906-394B-4A15-A9B0-C0D897DCA87E}"/>
    <cellStyle name="Note 2 2 2 2 2 2 3 3" xfId="15117" xr:uid="{8007CB80-CF60-4E86-97B5-7EF6F1DC707F}"/>
    <cellStyle name="Note 2 2 2 2 2 2 3 4" xfId="17105" xr:uid="{B4223EC7-AEEA-490C-9A39-C6862F33F16E}"/>
    <cellStyle name="Note 2 2 2 2 2 2 3 5" xfId="20853" xr:uid="{CFB46F4C-3D1E-44D0-ADF0-075B1B2F8358}"/>
    <cellStyle name="Note 2 2 2 2 2 2 3 6" xfId="23609" xr:uid="{69BF3DEC-2F54-41B2-980A-C36E45993226}"/>
    <cellStyle name="Note 2 2 2 2 2 2 4" xfId="8142" xr:uid="{6949DE92-E3D4-47B0-8DD1-C5168DBD02BD}"/>
    <cellStyle name="Note 2 2 2 2 2 2 4 2" xfId="12298" xr:uid="{29D140A1-8E6D-479A-90FF-60ACBB77D221}"/>
    <cellStyle name="Note 2 2 2 2 2 2 4 3" xfId="15747" xr:uid="{67351D83-5312-4515-9A8E-749D83B0D73A}"/>
    <cellStyle name="Note 2 2 2 2 2 2 4 4" xfId="12673" xr:uid="{30E42F7B-889D-460B-8779-C9DEF37E978D}"/>
    <cellStyle name="Note 2 2 2 2 2 2 4 5" xfId="21479" xr:uid="{EC115789-139D-4BA2-BA97-C5E57AD77DEF}"/>
    <cellStyle name="Note 2 2 2 2 2 2 4 6" xfId="24235" xr:uid="{CCDA0490-0217-4EC8-B867-E9D282257564}"/>
    <cellStyle name="Note 2 2 2 2 2 2 5" xfId="9863" xr:uid="{BB211253-287A-4391-9370-472EA12BE38E}"/>
    <cellStyle name="Note 2 2 2 2 2 2 6" xfId="9447" xr:uid="{8E194DE0-FB9E-403A-B35D-274470A01E6C}"/>
    <cellStyle name="Note 2 2 2 2 2 2 7" xfId="10522" xr:uid="{480BDDA7-2F9E-4610-B25D-79CC1F36A110}"/>
    <cellStyle name="Note 2 2 2 2 2 2 8" xfId="3287" xr:uid="{3228E9B6-479D-4392-9111-AAB5D272405F}"/>
    <cellStyle name="Note 2 2 2 2 2 2 9" xfId="2965" xr:uid="{DC776A30-65AD-4C50-B770-A14A5873A6DD}"/>
    <cellStyle name="Note 2 2 2 2 2 3" xfId="5893" xr:uid="{2859F908-4F4D-43B6-B06C-75178338FE93}"/>
    <cellStyle name="Note 2 2 2 2 2 3 2" xfId="7062" xr:uid="{C53208C9-2F5C-4877-8A90-434750DEC0B8}"/>
    <cellStyle name="Note 2 2 2 2 2 3 2 2" xfId="11218" xr:uid="{8D9460DB-DBB4-4332-9F54-A780D4D14668}"/>
    <cellStyle name="Note 2 2 2 2 2 3 2 3" xfId="14672" xr:uid="{342174F2-A272-4A5E-A7C7-B0B9C1C469AB}"/>
    <cellStyle name="Note 2 2 2 2 2 3 2 4" xfId="17377" xr:uid="{BECD02C6-8784-4460-8B75-24BF0632C227}"/>
    <cellStyle name="Note 2 2 2 2 2 3 2 5" xfId="20413" xr:uid="{94F88245-2AF2-4F1F-99AC-9BE7C634C7A5}"/>
    <cellStyle name="Note 2 2 2 2 2 3 2 6" xfId="23171" xr:uid="{ACA8B77C-7BF8-45BC-93D6-A0F249D3D977}"/>
    <cellStyle name="Note 2 2 2 2 2 3 3" xfId="7710" xr:uid="{06D7CDF6-E228-40EF-95DB-9299E30BEAD7}"/>
    <cellStyle name="Note 2 2 2 2 2 3 3 2" xfId="11866" xr:uid="{6864CE90-8AF3-4C57-948A-85B852AA4C9B}"/>
    <cellStyle name="Note 2 2 2 2 2 3 3 3" xfId="15315" xr:uid="{60A02958-633E-445C-92AB-94479A43E3F7}"/>
    <cellStyle name="Note 2 2 2 2 2 3 3 4" xfId="13720" xr:uid="{19F03C49-9B1C-4410-B0A6-1A21178C5780}"/>
    <cellStyle name="Note 2 2 2 2 2 3 3 5" xfId="21050" xr:uid="{D6941F8A-BC2F-4CDE-A0BD-AD9A885D429A}"/>
    <cellStyle name="Note 2 2 2 2 2 3 3 6" xfId="23806" xr:uid="{2665E9C9-53D6-41F1-824E-F902285BDE9A}"/>
    <cellStyle name="Note 2 2 2 2 2 3 4" xfId="8342" xr:uid="{87178A07-379C-463F-974C-D7C9A11F3F8B}"/>
    <cellStyle name="Note 2 2 2 2 2 3 4 2" xfId="12498" xr:uid="{DEC11038-2EEC-49FA-A2DE-BEA14B503E01}"/>
    <cellStyle name="Note 2 2 2 2 2 3 4 3" xfId="15945" xr:uid="{72B9EFCC-0DEA-4F27-A0B5-E76F01A014A1}"/>
    <cellStyle name="Note 2 2 2 2 2 3 4 4" xfId="4329" xr:uid="{A472F60D-80DB-4062-8CC1-86FD109AB8BD}"/>
    <cellStyle name="Note 2 2 2 2 2 3 4 5" xfId="21676" xr:uid="{B65CDB5D-F5DE-457F-AE36-889F98121905}"/>
    <cellStyle name="Note 2 2 2 2 2 3 4 6" xfId="24432" xr:uid="{781AFC92-E048-4DBB-8646-1F23E5F499F0}"/>
    <cellStyle name="Note 2 2 2 2 2 3 5" xfId="10078" xr:uid="{5CAD85D5-7CC6-406B-95C4-3717AD702BC9}"/>
    <cellStyle name="Note 2 2 2 2 2 3 6" xfId="3328" xr:uid="{2DCACCBE-5D83-4B51-9D12-A3FBAEAE3F83}"/>
    <cellStyle name="Note 2 2 2 2 2 3 7" xfId="4286" xr:uid="{1DAE49E5-DCEA-4D25-8E05-3056E53C8A35}"/>
    <cellStyle name="Note 2 2 2 2 2 3 8" xfId="3367" xr:uid="{A6887FCD-C19A-40C9-B156-32612B68E8D5}"/>
    <cellStyle name="Note 2 2 2 2 2 3 9" xfId="19558" xr:uid="{934DC332-05A0-458D-AD57-F698E2AE4293}"/>
    <cellStyle name="Note 2 2 2 2 2 4" xfId="6740" xr:uid="{09F47EFF-42F0-4E51-8A00-F29B67163D29}"/>
    <cellStyle name="Note 2 2 2 2 2 4 2" xfId="10901" xr:uid="{B85968C7-7EA9-41B0-ACE6-CC1E280E8BDC}"/>
    <cellStyle name="Note 2 2 2 2 2 4 3" xfId="14354" xr:uid="{B6FFAF25-5E07-4500-8D6C-45AEC0D5394B}"/>
    <cellStyle name="Note 2 2 2 2 2 4 4" xfId="17025" xr:uid="{0CC01FB6-3E92-4F69-AC76-ED829B144958}"/>
    <cellStyle name="Note 2 2 2 2 2 4 5" xfId="20113" xr:uid="{BB558737-090E-40D9-A8EA-5C474F6FE7E5}"/>
    <cellStyle name="Note 2 2 2 2 2 4 6" xfId="22872" xr:uid="{9A845E61-5637-4400-A0F0-0C7D05161D97}"/>
    <cellStyle name="Note 2 2 2 2 2 5" xfId="7408" xr:uid="{6DEAC232-B63C-44EC-98F1-867E9E29AAF4}"/>
    <cellStyle name="Note 2 2 2 2 2 5 2" xfId="11564" xr:uid="{3F3475C8-EB5F-477F-A1D4-657F050375F2}"/>
    <cellStyle name="Note 2 2 2 2 2 5 3" xfId="15015" xr:uid="{E5202B26-7754-449C-859C-D292A71F07D2}"/>
    <cellStyle name="Note 2 2 2 2 2 5 4" xfId="4940" xr:uid="{E27EA229-DEBB-44F4-91DA-2CEBCACB1B65}"/>
    <cellStyle name="Note 2 2 2 2 2 5 5" xfId="20751" xr:uid="{27859ED5-FE28-4F70-9D43-E3B9AA1D4175}"/>
    <cellStyle name="Note 2 2 2 2 2 5 6" xfId="23507" xr:uid="{EB2C2205-4614-48CB-B239-A37C450513BC}"/>
    <cellStyle name="Note 2 2 2 2 2 6" xfId="8040" xr:uid="{92495103-F5B0-440E-89F1-ED4D0CEEA3A4}"/>
    <cellStyle name="Note 2 2 2 2 2 6 2" xfId="12196" xr:uid="{5C0B20B6-FAE8-4BE9-97DA-AEA404719A85}"/>
    <cellStyle name="Note 2 2 2 2 2 6 3" xfId="15645" xr:uid="{EBD95E0D-8508-4552-B414-87B80DD707C8}"/>
    <cellStyle name="Note 2 2 2 2 2 6 4" xfId="16406" xr:uid="{5931CD18-83BB-4F13-AE3F-E73078CDC55E}"/>
    <cellStyle name="Note 2 2 2 2 2 6 5" xfId="21377" xr:uid="{31BD0850-606A-4B94-BA50-52E7C384C0F8}"/>
    <cellStyle name="Note 2 2 2 2 2 6 6" xfId="24133" xr:uid="{B7C483B9-15C2-4899-BF93-BC9C031FAD6B}"/>
    <cellStyle name="Note 2 2 2 2 2 7" xfId="9761" xr:uid="{8118312B-D8EB-4F5C-ABF9-D64E457BAF11}"/>
    <cellStyle name="Note 2 2 2 2 2 8" xfId="5137" xr:uid="{165D5395-DC24-40A0-9C8A-6E7F00DF7EE1}"/>
    <cellStyle name="Note 2 2 2 2 2 9" xfId="18520" xr:uid="{F77B106B-D440-4200-9827-C9AE5F50C351}"/>
    <cellStyle name="Note 2 2 2 2 3" xfId="5622" xr:uid="{285F8834-7F3A-4ADE-9B18-F6BF1EE037F7}"/>
    <cellStyle name="Note 2 2 2 2 3 2" xfId="6792" xr:uid="{D3CADCBC-B756-4038-A933-8785F43EB4AE}"/>
    <cellStyle name="Note 2 2 2 2 3 2 2" xfId="10953" xr:uid="{9607673B-1202-4DC2-B0F6-59461415A08D}"/>
    <cellStyle name="Note 2 2 2 2 3 2 3" xfId="14406" xr:uid="{F37E81CC-0B1C-4560-A4FC-60EA318446C7}"/>
    <cellStyle name="Note 2 2 2 2 3 2 4" xfId="17182" xr:uid="{0B84A6DD-AD6D-4BB5-9788-5EECDB0DC6EF}"/>
    <cellStyle name="Note 2 2 2 2 3 2 5" xfId="20165" xr:uid="{43A4EFB0-D0B4-4B15-A958-6C118FD172DF}"/>
    <cellStyle name="Note 2 2 2 2 3 2 6" xfId="22924" xr:uid="{DE8E05FB-7D88-4A64-8E33-7BC9DB0500EC}"/>
    <cellStyle name="Note 2 2 2 2 3 3" xfId="7460" xr:uid="{61E92F70-C0D6-455A-9C7E-C95C0FBDA600}"/>
    <cellStyle name="Note 2 2 2 2 3 3 2" xfId="11616" xr:uid="{91E90AAC-82BD-46FE-B405-02126CF71D18}"/>
    <cellStyle name="Note 2 2 2 2 3 3 3" xfId="15067" xr:uid="{0BB2FB1B-D28B-444F-8889-DC7F2B5D42FD}"/>
    <cellStyle name="Note 2 2 2 2 3 3 4" xfId="18006" xr:uid="{3F3E18EB-26A0-42D4-9208-39D865F75972}"/>
    <cellStyle name="Note 2 2 2 2 3 3 5" xfId="20803" xr:uid="{D51A93A0-F0B9-48CF-A1A3-50C9E542B75D}"/>
    <cellStyle name="Note 2 2 2 2 3 3 6" xfId="23559" xr:uid="{A1E424CE-E147-4594-8476-52C52F99E435}"/>
    <cellStyle name="Note 2 2 2 2 3 4" xfId="8092" xr:uid="{8E8DDC42-4F26-4C76-8F35-594A234009A7}"/>
    <cellStyle name="Note 2 2 2 2 3 4 2" xfId="12248" xr:uid="{6B33CF83-1AD2-4E26-B870-684DED4BE323}"/>
    <cellStyle name="Note 2 2 2 2 3 4 3" xfId="15697" xr:uid="{487677E7-D7D0-4497-BA00-CDE9AFDBDF84}"/>
    <cellStyle name="Note 2 2 2 2 3 4 4" xfId="16418" xr:uid="{3AB56687-14C7-4896-9312-DB2F7DA632A6}"/>
    <cellStyle name="Note 2 2 2 2 3 4 5" xfId="21429" xr:uid="{81D8B43A-CDA6-4C04-809E-1911E691E2CC}"/>
    <cellStyle name="Note 2 2 2 2 3 4 6" xfId="24185" xr:uid="{2C0480D5-1E11-45AF-B928-C226020BF3FF}"/>
    <cellStyle name="Note 2 2 2 2 3 5" xfId="9813" xr:uid="{80BDF8F7-51B0-442C-B206-34D46C8F8332}"/>
    <cellStyle name="Note 2 2 2 2 3 6" xfId="12933" xr:uid="{B5EC1C6F-A932-4D4F-A0A2-61AFF6B8E13A}"/>
    <cellStyle name="Note 2 2 2 2 3 7" xfId="4051" xr:uid="{26189C08-58A3-4A68-BB44-BFDD0A3AE501}"/>
    <cellStyle name="Note 2 2 2 2 3 8" xfId="18714" xr:uid="{B5AD9A02-353F-4996-B8E0-7E0BE31AC600}"/>
    <cellStyle name="Note 2 2 2 2 3 9" xfId="3551" xr:uid="{E535EF08-3232-487D-9CD0-337911982C07}"/>
    <cellStyle name="Note 2 2 2 2 4" xfId="5839" xr:uid="{D578809A-2A10-4BC7-B00D-FE6904772A28}"/>
    <cellStyle name="Note 2 2 2 2 4 2" xfId="7008" xr:uid="{8D60048F-EAA1-4C46-BE40-FEED5851CBD5}"/>
    <cellStyle name="Note 2 2 2 2 4 2 2" xfId="11164" xr:uid="{6A6E1C28-C293-472D-8C62-87CE7683387C}"/>
    <cellStyle name="Note 2 2 2 2 4 2 3" xfId="14618" xr:uid="{CD1EDFF6-10D1-4737-8519-6925C23B53F4}"/>
    <cellStyle name="Note 2 2 2 2 4 2 4" xfId="18823" xr:uid="{73D11796-18B5-484C-ADE8-CBC1F3ACEDA0}"/>
    <cellStyle name="Note 2 2 2 2 4 2 5" xfId="20359" xr:uid="{750E7F7E-666D-4775-A7AB-9992E779CACE}"/>
    <cellStyle name="Note 2 2 2 2 4 2 6" xfId="23117" xr:uid="{135F7682-70B1-45CC-BEA3-7FDAA78DC570}"/>
    <cellStyle name="Note 2 2 2 2 4 3" xfId="7656" xr:uid="{8AD2EF2C-83A6-408B-A895-DF5A963E4759}"/>
    <cellStyle name="Note 2 2 2 2 4 3 2" xfId="11812" xr:uid="{859858C9-7624-4B2C-BD50-DEDF2E9F9EEF}"/>
    <cellStyle name="Note 2 2 2 2 4 3 3" xfId="15261" xr:uid="{D4F61998-EFA1-4763-A5D4-DFE6BD4D87A6}"/>
    <cellStyle name="Note 2 2 2 2 4 3 4" xfId="16663" xr:uid="{F66717E6-C602-4977-9DC2-093804879FAC}"/>
    <cellStyle name="Note 2 2 2 2 4 3 5" xfId="20996" xr:uid="{03BD2183-939E-42AD-9666-73ED3C335FF5}"/>
    <cellStyle name="Note 2 2 2 2 4 3 6" xfId="23752" xr:uid="{26BDE081-3B92-4D26-AB48-3FCF4DB8D57D}"/>
    <cellStyle name="Note 2 2 2 2 4 4" xfId="8288" xr:uid="{C1461EBB-5DCE-4679-8D16-A9C555D04FF9}"/>
    <cellStyle name="Note 2 2 2 2 4 4 2" xfId="12444" xr:uid="{3487A407-705F-4417-B8D3-01FFACE1B489}"/>
    <cellStyle name="Note 2 2 2 2 4 4 3" xfId="15891" xr:uid="{0DC9D499-50A4-4246-A314-639421F8E9C2}"/>
    <cellStyle name="Note 2 2 2 2 4 4 4" xfId="4115" xr:uid="{D8361A01-4F52-4EF1-B787-3431110976DD}"/>
    <cellStyle name="Note 2 2 2 2 4 4 5" xfId="21622" xr:uid="{754E74C2-BFBA-4204-BAA7-62CA0B1B5A4B}"/>
    <cellStyle name="Note 2 2 2 2 4 4 6" xfId="24378" xr:uid="{37B5494F-3A27-40CF-9CB4-F319CA74C49F}"/>
    <cellStyle name="Note 2 2 2 2 4 5" xfId="10024" xr:uid="{D6E386BB-C972-488D-8AE4-681C14514783}"/>
    <cellStyle name="Note 2 2 2 2 4 6" xfId="9448" xr:uid="{C78E9057-A898-4F2D-9BF7-BF87F90D0C4A}"/>
    <cellStyle name="Note 2 2 2 2 4 7" xfId="10162" xr:uid="{BE337204-2765-4E35-9140-9CA7BF29664E}"/>
    <cellStyle name="Note 2 2 2 2 4 8" xfId="17957" xr:uid="{A18C55B7-B19B-4D1D-87E6-4ED14695D225}"/>
    <cellStyle name="Note 2 2 2 2 4 9" xfId="19711" xr:uid="{030776F9-A3A8-4594-A311-4E59475AB278}"/>
    <cellStyle name="Note 2 2 2 2 5" xfId="5516" xr:uid="{7B7F7CAE-5FB7-4077-8994-7BADA7AEDD67}"/>
    <cellStyle name="Note 2 2 2 2 5 2" xfId="6689" xr:uid="{335AB829-1301-4D7B-8712-664D428788DE}"/>
    <cellStyle name="Note 2 2 2 2 5 2 2" xfId="10850" xr:uid="{346F8562-6388-4492-8085-B47FB475FD1E}"/>
    <cellStyle name="Note 2 2 2 2 5 2 3" xfId="14303" xr:uid="{F63E130C-3294-41CF-AB8D-9B2E53DE94F7}"/>
    <cellStyle name="Note 2 2 2 2 5 2 4" xfId="18692" xr:uid="{7CCD9CDC-AA65-439D-8D3D-D12ECE04E723}"/>
    <cellStyle name="Note 2 2 2 2 5 2 5" xfId="20063" xr:uid="{FF3BF21C-88BC-4EAF-92B0-77E0B96E608F}"/>
    <cellStyle name="Note 2 2 2 2 5 2 6" xfId="22822" xr:uid="{8B250A41-C18D-42FF-9492-3C347041623F}"/>
    <cellStyle name="Note 2 2 2 2 5 3" xfId="7357" xr:uid="{265D707A-7ADF-4900-BC2A-D72CED14CC4F}"/>
    <cellStyle name="Note 2 2 2 2 5 3 2" xfId="11513" xr:uid="{A5284644-E301-4893-8377-6CBBC0701C63}"/>
    <cellStyle name="Note 2 2 2 2 5 3 3" xfId="14964" xr:uid="{72984C67-4A2A-495B-890C-D8E6EDB0E64F}"/>
    <cellStyle name="Note 2 2 2 2 5 3 4" xfId="17075" xr:uid="{6D32CBDF-BA76-4F1F-913C-AA01AD2C7FDA}"/>
    <cellStyle name="Note 2 2 2 2 5 3 5" xfId="20700" xr:uid="{E8953C76-15AB-400F-9A1B-9283B9D957F6}"/>
    <cellStyle name="Note 2 2 2 2 5 3 6" xfId="23456" xr:uid="{BF529607-B98C-44C7-BBDF-739038A2DB20}"/>
    <cellStyle name="Note 2 2 2 2 5 4" xfId="7990" xr:uid="{CF109F4A-F811-4A68-9405-C96B1150778B}"/>
    <cellStyle name="Note 2 2 2 2 5 4 2" xfId="12146" xr:uid="{7A2CE449-5934-4034-A96B-951D6A08EC86}"/>
    <cellStyle name="Note 2 2 2 2 5 4 3" xfId="15595" xr:uid="{AF7FA884-BAE6-445E-BA73-607CE9B203DF}"/>
    <cellStyle name="Note 2 2 2 2 5 4 4" xfId="13862" xr:uid="{546BEB7D-6AC1-4E3C-818D-2E6ADF54B446}"/>
    <cellStyle name="Note 2 2 2 2 5 4 5" xfId="21327" xr:uid="{4BCD60C6-A864-46E3-A4C0-BE4863CB6B1E}"/>
    <cellStyle name="Note 2 2 2 2 5 4 6" xfId="24083" xr:uid="{248AE7B3-4FDE-41A5-9357-CFE568E0F966}"/>
    <cellStyle name="Note 2 2 2 2 5 5" xfId="9708" xr:uid="{5877DB87-A3CA-49E9-AC0A-AA2B83B24C5C}"/>
    <cellStyle name="Note 2 2 2 2 5 6" xfId="8624" xr:uid="{8D0385E7-4A7A-47BB-942E-D3C3539E7917}"/>
    <cellStyle name="Note 2 2 2 2 5 7" xfId="18535" xr:uid="{FB11789D-2B4C-47BD-9CE1-43D15052C157}"/>
    <cellStyle name="Note 2 2 2 2 5 8" xfId="17807" xr:uid="{BB641521-1FDF-46D0-ABD4-1C09362F042D}"/>
    <cellStyle name="Note 2 2 2 2 5 9" xfId="17477" xr:uid="{D10D68D6-F917-4152-8967-4A9329258DD0}"/>
    <cellStyle name="Note 2 2 2 2 6" xfId="6464" xr:uid="{BD594EC4-30A9-4A9F-9371-83FDDD2019B8}"/>
    <cellStyle name="Note 2 2 2 2 6 2" xfId="10636" xr:uid="{2B077242-F765-4597-8347-A90AED2836AF}"/>
    <cellStyle name="Note 2 2 2 2 6 3" xfId="14084" xr:uid="{73FEBE16-6FD5-4E6D-A6ED-D9901000542B}"/>
    <cellStyle name="Note 2 2 2 2 6 4" xfId="18237" xr:uid="{D3E60D7E-D5F1-42A4-AB23-ACC7311F8E0D}"/>
    <cellStyle name="Note 2 2 2 2 6 5" xfId="19862" xr:uid="{09987263-EA85-46CE-918B-466A0D166BB0}"/>
    <cellStyle name="Note 2 2 2 2 6 6" xfId="22625" xr:uid="{CEF6BA29-2F26-4F1A-9962-EE60144F4367}"/>
    <cellStyle name="Note 2 2 2 2 7" xfId="7163" xr:uid="{40CB5C78-54D7-4EA8-8F9D-2CCFF799C05B}"/>
    <cellStyle name="Note 2 2 2 2 7 2" xfId="11319" xr:uid="{1C34DE95-3552-43ED-A784-CD0B8881C785}"/>
    <cellStyle name="Note 2 2 2 2 7 3" xfId="14771" xr:uid="{EF82DA47-C856-4CAC-B64F-4775587EDE59}"/>
    <cellStyle name="Note 2 2 2 2 7 4" xfId="8492" xr:uid="{1BE0984B-F253-4A9B-AB2C-6082F3989DDB}"/>
    <cellStyle name="Note 2 2 2 2 7 5" xfId="20508" xr:uid="{0C5AFFF5-77F9-40C3-B513-3FB35DF65B6A}"/>
    <cellStyle name="Note 2 2 2 2 7 6" xfId="23264" xr:uid="{9D74DCEB-C61D-4E73-9E66-934DDF4F610D}"/>
    <cellStyle name="Note 2 2 2 2 8" xfId="7794" xr:uid="{B9819635-578A-4AAD-973C-B006B5986ABE}"/>
    <cellStyle name="Note 2 2 2 2 8 2" xfId="11950" xr:uid="{74A54103-6ED1-4200-BBEB-2E3131288E15}"/>
    <cellStyle name="Note 2 2 2 2 8 3" xfId="15399" xr:uid="{8ACDF3E9-725F-4328-BEB8-83E6CDFDD258}"/>
    <cellStyle name="Note 2 2 2 2 8 4" xfId="3098" xr:uid="{A3476147-58F6-4E37-A8A3-26E3CE4CF02A}"/>
    <cellStyle name="Note 2 2 2 2 8 5" xfId="21133" xr:uid="{EBF41FEB-DE3D-40AF-9E1F-226F9A0D8056}"/>
    <cellStyle name="Note 2 2 2 2 8 6" xfId="23889" xr:uid="{D307DF34-B75E-4E2D-9B79-30014947F314}"/>
    <cellStyle name="Note 2 2 2 2 9" xfId="3004" xr:uid="{BD1D631A-B859-4802-92C1-CCD535191DB6}"/>
    <cellStyle name="Note 2 2 2 3" xfId="5337" xr:uid="{7808BD77-F6C2-4DCA-B8D9-284A5722CBAF}"/>
    <cellStyle name="Note 2 2 2 3 10" xfId="17726" xr:uid="{86208624-E9AE-410A-9DD2-1A19D174B6EA}"/>
    <cellStyle name="Note 2 2 2 3 2" xfId="5785" xr:uid="{B9A4A838-E79C-4C61-8674-E6AC4D20DC01}"/>
    <cellStyle name="Note 2 2 2 3 2 2" xfId="6954" xr:uid="{5ACCD745-B44C-465A-84C4-35FEACFC5591}"/>
    <cellStyle name="Note 2 2 2 3 2 2 2" xfId="11110" xr:uid="{47E96E54-71D1-47B2-BF06-97CD79A50002}"/>
    <cellStyle name="Note 2 2 2 3 2 2 3" xfId="14564" xr:uid="{6BB89E16-9658-4AD4-A892-96A4CD147FF8}"/>
    <cellStyle name="Note 2 2 2 3 2 2 4" xfId="16193" xr:uid="{7126F30F-27A9-4B42-9270-E502B64980A4}"/>
    <cellStyle name="Note 2 2 2 3 2 2 5" xfId="20305" xr:uid="{724B8CB6-CBCE-4920-B9AE-9938C273E026}"/>
    <cellStyle name="Note 2 2 2 3 2 2 6" xfId="23063" xr:uid="{92ECDDB7-F8AB-465C-9856-C92856A4B706}"/>
    <cellStyle name="Note 2 2 2 3 2 3" xfId="7602" xr:uid="{AFDEACC0-069E-466E-A57C-CA69300C333B}"/>
    <cellStyle name="Note 2 2 2 3 2 3 2" xfId="11758" xr:uid="{EF9CEACB-7798-4B0D-AE96-A178E1A40A8E}"/>
    <cellStyle name="Note 2 2 2 3 2 3 3" xfId="15207" xr:uid="{C258BFF9-A310-4536-A205-54E513950939}"/>
    <cellStyle name="Note 2 2 2 3 2 3 4" xfId="3558" xr:uid="{B633CC62-2BB0-452A-A489-CCC8C65A39C3}"/>
    <cellStyle name="Note 2 2 2 3 2 3 5" xfId="20942" xr:uid="{5E54456D-5E71-448F-9436-91E3AC4CD5BF}"/>
    <cellStyle name="Note 2 2 2 3 2 3 6" xfId="23698" xr:uid="{3A23C45E-39C1-4340-B20D-0DD007723E73}"/>
    <cellStyle name="Note 2 2 2 3 2 4" xfId="8234" xr:uid="{5A922F53-9B39-44A3-AE43-00C626EA634A}"/>
    <cellStyle name="Note 2 2 2 3 2 4 2" xfId="12390" xr:uid="{913F0CED-451E-477C-B777-0B2BF54A29A8}"/>
    <cellStyle name="Note 2 2 2 3 2 4 3" xfId="15837" xr:uid="{A4537FF9-2A31-4DF1-BDBC-1CC42A201F06}"/>
    <cellStyle name="Note 2 2 2 3 2 4 4" xfId="4997" xr:uid="{1F292389-16C1-47F2-82DA-B429169C37C8}"/>
    <cellStyle name="Note 2 2 2 3 2 4 5" xfId="21568" xr:uid="{938B9EEB-CA5C-4B1C-A1C4-B1A42C2106FB}"/>
    <cellStyle name="Note 2 2 2 3 2 4 6" xfId="24324" xr:uid="{0029AE16-966E-41BA-834F-720381179EEC}"/>
    <cellStyle name="Note 2 2 2 3 2 5" xfId="9970" xr:uid="{6EF9AE6D-DC37-4E12-9BAC-2E9F7DC8EA07}"/>
    <cellStyle name="Note 2 2 2 3 2 6" xfId="5010" xr:uid="{805B6EF2-2B61-47FC-81B2-9B5E02A43EE4}"/>
    <cellStyle name="Note 2 2 2 3 2 7" xfId="10513" xr:uid="{3B00451C-FD36-4CA7-94A7-8F813506D76C}"/>
    <cellStyle name="Note 2 2 2 3 2 8" xfId="18206" xr:uid="{4DD6F3F7-BEA8-4A88-B2F9-94A71E56AD75}"/>
    <cellStyle name="Note 2 2 2 3 2 9" xfId="17227" xr:uid="{6ECC9E8E-F16E-4CB2-A5B0-5BE634BE943E}"/>
    <cellStyle name="Note 2 2 2 3 3" xfId="6567" xr:uid="{DCE591D4-C952-4DE4-9977-B4B3FD468872}"/>
    <cellStyle name="Note 2 2 2 3 3 2" xfId="10739" xr:uid="{A56ED5BA-42A6-448F-93E5-C6432903AEA1}"/>
    <cellStyle name="Note 2 2 2 3 3 3" xfId="14187" xr:uid="{BBDCD908-C570-4E29-8502-F336A533EA02}"/>
    <cellStyle name="Note 2 2 2 3 3 4" xfId="18338" xr:uid="{6E4243E6-D8E7-4B5B-8FA5-3DD3FD7B1FFD}"/>
    <cellStyle name="Note 2 2 2 3 3 5" xfId="19965" xr:uid="{63AF2804-3040-4402-8D81-BB4A63BB9888}"/>
    <cellStyle name="Note 2 2 2 3 3 6" xfId="22728" xr:uid="{12DE5F35-CAA6-4E89-B672-E86B730E9489}"/>
    <cellStyle name="Note 2 2 2 3 4" xfId="7266" xr:uid="{198E5591-1173-446B-A96B-FBD0637EE50F}"/>
    <cellStyle name="Note 2 2 2 3 4 2" xfId="11422" xr:uid="{7DD36957-CAE8-4FA0-99A8-7243A9A8C588}"/>
    <cellStyle name="Note 2 2 2 3 4 3" xfId="14874" xr:uid="{BA559696-E5C2-48B4-AA82-E9D5FDC81A02}"/>
    <cellStyle name="Note 2 2 2 3 4 4" xfId="17515" xr:uid="{38EB39D9-05C6-40A8-A170-0B5037567261}"/>
    <cellStyle name="Note 2 2 2 3 4 5" xfId="20611" xr:uid="{E833D4B7-DE73-4476-AFB5-2E596EF2622A}"/>
    <cellStyle name="Note 2 2 2 3 4 6" xfId="23367" xr:uid="{E84A6ACF-B060-4163-97E4-D5DA194B2576}"/>
    <cellStyle name="Note 2 2 2 3 5" xfId="7899" xr:uid="{B473A8C1-A296-4708-8158-2D10B6793D00}"/>
    <cellStyle name="Note 2 2 2 3 5 2" xfId="12055" xr:uid="{FF63468F-B154-40E5-98D8-5CF1C0D97F02}"/>
    <cellStyle name="Note 2 2 2 3 5 3" xfId="15504" xr:uid="{B6319B76-47E6-495C-B016-F3D21D919E6F}"/>
    <cellStyle name="Note 2 2 2 3 5 4" xfId="3141" xr:uid="{80EBF769-0FA3-4A34-86F3-4B8247920FC8}"/>
    <cellStyle name="Note 2 2 2 3 5 5" xfId="21238" xr:uid="{052783DA-970F-41C5-8227-A281E4C93BE8}"/>
    <cellStyle name="Note 2 2 2 3 5 6" xfId="23994" xr:uid="{435D96AD-11F8-46F0-ACC0-1D552C224B1C}"/>
    <cellStyle name="Note 2 2 2 3 6" xfId="9551" xr:uid="{8627CEED-A94D-43FD-B594-48E8FCFAF5F6}"/>
    <cellStyle name="Note 2 2 2 3 7" xfId="8618" xr:uid="{E9E378ED-5C54-4CBC-B5D4-EB6E21A6E1B5}"/>
    <cellStyle name="Note 2 2 2 3 8" xfId="18492" xr:uid="{8EC57CA8-1FE9-4B3B-9082-67E8BD4A7160}"/>
    <cellStyle name="Note 2 2 2 3 9" xfId="18244" xr:uid="{DB2EF898-8DED-433C-AF5A-8D19DDACAC66}"/>
    <cellStyle name="Note 2 2 2 4" xfId="6270" xr:uid="{6C7B9FB7-4D06-4F73-8618-413921441FB8}"/>
    <cellStyle name="Note 2 2 2 4 2" xfId="10446" xr:uid="{018C45E2-BF6C-4905-A046-A3D1D59132B5}"/>
    <cellStyle name="Note 2 2 2 4 3" xfId="13892" xr:uid="{4EBCEE42-0E01-4F24-BF04-D8995B59636A}"/>
    <cellStyle name="Note 2 2 2 4 4" xfId="17720" xr:uid="{C672BF51-23C3-4769-AB9B-46AED0CE7909}"/>
    <cellStyle name="Note 2 2 2 4 5" xfId="17873" xr:uid="{896A7569-935B-4C5F-AFBD-4AE8C476CE37}"/>
    <cellStyle name="Note 2 2 2 4 6" xfId="22480" xr:uid="{B7FF9C82-6749-4F4A-8879-B83C5B75B450}"/>
    <cellStyle name="Note 2 2 2 5" xfId="6143" xr:uid="{94006C15-2A99-4238-8601-C0CB260A7483}"/>
    <cellStyle name="Note 2 2 2 5 2" xfId="10319" xr:uid="{08E894DA-BCB5-41D2-BE6F-2E4918429A0E}"/>
    <cellStyle name="Note 2 2 2 5 3" xfId="13766" xr:uid="{2C0E5B35-0169-4F25-8BC8-B92610B67E77}"/>
    <cellStyle name="Note 2 2 2 5 4" xfId="18210" xr:uid="{E696E488-472B-40EE-ACCC-19EFA1418BE0}"/>
    <cellStyle name="Note 2 2 2 5 5" xfId="18481" xr:uid="{625A8C81-2035-4F91-9F4D-08173699BA52}"/>
    <cellStyle name="Note 2 2 2 5 6" xfId="22387" xr:uid="{DEA0C173-589B-4283-B601-2D9F985D2829}"/>
    <cellStyle name="Note 2 2 2 6" xfId="6086" xr:uid="{687D34FE-D23C-44E3-948D-092A487FC5F6}"/>
    <cellStyle name="Note 2 2 2 6 2" xfId="10265" xr:uid="{8B471A0B-07A5-44E5-AADB-968C0BCBFBC3}"/>
    <cellStyle name="Note 2 2 2 6 3" xfId="13712" xr:uid="{E6515509-C1A6-4E0F-8693-39A46E346632}"/>
    <cellStyle name="Note 2 2 2 6 4" xfId="4410" xr:uid="{608CD03B-2572-4A26-B339-D06E4B074030}"/>
    <cellStyle name="Note 2 2 2 6 5" xfId="16440" xr:uid="{1043464F-5779-45A7-9E9A-13837D3EC8ED}"/>
    <cellStyle name="Note 2 2 2 6 6" xfId="22348" xr:uid="{F7CCF570-0962-4096-A173-A1F935B41424}"/>
    <cellStyle name="Note 2 2 2 7" xfId="8731" xr:uid="{C633FCF3-2009-424E-994A-CAB36433A8BF}"/>
    <cellStyle name="Note 2 2 2 7 2" xfId="12888" xr:uid="{1D686458-1E2C-4FC8-B324-ACFAC05EC095}"/>
    <cellStyle name="Note 2 2 2 7 3" xfId="16289" xr:uid="{A9E5C303-D1AC-4BD2-80BC-93C61A7AC852}"/>
    <cellStyle name="Note 2 2 2 7 4" xfId="18724" xr:uid="{8E4050B7-B3DF-47E8-894A-77533CEE3713}"/>
    <cellStyle name="Note 2 2 2 7 5" xfId="3221" xr:uid="{80F520E1-8483-4D9C-AB55-5D84ABF798D3}"/>
    <cellStyle name="Note 2 2 2 7 6" xfId="21864" xr:uid="{50BF564D-BC48-4C3E-BF5E-ECFCC3D7F1F7}"/>
    <cellStyle name="Note 2 2 2 7 7" xfId="24584" xr:uid="{C2ECFAF1-F8D7-4025-A7BC-8957F361093B}"/>
    <cellStyle name="Note 2 2 2 8" xfId="9205" xr:uid="{B357483C-D982-406F-9047-72C00A4FAF04}"/>
    <cellStyle name="Note 2 2 2 8 2" xfId="13302" xr:uid="{56D36C7E-6C80-4EC7-A291-EB33A28C56A3}"/>
    <cellStyle name="Note 2 2 2 8 3" xfId="16698" xr:uid="{6495DCD7-0E32-402B-A453-E08B902A7CE1}"/>
    <cellStyle name="Note 2 2 2 8 4" xfId="19129" xr:uid="{294D1127-D565-401B-963A-E3ABC40F309E}"/>
    <cellStyle name="Note 2 2 2 8 5" xfId="22101" xr:uid="{85D51F04-0A4C-45B1-B617-880B88D1D489}"/>
    <cellStyle name="Note 2 2 2 9" xfId="9245" xr:uid="{85055E2F-7AE9-47CE-AF20-BD80057B3F83}"/>
    <cellStyle name="Note 2 2 2 9 2" xfId="13342" xr:uid="{BC53D043-9D19-4CC5-883E-20B391E1D7F2}"/>
    <cellStyle name="Note 2 2 2 9 3" xfId="16738" xr:uid="{161F86D6-A556-4E7A-8B33-593C453CBE1A}"/>
    <cellStyle name="Note 2 2 2 9 4" xfId="19169" xr:uid="{15DABF84-9FA0-4C88-9E2D-CE789DD30B9B}"/>
    <cellStyle name="Note 2 2 2 9 5" xfId="19536" xr:uid="{4DDF91CF-7A86-4D51-A2EE-62296821431C}"/>
    <cellStyle name="Note 2 2 2 9 6" xfId="22139" xr:uid="{C3E99868-9174-4FF8-B687-649B96EEC573}"/>
    <cellStyle name="Note 2 2 2 9 7" xfId="24829" xr:uid="{60D42097-9BA7-427F-AA64-9DD3D4DF1EB0}"/>
    <cellStyle name="Note 2 2 3" xfId="5277" xr:uid="{79D005DB-C2E9-4208-A8DB-1FAED1E0AB8B}"/>
    <cellStyle name="Note 2 2 3 10" xfId="9491" xr:uid="{8AA50535-F0E3-4534-91EC-D0DAB8F57A5C}"/>
    <cellStyle name="Note 2 2 3 11" xfId="4519" xr:uid="{888A25AE-7C58-4AA2-A597-285CFF06D096}"/>
    <cellStyle name="Note 2 2 3 12" xfId="18085" xr:uid="{43640DFB-8853-4557-8256-626D56A018AF}"/>
    <cellStyle name="Note 2 2 3 13" xfId="17538" xr:uid="{1FFDD3E2-04B6-4610-BFBD-80967DEBF7E9}"/>
    <cellStyle name="Note 2 2 3 2" xfId="5563" xr:uid="{BD72916C-6466-4733-A9A3-8D67DDBFA1B8}"/>
    <cellStyle name="Note 2 2 3 2 10" xfId="17913" xr:uid="{70D799E8-7B8E-4F76-849F-1CD263C79EB2}"/>
    <cellStyle name="Note 2 2 3 2 11" xfId="3165" xr:uid="{E72E4DDB-F2EF-4C6B-934A-E4E15CDE88D8}"/>
    <cellStyle name="Note 2 2 3 2 2" xfId="5665" xr:uid="{42DA32F4-2F9C-4BEF-98DD-30A1FE09B0FD}"/>
    <cellStyle name="Note 2 2 3 2 2 2" xfId="6835" xr:uid="{D61887D2-AF1F-4835-968B-352F55B30E83}"/>
    <cellStyle name="Note 2 2 3 2 2 2 2" xfId="10996" xr:uid="{3D4C3081-6232-4AAA-8AC8-F648E16164A4}"/>
    <cellStyle name="Note 2 2 3 2 2 2 3" xfId="14449" xr:uid="{84F325BF-2649-48DE-803F-FC69E8D83DCA}"/>
    <cellStyle name="Note 2 2 3 2 2 2 4" xfId="17214" xr:uid="{DE5E75F6-C4B7-4E92-AFE6-4204FD79A133}"/>
    <cellStyle name="Note 2 2 3 2 2 2 5" xfId="20208" xr:uid="{DE924271-436E-4EDE-B31B-0CDD7503A6E4}"/>
    <cellStyle name="Note 2 2 3 2 2 2 6" xfId="22967" xr:uid="{8048637A-310D-450B-B9FA-A5AD1A608B0C}"/>
    <cellStyle name="Note 2 2 3 2 2 3" xfId="7503" xr:uid="{F2680E10-064F-4E15-B552-3604BDD50F25}"/>
    <cellStyle name="Note 2 2 3 2 2 3 2" xfId="11659" xr:uid="{5F45A349-C3B8-4054-AD0D-C659A2712B4C}"/>
    <cellStyle name="Note 2 2 3 2 2 3 3" xfId="15110" xr:uid="{219C3959-AC41-4CA2-94F6-E07AA5912AB7}"/>
    <cellStyle name="Note 2 2 3 2 2 3 4" xfId="3799" xr:uid="{0401D7EC-183F-420C-A290-BD0969E52368}"/>
    <cellStyle name="Note 2 2 3 2 2 3 5" xfId="20846" xr:uid="{6E0E19F7-7A70-4DA3-AD0C-E31AAA0C2077}"/>
    <cellStyle name="Note 2 2 3 2 2 3 6" xfId="23602" xr:uid="{A72C8D29-530D-4510-9611-F18F4151ADD0}"/>
    <cellStyle name="Note 2 2 3 2 2 4" xfId="8135" xr:uid="{FA5F6924-252E-419A-88E3-F2C8E85FEC3B}"/>
    <cellStyle name="Note 2 2 3 2 2 4 2" xfId="12291" xr:uid="{76240246-A7F4-4401-817F-8B3885289611}"/>
    <cellStyle name="Note 2 2 3 2 2 4 3" xfId="15740" xr:uid="{DAEBCBEA-9895-4594-BE88-C95C8C7B0B30}"/>
    <cellStyle name="Note 2 2 3 2 2 4 4" xfId="16422" xr:uid="{8C229765-59BD-44F0-B489-3765BC222240}"/>
    <cellStyle name="Note 2 2 3 2 2 4 5" xfId="21472" xr:uid="{E66A5253-E09A-4A69-9553-21F087CF832D}"/>
    <cellStyle name="Note 2 2 3 2 2 4 6" xfId="24228" xr:uid="{0FA70EB6-07E8-4067-8932-D1F6FF8A225F}"/>
    <cellStyle name="Note 2 2 3 2 2 5" xfId="9856" xr:uid="{99165217-0B18-4980-8B26-033BEBE30291}"/>
    <cellStyle name="Note 2 2 3 2 2 6" xfId="8493" xr:uid="{490758FA-A334-4C0C-B440-9B6A4CBA8151}"/>
    <cellStyle name="Note 2 2 3 2 2 7" xfId="12856" xr:uid="{C2BAEA5C-2031-4D17-B28F-6EB247B6F762}"/>
    <cellStyle name="Note 2 2 3 2 2 8" xfId="4125" xr:uid="{2FCD712E-0E5D-40F8-8653-391335FBD0BD}"/>
    <cellStyle name="Note 2 2 3 2 2 9" xfId="16486" xr:uid="{38DAD0CB-C56E-4C60-9207-AAD75E8949FE}"/>
    <cellStyle name="Note 2 2 3 2 3" xfId="5886" xr:uid="{A8D08179-01F4-4656-994D-E89C132F7FCB}"/>
    <cellStyle name="Note 2 2 3 2 3 2" xfId="7055" xr:uid="{8CE930A2-04A6-4509-9252-D29B908C7D99}"/>
    <cellStyle name="Note 2 2 3 2 3 2 2" xfId="11211" xr:uid="{29EF1B21-46F7-40A3-9CA0-6347BC0E62E5}"/>
    <cellStyle name="Note 2 2 3 2 3 2 3" xfId="14665" xr:uid="{4539EAEA-B590-40B2-BE6D-A2C4572D4CD1}"/>
    <cellStyle name="Note 2 2 3 2 3 2 4" xfId="17361" xr:uid="{F146F935-C8ED-420E-B8E4-02FF16959E15}"/>
    <cellStyle name="Note 2 2 3 2 3 2 5" xfId="20406" xr:uid="{AEDDB766-776D-4FE6-B58E-3913A2598E74}"/>
    <cellStyle name="Note 2 2 3 2 3 2 6" xfId="23164" xr:uid="{B71EB417-E38F-43F3-ACA4-79CC571E8FCA}"/>
    <cellStyle name="Note 2 2 3 2 3 3" xfId="7703" xr:uid="{3BA65D0B-A496-41FA-95C5-483020DEF7DA}"/>
    <cellStyle name="Note 2 2 3 2 3 3 2" xfId="11859" xr:uid="{C112EDE3-1A25-4E88-B94F-E68DEB3775C6}"/>
    <cellStyle name="Note 2 2 3 2 3 3 3" xfId="15308" xr:uid="{E5B24AB7-6E25-4038-B9F0-10583309F41F}"/>
    <cellStyle name="Note 2 2 3 2 3 3 4" xfId="16387" xr:uid="{005FA701-0DDC-4690-A858-11BCB1517DD3}"/>
    <cellStyle name="Note 2 2 3 2 3 3 5" xfId="21043" xr:uid="{2BAD0E2F-2F6F-473D-B703-1412CFA24C00}"/>
    <cellStyle name="Note 2 2 3 2 3 3 6" xfId="23799" xr:uid="{66D35B84-D09D-4F6F-BC91-5307FF1B95E0}"/>
    <cellStyle name="Note 2 2 3 2 3 4" xfId="8335" xr:uid="{5367F9DB-A78A-4E01-B381-925C728F08B5}"/>
    <cellStyle name="Note 2 2 3 2 3 4 2" xfId="12491" xr:uid="{76627EB5-2552-423D-ADA0-34970E56397E}"/>
    <cellStyle name="Note 2 2 3 2 3 4 3" xfId="15938" xr:uid="{179F9AB0-B621-4399-8E78-A500C5562388}"/>
    <cellStyle name="Note 2 2 3 2 3 4 4" xfId="4324" xr:uid="{E24D7E28-7FED-44B6-9C8C-1FE0097B649E}"/>
    <cellStyle name="Note 2 2 3 2 3 4 5" xfId="21669" xr:uid="{3E3BC721-EA7E-4E40-80B8-CA9187648DB6}"/>
    <cellStyle name="Note 2 2 3 2 3 4 6" xfId="24425" xr:uid="{F0E1F842-02B0-4569-839E-9F6047A43715}"/>
    <cellStyle name="Note 2 2 3 2 3 5" xfId="10071" xr:uid="{F626F830-CCE1-484B-9823-766D49416441}"/>
    <cellStyle name="Note 2 2 3 2 3 6" xfId="3320" xr:uid="{C88A36B8-6E9C-46A4-A904-6ABA27B9A296}"/>
    <cellStyle name="Note 2 2 3 2 3 7" xfId="16667" xr:uid="{A4AFF9B6-2D56-48DB-AD4F-A53811BBE27B}"/>
    <cellStyle name="Note 2 2 3 2 3 8" xfId="17935" xr:uid="{9FB17105-EAE4-414B-9E59-DF0F80B477D1}"/>
    <cellStyle name="Note 2 2 3 2 3 9" xfId="19555" xr:uid="{8CA2C153-4218-4433-A00F-D774BBA8D97E}"/>
    <cellStyle name="Note 2 2 3 2 4" xfId="6733" xr:uid="{4BC98194-DA32-4EAB-9ED9-E24B6B6831B4}"/>
    <cellStyle name="Note 2 2 3 2 4 2" xfId="10894" xr:uid="{11268145-2062-4B3A-A9CD-CD0A18132FA9}"/>
    <cellStyle name="Note 2 2 3 2 4 3" xfId="14347" xr:uid="{DF9DA221-2F29-44A6-BD8A-C297AF573ACC}"/>
    <cellStyle name="Note 2 2 3 2 4 4" xfId="18716" xr:uid="{64468CBF-1540-45C3-87F3-8C80CD6A99DB}"/>
    <cellStyle name="Note 2 2 3 2 4 5" xfId="20106" xr:uid="{CEA1B147-4000-44BE-86B2-7CA5757E1F92}"/>
    <cellStyle name="Note 2 2 3 2 4 6" xfId="22865" xr:uid="{B95C250D-3DD9-47D7-A661-A43EB5C71EE3}"/>
    <cellStyle name="Note 2 2 3 2 5" xfId="7401" xr:uid="{DF559A8C-0D4F-4867-A3D9-075C7B2DEE09}"/>
    <cellStyle name="Note 2 2 3 2 5 2" xfId="11557" xr:uid="{D324D9AC-567A-46DA-85DD-54EFA53B68B5}"/>
    <cellStyle name="Note 2 2 3 2 5 3" xfId="15008" xr:uid="{74AEB6B4-52EA-4D68-B620-43BE5616B98F}"/>
    <cellStyle name="Note 2 2 3 2 5 4" xfId="17186" xr:uid="{8B83C25A-044B-42A1-B9C8-5D1456686C8C}"/>
    <cellStyle name="Note 2 2 3 2 5 5" xfId="20744" xr:uid="{754FA455-BAB0-4333-9685-2672CC1E79B1}"/>
    <cellStyle name="Note 2 2 3 2 5 6" xfId="23500" xr:uid="{0B0911CE-AA5F-4633-A13A-E0597374191B}"/>
    <cellStyle name="Note 2 2 3 2 6" xfId="8033" xr:uid="{540B0330-2BED-4826-BA62-26E75F047B87}"/>
    <cellStyle name="Note 2 2 3 2 6 2" xfId="12189" xr:uid="{6C6AA4E7-0767-4724-86B8-65DE6F3F8382}"/>
    <cellStyle name="Note 2 2 3 2 6 3" xfId="15638" xr:uid="{8AF50F2E-5AE8-4DDE-88C2-3E2E71EDD4D2}"/>
    <cellStyle name="Note 2 2 3 2 6 4" xfId="8528" xr:uid="{17C77E9E-47EE-40A8-AEEF-FE20767315B8}"/>
    <cellStyle name="Note 2 2 3 2 6 5" xfId="21370" xr:uid="{6A5885D7-12C5-434D-9F3C-9CCE392F8C6C}"/>
    <cellStyle name="Note 2 2 3 2 6 6" xfId="24126" xr:uid="{1F324FDE-9ACB-4D5D-985B-B935EB65E375}"/>
    <cellStyle name="Note 2 2 3 2 7" xfId="9754" xr:uid="{55438AB9-5C1C-4C24-8390-1826E8D14C5C}"/>
    <cellStyle name="Note 2 2 3 2 8" xfId="12815" xr:uid="{8D15FE3F-BCDF-4033-BE67-AD2C9D73701F}"/>
    <cellStyle name="Note 2 2 3 2 9" xfId="18618" xr:uid="{5A50FD23-D1CB-4F4F-BDAB-D6EC71280D3B}"/>
    <cellStyle name="Note 2 2 3 3" xfId="5615" xr:uid="{EBF3DDA9-CABC-4663-8D11-D9E00280E53F}"/>
    <cellStyle name="Note 2 2 3 3 2" xfId="6785" xr:uid="{F6124055-016D-466B-81A7-3457AAA2E648}"/>
    <cellStyle name="Note 2 2 3 3 2 2" xfId="10946" xr:uid="{8959995D-9D6D-48FC-A559-84D854A88771}"/>
    <cellStyle name="Note 2 2 3 3 2 3" xfId="14399" xr:uid="{E927CFAB-B19A-4E98-B4B5-CE58E371BD3C}"/>
    <cellStyle name="Note 2 2 3 3 2 4" xfId="17531" xr:uid="{869CDA32-F47A-48D3-8600-34FF45A16114}"/>
    <cellStyle name="Note 2 2 3 3 2 5" xfId="20158" xr:uid="{820A11BE-8D56-4259-9321-0578268ED47D}"/>
    <cellStyle name="Note 2 2 3 3 2 6" xfId="22917" xr:uid="{D5E34A84-0F6C-48FF-A0FA-9E94FFACEC40}"/>
    <cellStyle name="Note 2 2 3 3 3" xfId="7453" xr:uid="{E1B7A5DA-1231-40DC-89CC-C34B9D3FD842}"/>
    <cellStyle name="Note 2 2 3 3 3 2" xfId="11609" xr:uid="{1762580C-C243-4919-AF71-32D2980F60C2}"/>
    <cellStyle name="Note 2 2 3 3 3 3" xfId="15060" xr:uid="{25EBD9EB-5F0C-41BF-85D6-253E5B4A5B4F}"/>
    <cellStyle name="Note 2 2 3 3 3 4" xfId="17829" xr:uid="{3324F632-4045-4E53-A263-C89EBDB234AF}"/>
    <cellStyle name="Note 2 2 3 3 3 5" xfId="20796" xr:uid="{BC35FCA4-81E6-4646-BE2D-C44DE3A750D1}"/>
    <cellStyle name="Note 2 2 3 3 3 6" xfId="23552" xr:uid="{CCB9AB74-9082-428E-B921-C1A559E3A449}"/>
    <cellStyle name="Note 2 2 3 3 4" xfId="8085" xr:uid="{F55248FF-44AC-4C82-A669-69EACE3D6001}"/>
    <cellStyle name="Note 2 2 3 3 4 2" xfId="12241" xr:uid="{CBD649E9-2D74-46BC-91D3-485A98AAA38F}"/>
    <cellStyle name="Note 2 2 3 3 4 3" xfId="15690" xr:uid="{934BAB5C-CC77-4BD1-8BAE-E0EB1B7C31BD}"/>
    <cellStyle name="Note 2 2 3 3 4 4" xfId="12732" xr:uid="{08736B3B-B312-4C40-8F3A-709AE3CE2F47}"/>
    <cellStyle name="Note 2 2 3 3 4 5" xfId="21422" xr:uid="{B4460E0A-44BD-4F2E-9059-D17736D4308B}"/>
    <cellStyle name="Note 2 2 3 3 4 6" xfId="24178" xr:uid="{31DB354A-A6B4-4D4E-BCEE-3B7330A74931}"/>
    <cellStyle name="Note 2 2 3 3 5" xfId="9806" xr:uid="{25A9BF37-CA4E-4337-A7C6-988FD0F4A44A}"/>
    <cellStyle name="Note 2 2 3 3 6" xfId="12809" xr:uid="{73212154-6AF6-4367-8F38-559A47AA5070}"/>
    <cellStyle name="Note 2 2 3 3 7" xfId="4047" xr:uid="{104C9477-D97F-4029-B1C5-17E40CAA3AED}"/>
    <cellStyle name="Note 2 2 3 3 8" xfId="17403" xr:uid="{7645B9E1-1F90-4470-AC98-8B77941E1508}"/>
    <cellStyle name="Note 2 2 3 3 9" xfId="18375" xr:uid="{703A60F3-32B2-4969-ACF6-E546F8F89C85}"/>
    <cellStyle name="Note 2 2 3 4" xfId="5832" xr:uid="{CC3E37CA-6B2F-4499-AA3B-1ACDFE5C2335}"/>
    <cellStyle name="Note 2 2 3 4 2" xfId="7001" xr:uid="{9E80B805-5517-4E6F-BCF2-87A6328F6B2B}"/>
    <cellStyle name="Note 2 2 3 4 2 2" xfId="11157" xr:uid="{6A1B060E-5737-4C6D-B27E-3EBFC5092C32}"/>
    <cellStyle name="Note 2 2 3 4 2 3" xfId="14611" xr:uid="{B5E4E747-5B6A-429B-A69D-6F90A0D71799}"/>
    <cellStyle name="Note 2 2 3 4 2 4" xfId="18754" xr:uid="{A45A98A1-3798-4207-B5C9-93F8C46329DE}"/>
    <cellStyle name="Note 2 2 3 4 2 5" xfId="20352" xr:uid="{EF4777C8-3AFC-4171-9214-EB062054C191}"/>
    <cellStyle name="Note 2 2 3 4 2 6" xfId="23110" xr:uid="{D1D99A12-9D86-4954-A7C3-E97082815683}"/>
    <cellStyle name="Note 2 2 3 4 3" xfId="7649" xr:uid="{BCE1BF6F-4486-4C12-A681-59C13FB478E5}"/>
    <cellStyle name="Note 2 2 3 4 3 2" xfId="11805" xr:uid="{F84757BD-1368-4DFB-9564-E28E89433C0B}"/>
    <cellStyle name="Note 2 2 3 4 3 3" xfId="15254" xr:uid="{19A3A3A0-699E-46C3-A263-DAD022FE331C}"/>
    <cellStyle name="Note 2 2 3 4 3 4" xfId="16158" xr:uid="{6B9C42E8-069F-479C-B697-7FBE6CAB5718}"/>
    <cellStyle name="Note 2 2 3 4 3 5" xfId="20989" xr:uid="{9FFA6B1E-BE45-4736-B7D6-F49E91F991F8}"/>
    <cellStyle name="Note 2 2 3 4 3 6" xfId="23745" xr:uid="{50C7C473-CE06-48D2-BC01-018E9AEBE692}"/>
    <cellStyle name="Note 2 2 3 4 4" xfId="8281" xr:uid="{9436E2AB-2393-4F50-98C8-29F129F4796D}"/>
    <cellStyle name="Note 2 2 3 4 4 2" xfId="12437" xr:uid="{F6B38CAA-B45D-464A-9F5F-F9807E4591A4}"/>
    <cellStyle name="Note 2 2 3 4 4 3" xfId="15884" xr:uid="{A631DD66-A8F2-41FE-9396-D66AE36D4FFA}"/>
    <cellStyle name="Note 2 2 3 4 4 4" xfId="12770" xr:uid="{C3ADB4A2-EF75-4C15-9F9A-6495353351C9}"/>
    <cellStyle name="Note 2 2 3 4 4 5" xfId="21615" xr:uid="{8AB333C4-C4C3-42B2-9646-E229FB10EF2E}"/>
    <cellStyle name="Note 2 2 3 4 4 6" xfId="24371" xr:uid="{F27BD372-BB41-45CB-B4EE-61BDF120753D}"/>
    <cellStyle name="Note 2 2 3 4 5" xfId="10017" xr:uid="{9D2213A5-FB2D-475B-864B-17EDDFB12B0E}"/>
    <cellStyle name="Note 2 2 3 4 6" xfId="9435" xr:uid="{91DB3F1B-4BF4-4B28-90D6-A9454DC12B72}"/>
    <cellStyle name="Note 2 2 3 4 7" xfId="10553" xr:uid="{628668E8-CBCD-44C6-A46F-5801B46541E1}"/>
    <cellStyle name="Note 2 2 3 4 8" xfId="18293" xr:uid="{46238021-43DC-4435-B59D-67BA4A8D374B}"/>
    <cellStyle name="Note 2 2 3 4 9" xfId="12930" xr:uid="{F7EFBA2C-4F0C-4422-8CDC-CC9299121FA3}"/>
    <cellStyle name="Note 2 2 3 5" xfId="6509" xr:uid="{CFF63B69-2F5F-49F8-BB77-68E4BE526F13}"/>
    <cellStyle name="Note 2 2 3 5 2" xfId="10681" xr:uid="{CC9F964A-10B0-4B66-B377-F7EF8A220D0D}"/>
    <cellStyle name="Note 2 2 3 5 3" xfId="14129" xr:uid="{45929659-C021-472F-BECA-7A6945730F87}"/>
    <cellStyle name="Note 2 2 3 5 4" xfId="12846" xr:uid="{9AD1D822-49E5-4BDB-A85D-315E1466D27F}"/>
    <cellStyle name="Note 2 2 3 5 5" xfId="19907" xr:uid="{8B971CE3-8866-442B-A2B2-007DE97BC140}"/>
    <cellStyle name="Note 2 2 3 5 6" xfId="22670" xr:uid="{92E98D9E-D6E8-441A-9CA0-441B480C2FA6}"/>
    <cellStyle name="Note 2 2 3 6" xfId="7208" xr:uid="{BB11218D-4747-4DDB-9B26-747275B58E13}"/>
    <cellStyle name="Note 2 2 3 6 2" xfId="11364" xr:uid="{B6ACBFC6-B481-44A3-98DC-FC03C4552009}"/>
    <cellStyle name="Note 2 2 3 6 3" xfId="14816" xr:uid="{7C1DF693-8F15-40BC-924B-A56E9F89D0AB}"/>
    <cellStyle name="Note 2 2 3 6 4" xfId="3161" xr:uid="{CCA2906A-119A-45AC-8573-D3BA72386FF1}"/>
    <cellStyle name="Note 2 2 3 6 5" xfId="20553" xr:uid="{A5E97AAB-53B8-4665-91AE-BB3D57E40508}"/>
    <cellStyle name="Note 2 2 3 6 6" xfId="23309" xr:uid="{0021F6A1-B520-4371-97A0-85EA64A1EB7C}"/>
    <cellStyle name="Note 2 2 3 7" xfId="7839" xr:uid="{B3523C8C-576A-43E1-82CA-19CB98E05F7C}"/>
    <cellStyle name="Note 2 2 3 7 2" xfId="11995" xr:uid="{8F7A43A8-224A-4F9C-8937-3B95C1EDB0C5}"/>
    <cellStyle name="Note 2 2 3 7 3" xfId="15444" xr:uid="{51C05780-F68C-4F85-8963-67D6F800CCF2}"/>
    <cellStyle name="Note 2 2 3 7 4" xfId="3354" xr:uid="{F4DECB80-951C-46BF-8D76-E09EBB9CE596}"/>
    <cellStyle name="Note 2 2 3 7 5" xfId="21178" xr:uid="{F10714F5-A0ED-4271-A78E-F67F8E9AF76F}"/>
    <cellStyle name="Note 2 2 3 7 6" xfId="23934" xr:uid="{B8468ED5-7733-4844-98D1-D99B0D3DDF43}"/>
    <cellStyle name="Note 2 2 3 8" xfId="9037" xr:uid="{CB27FDC0-6F26-4E4F-9A49-4E9C2305EC5B}"/>
    <cellStyle name="Note 2 2 3 8 2" xfId="13143" xr:uid="{F5DE60BF-334C-4934-8697-C92413C66AB1}"/>
    <cellStyle name="Note 2 2 3 8 3" xfId="16537" xr:uid="{19D976D3-C259-4240-AA0C-FC7B480EBF7F}"/>
    <cellStyle name="Note 2 2 3 8 4" xfId="18979" xr:uid="{D4D5AA5C-BA93-4AD8-B90F-CC961354448F}"/>
    <cellStyle name="Note 2 2 3 8 5" xfId="4282" xr:uid="{939DE0AF-55A3-4BBD-B3C2-33B06D90C0C6}"/>
    <cellStyle name="Note 2 2 3 8 6" xfId="21976" xr:uid="{3592B445-4467-4FC2-9F80-B8FCF33CB439}"/>
    <cellStyle name="Note 2 2 3 8 7" xfId="24674" xr:uid="{37189803-FF16-4A77-BA91-8198FE7B9B88}"/>
    <cellStyle name="Note 2 2 3 9" xfId="9322" xr:uid="{EB561654-E3EF-4493-BE3B-E9BD77C20AF5}"/>
    <cellStyle name="Note 2 2 3 9 2" xfId="13419" xr:uid="{32E9EF11-A51B-482D-B206-C1191AF4DDC2}"/>
    <cellStyle name="Note 2 2 3 9 3" xfId="16814" xr:uid="{0FA9CC6D-5A9E-44E5-BB7C-C823C44CC3BB}"/>
    <cellStyle name="Note 2 2 3 9 4" xfId="19245" xr:uid="{355ED423-72A6-4944-ABA6-91E0B8104B37}"/>
    <cellStyle name="Note 2 2 3 9 5" xfId="19583" xr:uid="{8C1BBD67-8B8D-4CD7-86B8-610B890379AA}"/>
    <cellStyle name="Note 2 2 3 9 6" xfId="22214" xr:uid="{EB1D8666-CFCB-41BC-B052-47672A4835FA}"/>
    <cellStyle name="Note 2 2 3 9 7" xfId="24874" xr:uid="{560F18F5-F9D4-4D84-90E9-027EAC92656A}"/>
    <cellStyle name="Note 2 2 4" xfId="5780" xr:uid="{923296F1-5012-4337-A474-91A3C92A3EBC}"/>
    <cellStyle name="Note 2 2 4 2" xfId="6949" xr:uid="{365A6D75-8599-4FAD-94A0-3E9E0AAD6928}"/>
    <cellStyle name="Note 2 2 4 2 2" xfId="11105" xr:uid="{7A1CD087-B088-4524-A9FE-7C0DFEC4CBF9}"/>
    <cellStyle name="Note 2 2 4 2 3" xfId="14559" xr:uid="{27ECADFD-9D41-474A-8FEA-1409781AB982}"/>
    <cellStyle name="Note 2 2 4 2 4" xfId="18763" xr:uid="{48025AC1-ABFB-4D43-8A04-C7E740DBAB79}"/>
    <cellStyle name="Note 2 2 4 2 5" xfId="20300" xr:uid="{525C727D-F749-477F-9495-B53A54B6B25C}"/>
    <cellStyle name="Note 2 2 4 2 6" xfId="23058" xr:uid="{C986F11F-90B4-455A-8882-B54B840077FB}"/>
    <cellStyle name="Note 2 2 4 3" xfId="7597" xr:uid="{A78CA1BD-EAF6-4102-8966-203388FE3AA5}"/>
    <cellStyle name="Note 2 2 4 3 2" xfId="11753" xr:uid="{C01D50F7-F1A7-4498-A16A-BFC1951A326E}"/>
    <cellStyle name="Note 2 2 4 3 3" xfId="15202" xr:uid="{50663B0B-DCD8-482C-AF11-26FC8B98C9AD}"/>
    <cellStyle name="Note 2 2 4 3 4" xfId="16517" xr:uid="{76E36536-04B2-427E-9FBC-AB3A8CC6BE45}"/>
    <cellStyle name="Note 2 2 4 3 5" xfId="20937" xr:uid="{689920D3-CC36-4267-91A7-51B4BBE81018}"/>
    <cellStyle name="Note 2 2 4 3 6" xfId="23693" xr:uid="{C9A66F60-2D98-424F-A0D2-B79B95252ED3}"/>
    <cellStyle name="Note 2 2 4 4" xfId="8229" xr:uid="{4C1B47BC-EC52-470B-A0B5-8727E8633989}"/>
    <cellStyle name="Note 2 2 4 4 2" xfId="12385" xr:uid="{97EF435A-CEDA-41C7-B99D-49CCB833D169}"/>
    <cellStyle name="Note 2 2 4 4 3" xfId="15832" xr:uid="{075BD2B1-099F-438D-A184-2AE7E861BB8D}"/>
    <cellStyle name="Note 2 2 4 4 4" xfId="12778" xr:uid="{365B1BF7-E079-442E-8408-3DEAFC8E4CDE}"/>
    <cellStyle name="Note 2 2 4 4 5" xfId="21563" xr:uid="{F70085F0-2E8A-4072-8456-8112C229F1A7}"/>
    <cellStyle name="Note 2 2 4 4 6" xfId="24319" xr:uid="{FC1EDAED-7C23-44D5-8FA9-1FA688FDB8BC}"/>
    <cellStyle name="Note 2 2 4 5" xfId="9965" xr:uid="{5990F975-28A2-48D0-AEDA-2FA0AA0EB02A}"/>
    <cellStyle name="Note 2 2 4 6" xfId="3307" xr:uid="{05D083A8-0278-43E5-9BE1-4E4B26997466}"/>
    <cellStyle name="Note 2 2 4 7" xfId="10204" xr:uid="{DFDEE8AF-93A3-4306-A92B-ED2EC2F5E811}"/>
    <cellStyle name="Note 2 2 4 8" xfId="17397" xr:uid="{DA7D7631-9966-45F8-8095-E0835542A9CE}"/>
    <cellStyle name="Note 2 2 4 9" xfId="17787" xr:uid="{18C3E45E-E879-45E2-B43E-4352D7FB7B0F}"/>
    <cellStyle name="Note 2 2 5" xfId="6001" xr:uid="{4D970921-79DE-48D5-86EF-C4BB77A432EF}"/>
    <cellStyle name="Note 2 2 5 2" xfId="10184" xr:uid="{654BE38B-ED64-4593-81F2-EB31DB0CE737}"/>
    <cellStyle name="Note 2 2 5 3" xfId="13632" xr:uid="{DBBB3984-3897-4C26-A2BA-B706F9C721AB}"/>
    <cellStyle name="Note 2 2 5 4" xfId="18873" xr:uid="{E2C7B706-7C6E-454A-BB3D-ECCC7C99ED2E}"/>
    <cellStyle name="Note 2 2 5 5" xfId="17619" xr:uid="{49E499FF-386A-4E86-9D9E-774AC05E56E2}"/>
    <cellStyle name="Note 2 2 5 6" xfId="13642" xr:uid="{93CB7816-9905-4249-A1DD-4F7671364B84}"/>
    <cellStyle name="Note 2 2 6" xfId="6401" xr:uid="{306D5860-CF73-44D8-AF95-305B682A6F54}"/>
    <cellStyle name="Note 2 2 6 2" xfId="10573" xr:uid="{105C66F8-F717-4F31-ABB9-07DE1EF0FBC2}"/>
    <cellStyle name="Note 2 2 6 3" xfId="14021" xr:uid="{87EE5FD1-3142-44B5-9198-35E13C87F508}"/>
    <cellStyle name="Note 2 2 6 4" xfId="16313" xr:uid="{50371A4D-D4DA-44F0-896E-2B8D54AD2BE3}"/>
    <cellStyle name="Note 2 2 6 5" xfId="19799" xr:uid="{5A06CF60-FAFA-4F6D-83C3-B2373D1CE7FA}"/>
    <cellStyle name="Note 2 2 6 6" xfId="22562" xr:uid="{F55CE67E-880B-4A0D-BE80-8F65D5CDA81E}"/>
    <cellStyle name="Note 2 2 7" xfId="6117" xr:uid="{FB9F47F4-94B5-4477-A17B-4CCBFE122BA3}"/>
    <cellStyle name="Note 2 2 7 2" xfId="10293" xr:uid="{E97DB366-2D68-464D-9F9E-B91ADA769C41}"/>
    <cellStyle name="Note 2 2 7 3" xfId="13740" xr:uid="{9A376CD1-0454-438C-AA07-5C85DED0B57A}"/>
    <cellStyle name="Note 2 2 7 4" xfId="4852" xr:uid="{DAFF957B-853C-48A0-A46E-EAA98632B9B3}"/>
    <cellStyle name="Note 2 2 7 5" xfId="18407" xr:uid="{3F479D87-35D8-40C0-A1BB-0CC0AA01537B}"/>
    <cellStyle name="Note 2 2 7 6" xfId="22362" xr:uid="{AB5C882F-7B60-4D58-9292-2629FD59391A}"/>
    <cellStyle name="Note 2 2 8" xfId="8711" xr:uid="{C192F539-75EC-43ED-9E7F-9FF2A8AA32E6}"/>
    <cellStyle name="Note 2 2 8 2" xfId="12871" xr:uid="{AE1646FF-8F0E-4FAD-9230-C8EE7F033BFF}"/>
    <cellStyle name="Note 2 2 8 3" xfId="16271" xr:uid="{44042E44-FA4A-4187-BC6B-57DFDBAEA548}"/>
    <cellStyle name="Note 2 2 8 4" xfId="18706" xr:uid="{D6455D87-9A8A-4992-9876-7FE31CE949A6}"/>
    <cellStyle name="Note 2 2 8 5" xfId="16167" xr:uid="{DE49B067-9431-463E-A0D0-08238B5E46A6}"/>
    <cellStyle name="Note 2 2 8 6" xfId="21854" xr:uid="{E7B949C0-2E89-4322-AC5B-EF4B31611FF7}"/>
    <cellStyle name="Note 2 2 8 7" xfId="24574" xr:uid="{F0AEB82B-6FBF-4C40-9958-033E0C6EF71F}"/>
    <cellStyle name="Note 2 2 9" xfId="9212" xr:uid="{87FF8B94-0707-421D-98A2-4D580AECB95B}"/>
    <cellStyle name="Note 2 2 9 2" xfId="13309" xr:uid="{F62EACAC-2B1B-4986-BF1D-47C658A78DA4}"/>
    <cellStyle name="Note 2 2 9 3" xfId="16705" xr:uid="{22C0DCE5-8488-4706-97C9-F19EF7ACBC25}"/>
    <cellStyle name="Note 2 2 9 4" xfId="19136" xr:uid="{B158D330-B5C4-411F-972D-9FEDADA0B91C}"/>
    <cellStyle name="Note 2 2 9 5" xfId="22108" xr:uid="{ABF0DCE9-F16F-4677-BA61-B94DFFA8A4B1}"/>
    <cellStyle name="Note 2 3" xfId="558" xr:uid="{00000000-0005-0000-0000-000051070000}"/>
    <cellStyle name="Note 2 3 10" xfId="8540" xr:uid="{93C357A4-C27B-4817-8434-703E75FCA049}"/>
    <cellStyle name="Note 2 3 11" xfId="3077" xr:uid="{B8446CDD-4BD5-4AC6-BD8F-2204EC03F2EF}"/>
    <cellStyle name="Note 2 3 12" xfId="3279" xr:uid="{A194F56A-159B-4962-9FDD-8A0EE0D59B42}"/>
    <cellStyle name="Note 2 3 13" xfId="17137" xr:uid="{C0E7FA5F-3C4D-4B83-92C4-726D20C2CB3B}"/>
    <cellStyle name="Note 2 3 2" xfId="2005" xr:uid="{00000000-0005-0000-0000-000052070000}"/>
    <cellStyle name="Note 2 3 2 10" xfId="4569" xr:uid="{344BF354-C46B-4883-8700-E55CDA0E896E}"/>
    <cellStyle name="Note 2 3 2 11" xfId="3925" xr:uid="{79F52F52-AC4E-4C02-BC7D-1CE59EDC67FE}"/>
    <cellStyle name="Note 2 3 2 12" xfId="4135" xr:uid="{87D7ECAE-FDAE-4032-AA97-6E9B40F89486}"/>
    <cellStyle name="Note 2 3 2 13" xfId="17568" xr:uid="{0553C9A3-99E1-4EF5-8DE4-BFB638A113A2}"/>
    <cellStyle name="Note 2 3 2 14" xfId="20438" xr:uid="{AA1DDCA9-5A05-46A7-9A2D-DFA256DC77EB}"/>
    <cellStyle name="Note 2 3 2 2" xfId="5233" xr:uid="{81A4C8F6-83E9-437E-96F4-56D421E2B4E8}"/>
    <cellStyle name="Note 2 3 2 2 10" xfId="5069" xr:uid="{F0E7A96B-7A56-48D4-80A7-DBC8CA7CA741}"/>
    <cellStyle name="Note 2 3 2 2 11" xfId="4439" xr:uid="{C0174BCB-9A91-4903-ACD1-DB85D3426438}"/>
    <cellStyle name="Note 2 3 2 2 12" xfId="17048" xr:uid="{79529ADB-2E2D-4C2B-B4F7-E67C245324E4}"/>
    <cellStyle name="Note 2 3 2 2 2" xfId="5692" xr:uid="{A4B5F944-E0AF-47D2-995A-B3963CDC3DD2}"/>
    <cellStyle name="Note 2 3 2 2 2 2" xfId="6862" xr:uid="{E13D2A93-45D9-40B5-A8F1-415228D1F3F6}"/>
    <cellStyle name="Note 2 3 2 2 2 2 2" xfId="11023" xr:uid="{9CB4DBC4-D4C5-4940-A032-466BFE3173B8}"/>
    <cellStyle name="Note 2 3 2 2 2 2 3" xfId="14476" xr:uid="{2F8CCAA1-59AD-4693-9F8F-F6E5DB327B76}"/>
    <cellStyle name="Note 2 3 2 2 2 2 4" xfId="4985" xr:uid="{80877DE4-A49C-4794-BD95-EE6C15B46F40}"/>
    <cellStyle name="Note 2 3 2 2 2 2 5" xfId="20235" xr:uid="{0AF59FB3-CA9C-4075-B7DB-DA5F0A1E201A}"/>
    <cellStyle name="Note 2 3 2 2 2 2 6" xfId="22994" xr:uid="{02576886-A87E-4EF1-BAB6-239857C43628}"/>
    <cellStyle name="Note 2 3 2 2 2 3" xfId="7530" xr:uid="{0CF72AB9-B47C-4E3F-A7AD-D6739B190127}"/>
    <cellStyle name="Note 2 3 2 2 2 3 2" xfId="11686" xr:uid="{808FA341-0371-406A-839C-396F88FF7D55}"/>
    <cellStyle name="Note 2 3 2 2 2 3 3" xfId="15137" xr:uid="{B78EB64E-844C-4860-AF69-C708AA4DE52B}"/>
    <cellStyle name="Note 2 3 2 2 2 3 4" xfId="13087" xr:uid="{FBC7F68D-0F27-4CB7-ACD1-5D1B767C4156}"/>
    <cellStyle name="Note 2 3 2 2 2 3 5" xfId="20873" xr:uid="{77B9B160-C024-40C4-97FB-36A9C3F837B7}"/>
    <cellStyle name="Note 2 3 2 2 2 3 6" xfId="23629" xr:uid="{E77FD0D8-141B-4B08-A0B1-33CF6C69B9CF}"/>
    <cellStyle name="Note 2 3 2 2 2 4" xfId="8162" xr:uid="{5F79F3B9-F415-49AB-8D73-AE8B353279F9}"/>
    <cellStyle name="Note 2 3 2 2 2 4 2" xfId="12318" xr:uid="{20D408CB-720D-424A-AEF3-61E372B45711}"/>
    <cellStyle name="Note 2 3 2 2 2 4 3" xfId="15767" xr:uid="{60ED12B4-1881-4BD8-A3F7-B7444878591C}"/>
    <cellStyle name="Note 2 3 2 2 2 4 4" xfId="12799" xr:uid="{F579934A-2C95-43A2-9D22-1188D761B890}"/>
    <cellStyle name="Note 2 3 2 2 2 4 5" xfId="21499" xr:uid="{58805759-BDB7-41BC-8315-556609EB882C}"/>
    <cellStyle name="Note 2 3 2 2 2 4 6" xfId="24255" xr:uid="{A2B1AD69-5EB1-454E-8E4D-BB1F10F39AA7}"/>
    <cellStyle name="Note 2 3 2 2 2 5" xfId="9883" xr:uid="{9511DAF0-420C-401B-85B6-A5D6872C9948}"/>
    <cellStyle name="Note 2 3 2 2 2 6" xfId="3621" xr:uid="{7CCB2058-18FF-4457-B25B-29112CA6CA86}"/>
    <cellStyle name="Note 2 3 2 2 2 7" xfId="4792" xr:uid="{E3A43929-0526-45EF-A7D4-6CFC86840B93}"/>
    <cellStyle name="Note 2 3 2 2 2 8" xfId="3670" xr:uid="{FC9AFAC5-316A-43DF-8C3F-407E8080DC21}"/>
    <cellStyle name="Note 2 3 2 2 2 9" xfId="21824" xr:uid="{071D2977-498D-4C59-BB56-D8627EF01404}"/>
    <cellStyle name="Note 2 3 2 2 3" xfId="5913" xr:uid="{EE316ED4-0B88-4E32-8BD6-1D13906E2BA2}"/>
    <cellStyle name="Note 2 3 2 2 3 2" xfId="7082" xr:uid="{E1CB0B7E-1EE8-49EA-B15D-254FA16D4BF1}"/>
    <cellStyle name="Note 2 3 2 2 3 2 2" xfId="11238" xr:uid="{F2ED4B19-2514-4ED5-B72E-714C24FDD14E}"/>
    <cellStyle name="Note 2 3 2 2 3 2 3" xfId="14692" xr:uid="{9F5AD2D9-2974-433E-B1C7-F1AFA313CAD1}"/>
    <cellStyle name="Note 2 3 2 2 3 2 4" xfId="18756" xr:uid="{A2BA8646-AF9A-42E5-ABDA-DE81F2DD1C64}"/>
    <cellStyle name="Note 2 3 2 2 3 2 5" xfId="20433" xr:uid="{A8B271ED-FA78-45ED-9D5B-7B1813BD5638}"/>
    <cellStyle name="Note 2 3 2 2 3 2 6" xfId="23191" xr:uid="{E26E57B9-CFDF-4CB0-A47C-FB6DFE8DFF41}"/>
    <cellStyle name="Note 2 3 2 2 3 3" xfId="7730" xr:uid="{98A92CB0-6629-4372-BF86-0B5DBF51E0D1}"/>
    <cellStyle name="Note 2 3 2 2 3 3 2" xfId="11886" xr:uid="{7C7FE68F-9C2D-406D-B88F-D6E308C59A38}"/>
    <cellStyle name="Note 2 3 2 2 3 3 3" xfId="15335" xr:uid="{82B589AF-4880-4EC1-9D5B-57C630AB0BB6}"/>
    <cellStyle name="Note 2 3 2 2 3 3 4" xfId="14008" xr:uid="{773F80DC-7746-4258-AD58-10916BF95C86}"/>
    <cellStyle name="Note 2 3 2 2 3 3 5" xfId="21070" xr:uid="{5059907C-322B-453D-A3CD-AD9F7B3F5B21}"/>
    <cellStyle name="Note 2 3 2 2 3 3 6" xfId="23826" xr:uid="{D0E34321-1334-42DC-A9C5-80969CF02906}"/>
    <cellStyle name="Note 2 3 2 2 3 4" xfId="8362" xr:uid="{8D4BB891-6C62-43E6-BFBE-0368324F62F4}"/>
    <cellStyle name="Note 2 3 2 2 3 4 2" xfId="12518" xr:uid="{70A70F8B-598A-479F-ABA1-114FAB727C46}"/>
    <cellStyle name="Note 2 3 2 2 3 4 3" xfId="15965" xr:uid="{9AE8645B-A4B7-4244-9300-CC47698DADEE}"/>
    <cellStyle name="Note 2 3 2 2 3 4 4" xfId="4340" xr:uid="{28F2CF61-5553-4F71-AF5C-A231FC182145}"/>
    <cellStyle name="Note 2 3 2 2 3 4 5" xfId="21696" xr:uid="{39E2B776-4080-4230-B910-C8FEE6F1505C}"/>
    <cellStyle name="Note 2 3 2 2 3 4 6" xfId="24452" xr:uid="{E070F43B-1EFB-4E64-83B2-4710A3B6F3CA}"/>
    <cellStyle name="Note 2 3 2 2 3 5" xfId="10098" xr:uid="{4C03B785-ADD7-44A7-97BF-D797AF53DD0B}"/>
    <cellStyle name="Note 2 3 2 2 3 6" xfId="3476" xr:uid="{0C28CCA2-FB55-49C6-BF92-51DC7A26EE73}"/>
    <cellStyle name="Note 2 3 2 2 3 7" xfId="13526" xr:uid="{B130703B-9C55-4CFD-A865-49D143B70EF6}"/>
    <cellStyle name="Note 2 3 2 2 3 8" xfId="3713" xr:uid="{D8812776-7209-497D-B41F-B8D5BA53641C}"/>
    <cellStyle name="Note 2 3 2 2 3 9" xfId="17543" xr:uid="{7CAFD261-D863-4C0E-946C-9838BFD77FD5}"/>
    <cellStyle name="Note 2 3 2 2 4" xfId="5590" xr:uid="{77A57662-EE3C-4044-AB2F-228F81EA6CAA}"/>
    <cellStyle name="Note 2 3 2 2 4 2" xfId="6760" xr:uid="{9B9163EF-E29F-4F20-87BF-00352E25AB6E}"/>
    <cellStyle name="Note 2 3 2 2 4 2 2" xfId="10921" xr:uid="{08F62E3E-FC39-4FA9-9254-32E3408B99DE}"/>
    <cellStyle name="Note 2 3 2 2 4 2 3" xfId="14374" xr:uid="{917546F5-9668-4BB5-AC72-629D03D26C12}"/>
    <cellStyle name="Note 2 3 2 2 4 2 4" xfId="3526" xr:uid="{E49CFE04-411E-412A-84B2-9B0EC854FB15}"/>
    <cellStyle name="Note 2 3 2 2 4 2 5" xfId="20133" xr:uid="{73EE8D45-2EF2-46FD-BA5F-4A811DDCA682}"/>
    <cellStyle name="Note 2 3 2 2 4 2 6" xfId="22892" xr:uid="{38EADE22-28AB-433D-BF90-49325C77D335}"/>
    <cellStyle name="Note 2 3 2 2 4 3" xfId="7428" xr:uid="{FF17DA4B-F65C-4134-9799-6DF08FA5DC0E}"/>
    <cellStyle name="Note 2 3 2 2 4 3 2" xfId="11584" xr:uid="{404AC761-3FF9-498A-999D-740C68C02759}"/>
    <cellStyle name="Note 2 3 2 2 4 3 3" xfId="15035" xr:uid="{4F0C5D28-F2EF-4D8A-B068-2167D9A5E479}"/>
    <cellStyle name="Note 2 3 2 2 4 3 4" xfId="18096" xr:uid="{B3307A4A-21F3-42BA-8CF9-72F790891492}"/>
    <cellStyle name="Note 2 3 2 2 4 3 5" xfId="20771" xr:uid="{509BC3AF-4781-4F34-BE9B-43C205AD5721}"/>
    <cellStyle name="Note 2 3 2 2 4 3 6" xfId="23527" xr:uid="{A4F90D0E-DBBC-43B2-9875-E10E5BB6D576}"/>
    <cellStyle name="Note 2 3 2 2 4 4" xfId="8060" xr:uid="{96898645-FA4D-4524-BE3D-FE17E389FED8}"/>
    <cellStyle name="Note 2 3 2 2 4 4 2" xfId="12216" xr:uid="{EA539B1B-A3BA-41BC-8D34-4000BF5C8151}"/>
    <cellStyle name="Note 2 3 2 2 4 4 3" xfId="15665" xr:uid="{2C3474CA-3C7E-4B6E-B192-699EF03EE1A6}"/>
    <cellStyle name="Note 2 3 2 2 4 4 4" xfId="13630" xr:uid="{DEB68CB6-9428-4FF3-A9AB-F913E27DA977}"/>
    <cellStyle name="Note 2 3 2 2 4 4 5" xfId="21397" xr:uid="{0DB9AF06-42DE-4D60-80B0-3A9FD9AC120A}"/>
    <cellStyle name="Note 2 3 2 2 4 4 6" xfId="24153" xr:uid="{BC81730F-2843-4951-BBC3-60CC335617DA}"/>
    <cellStyle name="Note 2 3 2 2 4 5" xfId="9781" xr:uid="{06B37928-DA2B-4A35-A475-50E3CD409CDE}"/>
    <cellStyle name="Note 2 3 2 2 4 6" xfId="9593" xr:uid="{F719597E-081C-440C-97F1-4EEAF66A0D09}"/>
    <cellStyle name="Note 2 3 2 2 4 7" xfId="18593" xr:uid="{476F35E2-30BB-4958-A812-DE8E4E797C06}"/>
    <cellStyle name="Note 2 3 2 2 4 8" xfId="18156" xr:uid="{AEA7713B-529F-487E-9C89-CA4C4A8C23E1}"/>
    <cellStyle name="Note 2 3 2 2 4 9" xfId="21834" xr:uid="{6D07BAF2-708B-49D2-A2F0-37D528629686}"/>
    <cellStyle name="Note 2 3 2 2 5" xfId="6465" xr:uid="{9E2C91A9-A584-4481-B231-BD9BB7F88E48}"/>
    <cellStyle name="Note 2 3 2 2 5 2" xfId="10637" xr:uid="{B9496F7B-10E5-4232-95C1-D5BC9B73CCB3}"/>
    <cellStyle name="Note 2 3 2 2 5 3" xfId="14085" xr:uid="{4CF2AB72-F832-4ECA-BC01-7F76489A18F4}"/>
    <cellStyle name="Note 2 3 2 2 5 4" xfId="17852" xr:uid="{D77DC6EC-8347-4AE7-AB92-4E35B6B49548}"/>
    <cellStyle name="Note 2 3 2 2 5 5" xfId="19863" xr:uid="{02D146DD-9E8A-4C9F-B83D-253F0480C619}"/>
    <cellStyle name="Note 2 3 2 2 5 6" xfId="22626" xr:uid="{5E8FFCDA-E9C8-4866-9422-A4F64F3B34D2}"/>
    <cellStyle name="Note 2 3 2 2 6" xfId="7164" xr:uid="{E9BEA431-137D-47E6-8B87-041ABB85EE2A}"/>
    <cellStyle name="Note 2 3 2 2 6 2" xfId="11320" xr:uid="{832A679E-C128-4F93-9CA8-BB80FE712233}"/>
    <cellStyle name="Note 2 3 2 2 6 3" xfId="14772" xr:uid="{3FDDF5BB-B91A-4363-9BB4-D3476BF7374F}"/>
    <cellStyle name="Note 2 3 2 2 6 4" xfId="17673" xr:uid="{AF944C60-72B7-405F-B6BF-FA9B36A569AD}"/>
    <cellStyle name="Note 2 3 2 2 6 5" xfId="20509" xr:uid="{83D62E92-A368-45CF-8FC3-3EF094DB295E}"/>
    <cellStyle name="Note 2 3 2 2 6 6" xfId="23265" xr:uid="{E402EFF6-F318-4D44-BC56-BFE8D06F66CB}"/>
    <cellStyle name="Note 2 3 2 2 7" xfId="7795" xr:uid="{50576335-6FC6-40B7-B29B-BA0CFB3F3F22}"/>
    <cellStyle name="Note 2 3 2 2 7 2" xfId="11951" xr:uid="{4A96866C-2AAA-4719-872D-805F3511B137}"/>
    <cellStyle name="Note 2 3 2 2 7 3" xfId="15400" xr:uid="{AEF34C75-34D9-4B8B-8E77-DD831F3AD618}"/>
    <cellStyle name="Note 2 3 2 2 7 4" xfId="4622" xr:uid="{551BEB54-C188-44B0-AEC0-EA1271B76A53}"/>
    <cellStyle name="Note 2 3 2 2 7 5" xfId="21134" xr:uid="{7E46A6B7-7A56-4740-A25D-983BFA226D80}"/>
    <cellStyle name="Note 2 3 2 2 7 6" xfId="23890" xr:uid="{61C630FD-3E7C-40F2-BAC5-470282172E83}"/>
    <cellStyle name="Note 2 3 2 2 8" xfId="3003" xr:uid="{7F8BEF97-31E9-488B-942B-D1D8E96480D1}"/>
    <cellStyle name="Note 2 3 2 2 9" xfId="4491" xr:uid="{C33123E8-573F-4DAD-B9B7-50D171CA4C21}"/>
    <cellStyle name="Note 2 3 2 3" xfId="5338" xr:uid="{7B6B159E-4FBC-49A7-8FF7-84008426EF87}"/>
    <cellStyle name="Note 2 3 2 3 2" xfId="6568" xr:uid="{BDBAD48C-0571-45F0-AC1C-0DFD60BADEAE}"/>
    <cellStyle name="Note 2 3 2 3 2 2" xfId="10740" xr:uid="{5211226C-B77D-43E5-B4CC-F5DF7FC40401}"/>
    <cellStyle name="Note 2 3 2 3 2 3" xfId="14188" xr:uid="{FACEB6F0-72D4-4E0F-B703-6BABB4E29288}"/>
    <cellStyle name="Note 2 3 2 3 2 4" xfId="17950" xr:uid="{91866D1D-1B5B-4810-8828-0C3166CFBC4C}"/>
    <cellStyle name="Note 2 3 2 3 2 5" xfId="19966" xr:uid="{319D7AF6-B919-4F81-A4D2-41C7AECF9017}"/>
    <cellStyle name="Note 2 3 2 3 2 6" xfId="22729" xr:uid="{4EB76277-A50C-4D39-9CA4-1F1002904576}"/>
    <cellStyle name="Note 2 3 2 3 3" xfId="7267" xr:uid="{0DEBD922-1331-414A-8E23-898E1D9C5481}"/>
    <cellStyle name="Note 2 3 2 3 3 2" xfId="11423" xr:uid="{D4471370-916D-4BD6-99D8-4807EE26DF4F}"/>
    <cellStyle name="Note 2 3 2 3 3 3" xfId="14875" xr:uid="{C23C72E8-750A-488C-A981-15EA4E27950D}"/>
    <cellStyle name="Note 2 3 2 3 3 4" xfId="3662" xr:uid="{957A6444-86D5-4F16-AC31-4385413E4476}"/>
    <cellStyle name="Note 2 3 2 3 3 5" xfId="20612" xr:uid="{1C94DD42-4A38-4B4C-91C8-7E14B465950A}"/>
    <cellStyle name="Note 2 3 2 3 3 6" xfId="23368" xr:uid="{FCA391A2-1C7B-4062-AC43-EBB8741719FF}"/>
    <cellStyle name="Note 2 3 2 3 4" xfId="7900" xr:uid="{6DDBBF98-6131-4A72-9D77-45F1090C6560}"/>
    <cellStyle name="Note 2 3 2 3 4 2" xfId="12056" xr:uid="{5920A88E-75F5-44CA-9884-746ACFF5B8E1}"/>
    <cellStyle name="Note 2 3 2 3 4 3" xfId="15505" xr:uid="{857081F2-8C4F-4890-881C-FE02725D55CC}"/>
    <cellStyle name="Note 2 3 2 3 4 4" xfId="3140" xr:uid="{03952EE5-04DB-41F8-A914-55DD2A4C6518}"/>
    <cellStyle name="Note 2 3 2 3 4 5" xfId="21239" xr:uid="{E402C6B4-167D-48AB-8D9A-6BAF3FE377C5}"/>
    <cellStyle name="Note 2 3 2 3 4 6" xfId="23995" xr:uid="{B99F9063-4F8B-4FBA-844D-559310A6F60A}"/>
    <cellStyle name="Note 2 3 2 3 5" xfId="9552" xr:uid="{D66D2265-1A29-46A3-8CBB-8BC1B83CCF33}"/>
    <cellStyle name="Note 2 3 2 3 6" xfId="12835" xr:uid="{FBE0B4A0-3676-4690-A2A2-7D27F9B6A0D1}"/>
    <cellStyle name="Note 2 3 2 3 7" xfId="12991" xr:uid="{F6919813-B5DB-44A0-8C70-F6F5C2744B80}"/>
    <cellStyle name="Note 2 3 2 3 8" xfId="17152" xr:uid="{9FA48F65-1216-413B-BF5C-7CEC45D12E0D}"/>
    <cellStyle name="Note 2 3 2 3 9" xfId="17276" xr:uid="{6B044C7F-7C6D-4B53-8A13-50ADFEE8D47D}"/>
    <cellStyle name="Note 2 3 2 4" xfId="5859" xr:uid="{D8F1AB26-177D-4FCC-8B4B-28BA215E0308}"/>
    <cellStyle name="Note 2 3 2 4 2" xfId="7028" xr:uid="{43538D09-88C0-45B0-9C9C-27E9F1A2000A}"/>
    <cellStyle name="Note 2 3 2 4 2 2" xfId="11184" xr:uid="{3A3F5316-A575-465E-BF18-507366F25877}"/>
    <cellStyle name="Note 2 3 2 4 2 3" xfId="14638" xr:uid="{014893AB-A443-47EB-A3CB-2C497E37129E}"/>
    <cellStyle name="Note 2 3 2 4 2 4" xfId="18817" xr:uid="{3E76170A-94AE-4279-86E6-37A308781CD3}"/>
    <cellStyle name="Note 2 3 2 4 2 5" xfId="20379" xr:uid="{A9EA91A3-55D0-4611-9870-142A73176D1C}"/>
    <cellStyle name="Note 2 3 2 4 2 6" xfId="23137" xr:uid="{63914453-6F07-4DA1-A5C5-EB0F33A23F54}"/>
    <cellStyle name="Note 2 3 2 4 3" xfId="7676" xr:uid="{865AEDE0-F00F-4106-AEE5-33A360C9A1BA}"/>
    <cellStyle name="Note 2 3 2 4 3 2" xfId="11832" xr:uid="{992E2CC6-D2CC-47FD-BB14-215A4F9C60D8}"/>
    <cellStyle name="Note 2 3 2 4 3 3" xfId="15281" xr:uid="{285425D6-FF33-4A35-855C-994A95896AD7}"/>
    <cellStyle name="Note 2 3 2 4 3 4" xfId="4248" xr:uid="{C7CDB030-21B3-48E4-9EFA-F82DF4FF988C}"/>
    <cellStyle name="Note 2 3 2 4 3 5" xfId="21016" xr:uid="{CE71FC80-488F-43B6-AAAA-499E50C492E0}"/>
    <cellStyle name="Note 2 3 2 4 3 6" xfId="23772" xr:uid="{0E7A8EF1-255A-4EDE-B9A0-E4D99DDA979A}"/>
    <cellStyle name="Note 2 3 2 4 4" xfId="8308" xr:uid="{75282C29-042B-45AD-8265-41B2B80720AD}"/>
    <cellStyle name="Note 2 3 2 4 4 2" xfId="12464" xr:uid="{E75B92F9-4F7E-47C1-B8E1-4356B04D4639}"/>
    <cellStyle name="Note 2 3 2 4 4 3" xfId="15911" xr:uid="{D69EB83F-C02B-4E4A-B1CD-E5E39408D3A3}"/>
    <cellStyle name="Note 2 3 2 4 4 4" xfId="4302" xr:uid="{2F8DC56E-3FB4-4F63-A765-3F7556D3F778}"/>
    <cellStyle name="Note 2 3 2 4 4 5" xfId="21642" xr:uid="{EE44A796-776B-4162-9651-1E28C6390F2E}"/>
    <cellStyle name="Note 2 3 2 4 4 6" xfId="24398" xr:uid="{3005D41E-2F86-4520-973A-BF2198D62FAB}"/>
    <cellStyle name="Note 2 3 2 4 5" xfId="10044" xr:uid="{C2E7C2DC-033D-425D-933E-64217DC97242}"/>
    <cellStyle name="Note 2 3 2 4 6" xfId="3314" xr:uid="{24DDE1AD-75D2-414E-9CDE-D13FB697E743}"/>
    <cellStyle name="Note 2 3 2 4 7" xfId="3134" xr:uid="{07305375-392A-447E-AADC-0113BE94A1A7}"/>
    <cellStyle name="Note 2 3 2 4 8" xfId="3702" xr:uid="{B8C4A36B-E735-41A2-8E1D-2544FD12666B}"/>
    <cellStyle name="Note 2 3 2 4 9" xfId="3167" xr:uid="{EDDDF5B0-8CB8-4304-962E-36A04539D7B9}"/>
    <cellStyle name="Note 2 3 2 5" xfId="6271" xr:uid="{A5F3A254-EE49-4903-AF4D-3D8DA179E515}"/>
    <cellStyle name="Note 2 3 2 5 2" xfId="10447" xr:uid="{B606BCF0-3644-4115-ACD7-47B9AE4263B0}"/>
    <cellStyle name="Note 2 3 2 5 3" xfId="13893" xr:uid="{C5FAD5F2-0847-47DB-981B-389FB51F1D1F}"/>
    <cellStyle name="Note 2 3 2 5 4" xfId="17268" xr:uid="{6B1F022E-399C-4B5E-972F-43A5D79FDE02}"/>
    <cellStyle name="Note 2 3 2 5 5" xfId="3212" xr:uid="{1C70E86F-CF41-4846-8135-7B27370CC42F}"/>
    <cellStyle name="Note 2 3 2 5 6" xfId="22481" xr:uid="{446F0F60-B7DF-4A5A-9439-C572C6C1FB69}"/>
    <cellStyle name="Note 2 3 2 6" xfId="6142" xr:uid="{84A16D25-46C1-4D74-B088-0904EADEAD30}"/>
    <cellStyle name="Note 2 3 2 6 2" xfId="10318" xr:uid="{71700965-4FFF-4BB9-897E-9BE4F9211014}"/>
    <cellStyle name="Note 2 3 2 6 3" xfId="13765" xr:uid="{7F4FFE0F-6DFC-44DC-B4DC-E94E1650AD59}"/>
    <cellStyle name="Note 2 3 2 6 4" xfId="17028" xr:uid="{BCDF8250-D38E-4E41-B98E-B7E264335E20}"/>
    <cellStyle name="Note 2 3 2 6 5" xfId="18433" xr:uid="{97A82A78-D97B-4660-8437-77B6641FC185}"/>
    <cellStyle name="Note 2 3 2 6 6" xfId="22386" xr:uid="{EE158AB6-ED71-4526-A3F6-466DB0FBD5F0}"/>
    <cellStyle name="Note 2 3 2 7" xfId="6226" xr:uid="{0D35B803-C99C-4D88-9C65-EA871038243F}"/>
    <cellStyle name="Note 2 3 2 7 2" xfId="10402" xr:uid="{805E7C85-92C4-43EC-86F9-71E8A41CA28A}"/>
    <cellStyle name="Note 2 3 2 7 3" xfId="13849" xr:uid="{1D91DC48-855F-4113-8815-F17557C9116B}"/>
    <cellStyle name="Note 2 3 2 7 4" xfId="5141" xr:uid="{5545A9F6-0AFF-4B05-9F0A-25C7EA481BBF}"/>
    <cellStyle name="Note 2 3 2 7 5" xfId="3667" xr:uid="{3F48B358-1382-4DB7-9D03-0711D54AEBC4}"/>
    <cellStyle name="Note 2 3 2 7 6" xfId="22451" xr:uid="{D251D6E3-03B9-4563-A85A-88BAF88B28E5}"/>
    <cellStyle name="Note 2 3 2 8" xfId="9111" xr:uid="{A3E9F1E5-A993-4A77-B0F3-9D55D6BB34A7}"/>
    <cellStyle name="Note 2 3 2 8 2" xfId="13211" xr:uid="{DF1B364F-3F94-4DAA-9F5F-D6CFEC51184E}"/>
    <cellStyle name="Note 2 3 2 8 3" xfId="16607" xr:uid="{0A2F1E41-44A4-4402-A6C3-562ABEA7E841}"/>
    <cellStyle name="Note 2 3 2 8 4" xfId="19044" xr:uid="{AD806A39-061F-4097-9241-2E330C168BDE}"/>
    <cellStyle name="Note 2 3 2 8 5" xfId="19452" xr:uid="{E894D1DB-AC47-4AA6-9261-652D79017F34}"/>
    <cellStyle name="Note 2 3 2 8 6" xfId="22025" xr:uid="{9FB57D33-8F91-4804-B42A-28EB1801B48E}"/>
    <cellStyle name="Note 2 3 2 8 7" xfId="24721" xr:uid="{D45397C0-A95C-4F82-8C10-81E552DC40AF}"/>
    <cellStyle name="Note 2 3 2 9" xfId="9367" xr:uid="{41CF292B-2A38-4F98-BEBC-0A84C265772C}"/>
    <cellStyle name="Note 2 3 2 9 2" xfId="13464" xr:uid="{F32A210D-86D2-40E4-A777-9DD2EDD90AC4}"/>
    <cellStyle name="Note 2 3 2 9 3" xfId="16859" xr:uid="{57E6A853-CB14-486C-AA79-4F56FF7A632B}"/>
    <cellStyle name="Note 2 3 2 9 4" xfId="19290" xr:uid="{0D29618F-4E63-43F6-BC56-8ADB60B1C5F8}"/>
    <cellStyle name="Note 2 3 2 9 5" xfId="19628" xr:uid="{756AF7A0-6661-465C-BEC1-AB6498E0F546}"/>
    <cellStyle name="Note 2 3 2 9 6" xfId="22259" xr:uid="{B3639DB4-8609-4E0D-8765-EBD2688A1D43}"/>
    <cellStyle name="Note 2 3 2 9 7" xfId="24919" xr:uid="{B8A30B9E-726B-480F-8BA6-E40CA76E6596}"/>
    <cellStyle name="Note 2 3 3" xfId="5294" xr:uid="{7180EB8C-84FE-4A29-BFC8-5DD0C846FB84}"/>
    <cellStyle name="Note 2 3 3 10" xfId="16230" xr:uid="{015B762F-50B3-49EA-91AC-6568B1118A48}"/>
    <cellStyle name="Note 2 3 3 2" xfId="5805" xr:uid="{581FEDA5-FE23-478A-BDD1-9F5E2B2F8C5B}"/>
    <cellStyle name="Note 2 3 3 2 2" xfId="6974" xr:uid="{DA89B544-FDA4-4798-9EC0-4F2FB1DE16F8}"/>
    <cellStyle name="Note 2 3 3 2 2 2" xfId="11130" xr:uid="{3091A86E-50F6-44AA-BDD1-652E1BC2D5B7}"/>
    <cellStyle name="Note 2 3 3 2 2 3" xfId="14584" xr:uid="{B24AB397-BC4A-464A-A674-E783822EE948}"/>
    <cellStyle name="Note 2 3 3 2 2 4" xfId="4259" xr:uid="{050FED1F-4826-4787-9F58-6A74ECB2792B}"/>
    <cellStyle name="Note 2 3 3 2 2 5" xfId="20325" xr:uid="{25D21B4C-E616-45D8-B557-726A3BB548E4}"/>
    <cellStyle name="Note 2 3 3 2 2 6" xfId="23083" xr:uid="{7F9217A3-8A3F-41E4-97CF-B227B5A4A3E1}"/>
    <cellStyle name="Note 2 3 3 2 3" xfId="7622" xr:uid="{454A2DB9-BB91-440B-BC18-34051DC6F72A}"/>
    <cellStyle name="Note 2 3 3 2 3 2" xfId="11778" xr:uid="{3855854C-ECBD-4441-AB0D-A1CBB445DFCF}"/>
    <cellStyle name="Note 2 3 3 2 3 3" xfId="15227" xr:uid="{FFED9942-1BE9-4BB3-B177-D01B6F3AC367}"/>
    <cellStyle name="Note 2 3 3 2 3 4" xfId="16384" xr:uid="{F86D9072-E614-48A6-A889-C0F04246645D}"/>
    <cellStyle name="Note 2 3 3 2 3 5" xfId="20962" xr:uid="{05F5FAF7-0E8C-457A-99A4-153671C35226}"/>
    <cellStyle name="Note 2 3 3 2 3 6" xfId="23718" xr:uid="{41600240-515E-4102-B501-2A40E1391FAA}"/>
    <cellStyle name="Note 2 3 3 2 4" xfId="8254" xr:uid="{20E44152-53D2-4F4A-AE16-A68FB806678B}"/>
    <cellStyle name="Note 2 3 3 2 4 2" xfId="12410" xr:uid="{AF8880CD-62C8-4856-956F-F95E46B99F98}"/>
    <cellStyle name="Note 2 3 3 2 4 3" xfId="15857" xr:uid="{BCCA7038-67F0-4CFE-BDDA-E2085AD89AF4}"/>
    <cellStyle name="Note 2 3 3 2 4 4" xfId="8567" xr:uid="{2C183B80-6130-4F97-8D48-1F3BB655D41E}"/>
    <cellStyle name="Note 2 3 3 2 4 5" xfId="21588" xr:uid="{0AC77C55-2756-486C-B2BA-E97E5FB5ADD1}"/>
    <cellStyle name="Note 2 3 3 2 4 6" xfId="24344" xr:uid="{223A397F-B780-4932-BC5A-D7C86401567D}"/>
    <cellStyle name="Note 2 3 3 2 5" xfId="9990" xr:uid="{C16E6F5C-D404-40DB-82F8-ACF2026B98BE}"/>
    <cellStyle name="Note 2 3 3 2 6" xfId="5086" xr:uid="{5ADFA666-B93E-482B-A2EE-E44AD64EFDDC}"/>
    <cellStyle name="Note 2 3 3 2 7" xfId="10286" xr:uid="{1B7B4FCD-21B1-4797-9DA4-C96D9788427B}"/>
    <cellStyle name="Note 2 3 3 2 8" xfId="18428" xr:uid="{05C40831-E8EC-4CD2-AFB2-711DFECB8CCC}"/>
    <cellStyle name="Note 2 3 3 2 9" xfId="17271" xr:uid="{971DD86B-B435-44ED-8630-404898F29974}"/>
    <cellStyle name="Note 2 3 3 3" xfId="6525" xr:uid="{202D7465-D3AF-4536-9647-8D573409722D}"/>
    <cellStyle name="Note 2 3 3 3 2" xfId="10697" xr:uid="{CB674FC3-8C2C-4A3E-8554-0F62539B413E}"/>
    <cellStyle name="Note 2 3 3 3 3" xfId="14145" xr:uid="{CD098DE4-066F-4F97-AE86-FFE6252F57B1}"/>
    <cellStyle name="Note 2 3 3 3 4" xfId="16090" xr:uid="{934DF9E3-7E18-4575-9DFA-111C672D7A17}"/>
    <cellStyle name="Note 2 3 3 3 5" xfId="19923" xr:uid="{88624BB7-AAE1-4A90-9A16-85184C4285C0}"/>
    <cellStyle name="Note 2 3 3 3 6" xfId="22686" xr:uid="{CBBD382A-52C2-4D2A-A042-3B704036D913}"/>
    <cellStyle name="Note 2 3 3 4" xfId="7224" xr:uid="{F6F7FC5B-8723-4C67-8F11-CCC19DB44CAD}"/>
    <cellStyle name="Note 2 3 3 4 2" xfId="11380" xr:uid="{703054D2-6697-4B14-ACD6-CDBA737B67FC}"/>
    <cellStyle name="Note 2 3 3 4 3" xfId="14832" xr:uid="{6B0AB9D9-906A-4E7A-AF59-F0C0AFF3DD7F}"/>
    <cellStyle name="Note 2 3 3 4 4" xfId="17312" xr:uid="{41EC4F32-DC57-4274-94C2-F67AB409197E}"/>
    <cellStyle name="Note 2 3 3 4 5" xfId="20569" xr:uid="{B958A599-1C33-46EE-B20F-5D2CF23C27DE}"/>
    <cellStyle name="Note 2 3 3 4 6" xfId="23325" xr:uid="{1314DC72-E0EA-4FDE-BF98-53B1727FCFAA}"/>
    <cellStyle name="Note 2 3 3 5" xfId="7856" xr:uid="{FF2AC2EB-DB15-4BAD-8EEF-9C62B3FE8320}"/>
    <cellStyle name="Note 2 3 3 5 2" xfId="12012" xr:uid="{3AD0CF43-85C2-4BA8-BB73-E9B467FC5E57}"/>
    <cellStyle name="Note 2 3 3 5 3" xfId="15461" xr:uid="{63B98F65-5C59-4B76-A76D-A7BA05750981}"/>
    <cellStyle name="Note 2 3 3 5 4" xfId="13347" xr:uid="{D5DFC612-6C63-4B29-857A-35233259AA5B}"/>
    <cellStyle name="Note 2 3 3 5 5" xfId="21195" xr:uid="{976D4999-0C75-4BDD-AF20-3D350B3C9B43}"/>
    <cellStyle name="Note 2 3 3 5 6" xfId="23951" xr:uid="{D12516AA-E6ED-48B5-AF3B-812B728B429C}"/>
    <cellStyle name="Note 2 3 3 6" xfId="9508" xr:uid="{73E8C74F-226E-46F6-93F3-8BCDAF938A5C}"/>
    <cellStyle name="Note 2 3 3 7" xfId="9617" xr:uid="{FD2BC126-3176-4F8F-9767-C466F18E72FF}"/>
    <cellStyle name="Note 2 3 3 8" xfId="10541" xr:uid="{7A3E91D5-C431-48F3-9FF4-7A2937365820}"/>
    <cellStyle name="Note 2 3 3 9" xfId="3399" xr:uid="{7266F816-1C1A-4079-A83E-66ADA229C1A3}"/>
    <cellStyle name="Note 2 3 4" xfId="6053" xr:uid="{673A00D4-7C7C-48D5-97A2-773928D40BA6}"/>
    <cellStyle name="Note 2 3 4 2" xfId="10233" xr:uid="{EFE526B6-1601-49CF-ABE4-B2C512A1238D}"/>
    <cellStyle name="Note 2 3 4 3" xfId="13681" xr:uid="{8905D327-5604-4FF0-9C0A-EB1D08114B3B}"/>
    <cellStyle name="Note 2 3 4 4" xfId="16127" xr:uid="{FDD6FB7B-02D0-41BE-9981-15A4B2CCE0A3}"/>
    <cellStyle name="Note 2 3 4 5" xfId="4408" xr:uid="{827D2B6F-DF30-491A-8FD2-8A22EF355ED4}"/>
    <cellStyle name="Note 2 3 4 6" xfId="22327" xr:uid="{C181F292-B7E5-4CD1-9EE8-52936381A312}"/>
    <cellStyle name="Note 2 3 5" xfId="6341" xr:uid="{9115CD3D-CE51-47DE-AE0F-A01C71FF73CC}"/>
    <cellStyle name="Note 2 3 5 2" xfId="10516" xr:uid="{A7226E12-135C-4D3F-A3A7-82EE56357C54}"/>
    <cellStyle name="Note 2 3 5 3" xfId="13963" xr:uid="{7BFB03A1-B1F4-499A-B4EF-86B7301993AB}"/>
    <cellStyle name="Note 2 3 5 4" xfId="17869" xr:uid="{AA33769D-BBA4-4D57-8DDA-E204E66383FA}"/>
    <cellStyle name="Note 2 3 5 5" xfId="19778" xr:uid="{6FAE06C8-7F65-4024-B592-EFD96F30FC2C}"/>
    <cellStyle name="Note 2 3 5 6" xfId="22542" xr:uid="{4831D341-AE22-4D32-B5A9-29942B74A31A}"/>
    <cellStyle name="Note 2 3 6" xfId="5949" xr:uid="{082FFBB9-1CF3-488E-A624-766A6FCDCE4C}"/>
    <cellStyle name="Note 2 3 6 2" xfId="10132" xr:uid="{0F76BCB6-E9CE-487D-8E4D-DEB09A97FA0A}"/>
    <cellStyle name="Note 2 3 6 3" xfId="13581" xr:uid="{DC475679-2967-40C2-AF92-EE1A54B6D0AA}"/>
    <cellStyle name="Note 2 3 6 4" xfId="16361" xr:uid="{E5B213AD-EE78-4D95-BC1E-C37CDC2D5509}"/>
    <cellStyle name="Note 2 3 6 5" xfId="4170" xr:uid="{D3C3A3ED-04B7-4F8E-AB70-880C84AFB4B6}"/>
    <cellStyle name="Note 2 3 6 6" xfId="4947" xr:uid="{EF7081C7-6C56-4B26-894C-D10D0934B9B4}"/>
    <cellStyle name="Note 2 3 7" xfId="8730" xr:uid="{28AAB6FB-7B8A-4136-8E18-D0CAB3951B3D}"/>
    <cellStyle name="Note 2 3 7 2" xfId="12887" xr:uid="{DDD1CB04-0E76-4337-B091-F6FDE7503052}"/>
    <cellStyle name="Note 2 3 7 3" xfId="16288" xr:uid="{4E532780-9086-42F0-87C0-64CEB86548B2}"/>
    <cellStyle name="Note 2 3 7 4" xfId="18723" xr:uid="{FD4ECC6B-AE5F-4E1A-8318-ED0A32760809}"/>
    <cellStyle name="Note 2 3 7 5" xfId="16168" xr:uid="{9498F70C-49AB-4D08-AAE5-8CC0E623C9D2}"/>
    <cellStyle name="Note 2 3 7 6" xfId="21863" xr:uid="{B0404469-3A0E-48A4-9F3B-2461DD1335A9}"/>
    <cellStyle name="Note 2 3 7 7" xfId="24583" xr:uid="{9D798214-D6B1-4017-ABC1-9E0E2E3F00B6}"/>
    <cellStyle name="Note 2 3 8" xfId="9206" xr:uid="{AA8B696A-A10B-4EAF-84E5-D61652CEBA05}"/>
    <cellStyle name="Note 2 3 8 2" xfId="13303" xr:uid="{2E21F702-04C6-4A89-85C2-78D52EB07E9A}"/>
    <cellStyle name="Note 2 3 8 3" xfId="16699" xr:uid="{0CCAF523-8AEC-49EB-A791-F183F6AA9433}"/>
    <cellStyle name="Note 2 3 8 4" xfId="19130" xr:uid="{2ACF28AC-BA4E-4DA6-8CAD-7EB21138D253}"/>
    <cellStyle name="Note 2 3 8 5" xfId="22102" xr:uid="{6FB18D1E-B511-46F2-B0AE-5456398B71CB}"/>
    <cellStyle name="Note 2 3 9" xfId="3439" xr:uid="{F9C0F1F8-3112-4239-A236-CCBC94CB45CB}"/>
    <cellStyle name="Note 2 4" xfId="2006" xr:uid="{00000000-0005-0000-0000-000053070000}"/>
    <cellStyle name="Note 2 4 10" xfId="4570" xr:uid="{31F626DA-9264-4BF1-B053-C3548D48CA77}"/>
    <cellStyle name="Note 2 4 11" xfId="3924" xr:uid="{B471AFD2-0E61-4313-A292-629A3B83AC93}"/>
    <cellStyle name="Note 2 4 12" xfId="8614" xr:uid="{4D156C98-0C33-4AAA-9E74-920D5D284795}"/>
    <cellStyle name="Note 2 4 13" xfId="14485" xr:uid="{3AF0965C-F06D-4CB9-B705-2DAD8C2B6385}"/>
    <cellStyle name="Note 2 4 14" xfId="4742" xr:uid="{233B107E-650D-4346-96B6-A157CC5A0D31}"/>
    <cellStyle name="Note 2 4 2" xfId="5234" xr:uid="{C4D85190-2F10-4A3F-86B3-375890413756}"/>
    <cellStyle name="Note 2 4 2 10" xfId="3002" xr:uid="{83116304-3B5B-47F0-8598-7897C8304384}"/>
    <cellStyle name="Note 2 4 2 11" xfId="4493" xr:uid="{2D556138-68DE-4D68-93E2-B1C7C47A918F}"/>
    <cellStyle name="Note 2 4 2 12" xfId="18740" xr:uid="{614155A7-DFEB-4C34-9D11-75713742A89A}"/>
    <cellStyle name="Note 2 4 2 13" xfId="12751" xr:uid="{2B6C123B-A5C4-4494-8A55-FE51587BF695}"/>
    <cellStyle name="Note 2 4 2 2" xfId="5647" xr:uid="{F5271963-C32C-4E7F-B271-943D2F6B5AB3}"/>
    <cellStyle name="Note 2 4 2 2 2" xfId="6817" xr:uid="{9636F01F-CD16-4E88-BFBB-114265EA5E17}"/>
    <cellStyle name="Note 2 4 2 2 2 2" xfId="10978" xr:uid="{618E0B28-F996-43CF-A92A-45E86BB38210}"/>
    <cellStyle name="Note 2 4 2 2 2 3" xfId="14431" xr:uid="{0B9889E0-86B3-48CE-B03D-2CF47ACA1D54}"/>
    <cellStyle name="Note 2 4 2 2 2 4" xfId="4294" xr:uid="{5B220439-F720-4E86-A25B-78666C9B954B}"/>
    <cellStyle name="Note 2 4 2 2 2 5" xfId="20190" xr:uid="{007F93DD-555B-4E40-BE9E-AA6421E6B9C5}"/>
    <cellStyle name="Note 2 4 2 2 2 6" xfId="22949" xr:uid="{A68674FB-7AD3-4546-A0BB-8EA1930F1086}"/>
    <cellStyle name="Note 2 4 2 2 3" xfId="7485" xr:uid="{D903961C-C947-41EF-BC1B-B4B9DC56D423}"/>
    <cellStyle name="Note 2 4 2 2 3 2" xfId="11641" xr:uid="{63A9BB32-6BBA-4CF9-8717-43E8698537A0}"/>
    <cellStyle name="Note 2 4 2 2 3 3" xfId="15092" xr:uid="{2481C781-ADCB-4F45-B77E-9BE6DB1F6CBD}"/>
    <cellStyle name="Note 2 4 2 2 3 4" xfId="3127" xr:uid="{B37C01B5-EE4F-492A-8299-864FDA993CFC}"/>
    <cellStyle name="Note 2 4 2 2 3 5" xfId="20828" xr:uid="{86BF7B5A-92F1-4542-9E96-768038F14C38}"/>
    <cellStyle name="Note 2 4 2 2 3 6" xfId="23584" xr:uid="{17EE6BCF-3BDA-4EB7-9218-6CC37EC95813}"/>
    <cellStyle name="Note 2 4 2 2 4" xfId="8117" xr:uid="{38CA5D11-1AC2-42B3-9D1D-16663B65871D}"/>
    <cellStyle name="Note 2 4 2 2 4 2" xfId="12273" xr:uid="{B5AF8997-8104-45D5-B7F4-48AFBD52C025}"/>
    <cellStyle name="Note 2 4 2 2 4 3" xfId="15722" xr:uid="{B360B264-E4C5-42EE-962A-B042626BFEE8}"/>
    <cellStyle name="Note 2 4 2 2 4 4" xfId="12680" xr:uid="{EB4CDE9C-887B-4C35-8118-C4D40F9D0A8C}"/>
    <cellStyle name="Note 2 4 2 2 4 5" xfId="21454" xr:uid="{4666D7F8-81DD-459A-BC32-36176B96808A}"/>
    <cellStyle name="Note 2 4 2 2 4 6" xfId="24210" xr:uid="{D856404F-61F7-427B-8D35-840FFD38F809}"/>
    <cellStyle name="Note 2 4 2 2 5" xfId="9838" xr:uid="{51D9D2F1-9F1A-4137-9602-63F2B9876AAB}"/>
    <cellStyle name="Note 2 4 2 2 6" xfId="9590" xr:uid="{CB93E390-0943-4BC0-9040-493146AAA99E}"/>
    <cellStyle name="Note 2 4 2 2 7" xfId="4064" xr:uid="{433519E0-DF6D-47B9-8B44-78B1D5B761A3}"/>
    <cellStyle name="Note 2 4 2 2 8" xfId="16085" xr:uid="{16E23FBB-F272-41DE-BE45-7C72FD4556F7}"/>
    <cellStyle name="Note 2 4 2 2 9" xfId="3964" xr:uid="{0765DAB0-65CD-42AC-9B7D-F7CCDE5179B0}"/>
    <cellStyle name="Note 2 4 2 3" xfId="5868" xr:uid="{AFD0225B-A0CB-4A12-A5C4-7DACEF67272D}"/>
    <cellStyle name="Note 2 4 2 3 2" xfId="7037" xr:uid="{F5339D47-9396-48F7-A7C8-43E6FB206369}"/>
    <cellStyle name="Note 2 4 2 3 2 2" xfId="11193" xr:uid="{C0A05FAF-D69C-4E07-A1B9-E8A1712B2BD4}"/>
    <cellStyle name="Note 2 4 2 3 2 3" xfId="14647" xr:uid="{4ABE6607-D54C-4390-9CF3-D43EDF86C693}"/>
    <cellStyle name="Note 2 4 2 3 2 4" xfId="16147" xr:uid="{F7C69DD2-A662-4E76-A3F1-75685368A110}"/>
    <cellStyle name="Note 2 4 2 3 2 5" xfId="20388" xr:uid="{5B40A8C7-18CC-4B03-900B-04FF127D0C0B}"/>
    <cellStyle name="Note 2 4 2 3 2 6" xfId="23146" xr:uid="{D531AA2A-0AEE-49E3-91DF-02F2E23908F5}"/>
    <cellStyle name="Note 2 4 2 3 3" xfId="7685" xr:uid="{7F1F6D2A-5099-438A-B4C8-431D240B6EE5}"/>
    <cellStyle name="Note 2 4 2 3 3 2" xfId="11841" xr:uid="{64C3CB07-4E9B-4FA1-9C89-6DC6B307A8F5}"/>
    <cellStyle name="Note 2 4 2 3 3 3" xfId="15290" xr:uid="{2F8BE085-A9B7-40C5-BD4A-000E6B0462D7}"/>
    <cellStyle name="Note 2 4 2 3 3 4" xfId="18733" xr:uid="{9F793CAF-F6F0-4F14-82DB-183975684427}"/>
    <cellStyle name="Note 2 4 2 3 3 5" xfId="21025" xr:uid="{5D627D06-7FEE-47AC-8110-87D0D695E8BC}"/>
    <cellStyle name="Note 2 4 2 3 3 6" xfId="23781" xr:uid="{83BB368C-1227-4985-95DE-C26A58208A08}"/>
    <cellStyle name="Note 2 4 2 3 4" xfId="8317" xr:uid="{57709085-D27E-4158-BAFD-912981583008}"/>
    <cellStyle name="Note 2 4 2 3 4 2" xfId="12473" xr:uid="{9CD00EB9-7887-49D2-9B70-D65807700648}"/>
    <cellStyle name="Note 2 4 2 3 4 3" xfId="15920" xr:uid="{9E2FA27C-CF6E-4C93-81BD-A144FB42DA08}"/>
    <cellStyle name="Note 2 4 2 3 4 4" xfId="4310" xr:uid="{CD35E05E-41A1-4C01-9AC8-AA49D73766D9}"/>
    <cellStyle name="Note 2 4 2 3 4 5" xfId="21651" xr:uid="{288F667F-C4CC-4D2B-A661-695C657AAD64}"/>
    <cellStyle name="Note 2 4 2 3 4 6" xfId="24407" xr:uid="{6DEB93DB-9BF3-4552-BB3A-C7E6B0AC6B9E}"/>
    <cellStyle name="Note 2 4 2 3 5" xfId="10053" xr:uid="{20E89F43-BFEC-4AC7-8A32-F56BE40EA3F4}"/>
    <cellStyle name="Note 2 4 2 3 6" xfId="3630" xr:uid="{2AD36251-F83E-4DC3-A9E8-2E7A8ED617CE}"/>
    <cellStyle name="Note 2 4 2 3 7" xfId="3155" xr:uid="{39EB26E3-700B-4243-952F-B20B580AC9F9}"/>
    <cellStyle name="Note 2 4 2 3 8" xfId="18774" xr:uid="{0B18313C-0D00-4E3F-B762-BDAA7C441E81}"/>
    <cellStyle name="Note 2 4 2 3 9" xfId="3841" xr:uid="{17CF86D9-7B7E-4FE9-81AE-E09E777A1C5C}"/>
    <cellStyle name="Note 2 4 2 4" xfId="5545" xr:uid="{FE0FC0BA-A67C-4D6D-91C1-9501EFD2A38B}"/>
    <cellStyle name="Note 2 4 2 4 2" xfId="6715" xr:uid="{AE9E52A6-E36C-4C49-9316-81777175C399}"/>
    <cellStyle name="Note 2 4 2 4 2 2" xfId="10876" xr:uid="{474404EC-DB23-4698-BBFE-D9C73725E8B5}"/>
    <cellStyle name="Note 2 4 2 4 2 3" xfId="14329" xr:uid="{B2B9ABAD-F4D5-446A-890F-D0D5DEB687D6}"/>
    <cellStyle name="Note 2 4 2 4 2 4" xfId="18851" xr:uid="{A7C993E3-3189-430A-B30D-8F30038CF179}"/>
    <cellStyle name="Note 2 4 2 4 2 5" xfId="20088" xr:uid="{6BD6472E-0DEA-4D79-912E-CE47FECDD775}"/>
    <cellStyle name="Note 2 4 2 4 2 6" xfId="22847" xr:uid="{E19E3FEF-5207-46CA-87A0-13B3E298BD9D}"/>
    <cellStyle name="Note 2 4 2 4 3" xfId="7383" xr:uid="{9FD6BA77-4649-439B-9370-878E4181FEF3}"/>
    <cellStyle name="Note 2 4 2 4 3 2" xfId="11539" xr:uid="{2040CC59-233B-4DDA-A6AF-7D60D403DEA5}"/>
    <cellStyle name="Note 2 4 2 4 3 3" xfId="14990" xr:uid="{5BD35BE0-92D4-40DC-820F-1076DC332844}"/>
    <cellStyle name="Note 2 4 2 4 3 4" xfId="17904" xr:uid="{FDBF499E-1A02-4CBD-AEB6-A88B73D7A135}"/>
    <cellStyle name="Note 2 4 2 4 3 5" xfId="20726" xr:uid="{1E85A35D-7FE8-4D89-8CA7-8DF9F784097D}"/>
    <cellStyle name="Note 2 4 2 4 3 6" xfId="23482" xr:uid="{49C05926-568B-4AB9-83B8-5B42F3D0D1A5}"/>
    <cellStyle name="Note 2 4 2 4 4" xfId="8015" xr:uid="{3282B4E2-2F4D-4DEA-B3BF-63F7F18EB26C}"/>
    <cellStyle name="Note 2 4 2 4 4 2" xfId="12171" xr:uid="{67E34A1B-1142-4E70-A8D7-69CC1090B261}"/>
    <cellStyle name="Note 2 4 2 4 4 3" xfId="15620" xr:uid="{0A8E78A7-E7CE-451E-9927-688F31B1CA65}"/>
    <cellStyle name="Note 2 4 2 4 4 4" xfId="4800" xr:uid="{A196BDFB-600F-4791-94CD-6097B96C770A}"/>
    <cellStyle name="Note 2 4 2 4 4 5" xfId="21352" xr:uid="{79E79D46-8C80-408F-93A1-94DD5CE48BD5}"/>
    <cellStyle name="Note 2 4 2 4 4 6" xfId="24108" xr:uid="{658B4E6A-6E70-4856-A9F2-E3E3281E57BB}"/>
    <cellStyle name="Note 2 4 2 4 5" xfId="9736" xr:uid="{9820D77A-6468-485D-B6FE-38A417D9523B}"/>
    <cellStyle name="Note 2 4 2 4 6" xfId="9597" xr:uid="{D82337F9-F92E-4DBD-9063-9BB44C4BACD1}"/>
    <cellStyle name="Note 2 4 2 4 7" xfId="18634" xr:uid="{694A6886-792D-4DCE-ACC8-5081A8A9DC49}"/>
    <cellStyle name="Note 2 4 2 4 8" xfId="3785" xr:uid="{809B42F0-A889-4971-A6BB-1C06797C2207}"/>
    <cellStyle name="Note 2 4 2 4 9" xfId="17814" xr:uid="{B379041C-54C6-4F78-92B4-6A634D4A9F8A}"/>
    <cellStyle name="Note 2 4 2 5" xfId="6466" xr:uid="{36BA01AF-1C0C-4349-8A4B-45DBA8826301}"/>
    <cellStyle name="Note 2 4 2 5 2" xfId="10638" xr:uid="{EDC994A6-350F-43F6-8CA1-8DE383B70C70}"/>
    <cellStyle name="Note 2 4 2 5 3" xfId="14086" xr:uid="{9B2AEEFD-E35B-4BD1-87B7-C5C717B13665}"/>
    <cellStyle name="Note 2 4 2 5 4" xfId="17423" xr:uid="{5C8D247C-B49C-40C0-B3C0-7A7AE6366297}"/>
    <cellStyle name="Note 2 4 2 5 5" xfId="19864" xr:uid="{CEADF6BC-EB15-460A-B355-2B48C9EBDCA9}"/>
    <cellStyle name="Note 2 4 2 5 6" xfId="22627" xr:uid="{4FA9B460-4102-4CB2-93AF-217B5B4F68D2}"/>
    <cellStyle name="Note 2 4 2 6" xfId="7165" xr:uid="{14CF88EA-9613-4F3A-893E-67594F086BA9}"/>
    <cellStyle name="Note 2 4 2 6 2" xfId="11321" xr:uid="{DEDADB4E-0D76-4749-AA90-729208FD1F70}"/>
    <cellStyle name="Note 2 4 2 6 3" xfId="14773" xr:uid="{7D8EEB3C-CD33-4A3D-A587-94BB2112CAF4}"/>
    <cellStyle name="Note 2 4 2 6 4" xfId="12875" xr:uid="{F2B234A4-60F1-4FCF-B983-9AF16C50D3D7}"/>
    <cellStyle name="Note 2 4 2 6 5" xfId="20510" xr:uid="{2A168FC7-742E-48E7-9A64-364D1F0D7318}"/>
    <cellStyle name="Note 2 4 2 6 6" xfId="23266" xr:uid="{359AFC7B-7242-4E70-ABA1-C58B05444B19}"/>
    <cellStyle name="Note 2 4 2 7" xfId="7796" xr:uid="{11922057-8A3B-4802-AA91-5DAE38D7335C}"/>
    <cellStyle name="Note 2 4 2 7 2" xfId="11952" xr:uid="{250BC372-15EE-47F5-A0F4-3EDA915C748E}"/>
    <cellStyle name="Note 2 4 2 7 3" xfId="15401" xr:uid="{37736A20-9FAF-4D0A-92E0-CD00F9BE4CAB}"/>
    <cellStyle name="Note 2 4 2 7 4" xfId="14494" xr:uid="{A567F6AD-EF69-4B1F-A88A-5C7984AC9A25}"/>
    <cellStyle name="Note 2 4 2 7 5" xfId="21135" xr:uid="{86AE373B-A0C7-4E3C-AFA7-5CF874B7C4B8}"/>
    <cellStyle name="Note 2 4 2 7 6" xfId="23891" xr:uid="{BF485D9E-4426-45AE-8FF8-8693E8AD481E}"/>
    <cellStyle name="Note 2 4 2 8" xfId="9112" xr:uid="{B3BB5E85-CB09-4E2D-ADE8-33FB0D47AFB4}"/>
    <cellStyle name="Note 2 4 2 8 2" xfId="13212" xr:uid="{6C266189-9839-4FB6-A924-D07C0FDE7110}"/>
    <cellStyle name="Note 2 4 2 8 3" xfId="16608" xr:uid="{1298F1F5-C985-448C-99A0-97F140B12330}"/>
    <cellStyle name="Note 2 4 2 8 4" xfId="19045" xr:uid="{FF0BA1E4-7CBD-43C2-84A5-288CA03AC726}"/>
    <cellStyle name="Note 2 4 2 8 5" xfId="19453" xr:uid="{8247DDD8-92B1-45DC-BFD9-B0DB555C4640}"/>
    <cellStyle name="Note 2 4 2 8 6" xfId="22026" xr:uid="{0C237AF2-D0A7-4D86-87A4-A8C899811D49}"/>
    <cellStyle name="Note 2 4 2 8 7" xfId="24722" xr:uid="{BCDA4726-0353-420C-ADD5-6D01B3C7D616}"/>
    <cellStyle name="Note 2 4 2 9" xfId="9368" xr:uid="{C80CE505-FB11-46AB-956A-70C25877A50A}"/>
    <cellStyle name="Note 2 4 2 9 2" xfId="13465" xr:uid="{6F356C40-8DC4-4B70-9E7F-2B1FFE4D9299}"/>
    <cellStyle name="Note 2 4 2 9 3" xfId="16860" xr:uid="{6C2BCD57-A536-47B3-A8D5-B61690648342}"/>
    <cellStyle name="Note 2 4 2 9 4" xfId="19291" xr:uid="{1E6C87E2-9100-4291-A6EE-47AAD6813966}"/>
    <cellStyle name="Note 2 4 2 9 5" xfId="19629" xr:uid="{C96221E7-86A4-45D8-97E2-9919A826F9F7}"/>
    <cellStyle name="Note 2 4 2 9 6" xfId="22260" xr:uid="{2CDA92C7-09AC-4248-A313-3437996B9FB4}"/>
    <cellStyle name="Note 2 4 2 9 7" xfId="24920" xr:uid="{3F728D2D-85BA-4CD6-B403-BEED6EF43390}"/>
    <cellStyle name="Note 2 4 3" xfId="5339" xr:uid="{229A9CCD-033A-44CF-8BD8-9AB74A0AEDEF}"/>
    <cellStyle name="Note 2 4 3 2" xfId="6569" xr:uid="{6A583F81-B640-49E2-9289-65BB834625E3}"/>
    <cellStyle name="Note 2 4 3 2 2" xfId="10741" xr:uid="{2F24519F-58A4-4E00-A903-CD80663A3898}"/>
    <cellStyle name="Note 2 4 3 2 3" xfId="14189" xr:uid="{51D74AEC-FF93-4D0B-B70A-505351D9D412}"/>
    <cellStyle name="Note 2 4 3 2 4" xfId="17535" xr:uid="{4C8F8981-A980-4AA4-860A-5F38CFB48B73}"/>
    <cellStyle name="Note 2 4 3 2 5" xfId="19967" xr:uid="{1A5E73CC-A6DF-4398-A36C-D711D45CA476}"/>
    <cellStyle name="Note 2 4 3 2 6" xfId="22730" xr:uid="{278476DE-40FC-4ADE-A0B2-72EEDBCFE1DF}"/>
    <cellStyle name="Note 2 4 3 3" xfId="7268" xr:uid="{F8D5E7B0-8482-4597-8BBC-41D191AAD106}"/>
    <cellStyle name="Note 2 4 3 3 2" xfId="11424" xr:uid="{99933309-2E47-4DDE-814F-F465D3F3A012}"/>
    <cellStyle name="Note 2 4 3 3 3" xfId="14876" xr:uid="{E73C77A7-6AE4-4B89-9C52-030F3B281E21}"/>
    <cellStyle name="Note 2 4 3 3 4" xfId="3971" xr:uid="{12F7B6A3-78CE-4B38-B39D-D5738E482735}"/>
    <cellStyle name="Note 2 4 3 3 5" xfId="20613" xr:uid="{7B471963-F3A4-4A27-AABC-282532BA4773}"/>
    <cellStyle name="Note 2 4 3 3 6" xfId="23369" xr:uid="{1EC6F164-C244-41E5-B4F2-63405808B195}"/>
    <cellStyle name="Note 2 4 3 4" xfId="7901" xr:uid="{77C75058-5A1B-478E-9D18-AF8F6A4F6918}"/>
    <cellStyle name="Note 2 4 3 4 2" xfId="12057" xr:uid="{9B58CED9-D0E6-4F48-A905-016C7625C346}"/>
    <cellStyle name="Note 2 4 3 4 3" xfId="15506" xr:uid="{B69E334F-561C-4736-B634-FE9924192267}"/>
    <cellStyle name="Note 2 4 3 4 4" xfId="3753" xr:uid="{F19ACA5C-5363-4B9E-85CA-6EAB8EEE18BE}"/>
    <cellStyle name="Note 2 4 3 4 5" xfId="21240" xr:uid="{5656DBBA-21EB-494A-AEFE-15AAE732C45C}"/>
    <cellStyle name="Note 2 4 3 4 6" xfId="23996" xr:uid="{350B72E4-6502-4AB0-AE3A-2F05EF917B1E}"/>
    <cellStyle name="Note 2 4 3 5" xfId="9553" xr:uid="{6293A7ED-409B-4C77-BC46-C18B3E33F60F}"/>
    <cellStyle name="Note 2 4 3 6" xfId="4727" xr:uid="{4E7E5D79-C127-4419-95E6-D9CDE2EDE0B3}"/>
    <cellStyle name="Note 2 4 3 7" xfId="18491" xr:uid="{37656435-E380-416C-BEFD-D22B9C9BAF00}"/>
    <cellStyle name="Note 2 4 3 8" xfId="17045" xr:uid="{3048EE9F-B006-43B6-9E47-0555807BF832}"/>
    <cellStyle name="Note 2 4 3 9" xfId="18223" xr:uid="{6183069C-89C0-4505-9922-07B7C4435534}"/>
    <cellStyle name="Note 2 4 4" xfId="5814" xr:uid="{D6F1464C-B523-404F-9306-A0C4FE7C957C}"/>
    <cellStyle name="Note 2 4 4 2" xfId="6983" xr:uid="{3625F506-1A88-4564-91D8-937132C798BB}"/>
    <cellStyle name="Note 2 4 4 2 2" xfId="11139" xr:uid="{AEEAF8CB-5ABC-45F2-860F-E339BF408014}"/>
    <cellStyle name="Note 2 4 4 2 3" xfId="14593" xr:uid="{F3C2A8B5-8CA9-497F-A791-B6AB24DC2AB9}"/>
    <cellStyle name="Note 2 4 4 2 4" xfId="3803" xr:uid="{BA460113-A06E-4EAF-8B82-59EC6CF5121C}"/>
    <cellStyle name="Note 2 4 4 2 5" xfId="20334" xr:uid="{7AAD294D-A03C-4A5A-ACD0-2E4044119E8C}"/>
    <cellStyle name="Note 2 4 4 2 6" xfId="23092" xr:uid="{50E3A179-E20C-4A2C-9BFB-3282E6C93D5E}"/>
    <cellStyle name="Note 2 4 4 3" xfId="7631" xr:uid="{A7978910-AEFA-4FCF-A774-54DF1D58583F}"/>
    <cellStyle name="Note 2 4 4 3 2" xfId="11787" xr:uid="{A9EB106E-36D5-4409-9FBB-DE1E0D741951}"/>
    <cellStyle name="Note 2 4 4 3 3" xfId="15236" xr:uid="{BCA63FD2-AB57-4FE2-8BEE-30D74CF1E3E7}"/>
    <cellStyle name="Note 2 4 4 3 4" xfId="8573" xr:uid="{A66FF55F-A7CE-40A7-87B7-2D24C1D44044}"/>
    <cellStyle name="Note 2 4 4 3 5" xfId="20971" xr:uid="{FC395097-3EE1-4FF7-87C9-3DB791D63204}"/>
    <cellStyle name="Note 2 4 4 3 6" xfId="23727" xr:uid="{C583A830-3B04-4BE3-9D29-617D6AB9BA72}"/>
    <cellStyle name="Note 2 4 4 4" xfId="8263" xr:uid="{D6EF6430-EA34-4ECD-B3EC-00359C51B283}"/>
    <cellStyle name="Note 2 4 4 4 2" xfId="12419" xr:uid="{F1FC45FC-0036-459F-8C6D-141B343C229A}"/>
    <cellStyle name="Note 2 4 4 4 3" xfId="15866" xr:uid="{F791DE76-281D-49BB-B921-7E98E06B59E0}"/>
    <cellStyle name="Note 2 4 4 4 4" xfId="12773" xr:uid="{1F7FD41A-84C3-4E7B-8770-BC50C0F8D451}"/>
    <cellStyle name="Note 2 4 4 4 5" xfId="21597" xr:uid="{D2FBB41F-7141-4C40-812A-AE1D227A8819}"/>
    <cellStyle name="Note 2 4 4 4 6" xfId="24353" xr:uid="{7166320F-DE79-41A7-A2DF-B142E25C01E8}"/>
    <cellStyle name="Note 2 4 4 5" xfId="9999" xr:uid="{2B720584-1EC1-464A-A162-4F01985897CC}"/>
    <cellStyle name="Note 2 4 4 6" xfId="5125" xr:uid="{BD854B96-3B7C-4C26-B8B3-DFCD39E564FD}"/>
    <cellStyle name="Note 2 4 4 7" xfId="10551" xr:uid="{FC7DC0F7-7B39-4B52-85BA-80EC970B8BF1}"/>
    <cellStyle name="Note 2 4 4 8" xfId="18772" xr:uid="{21DAECC9-4595-4563-827E-1AA1EB0FA7BB}"/>
    <cellStyle name="Note 2 4 4 9" xfId="19540" xr:uid="{43DF023B-1DE7-4B33-9DDE-90F6AF92C3AA}"/>
    <cellStyle name="Note 2 4 5" xfId="6272" xr:uid="{7E3664FE-01C2-40CE-B9B2-FC74C94E7EA2}"/>
    <cellStyle name="Note 2 4 5 2" xfId="10448" xr:uid="{C6944A32-5E4A-4E37-8D9A-4369A09348D2}"/>
    <cellStyle name="Note 2 4 5 3" xfId="13894" xr:uid="{5ED38824-7F09-440F-8E1F-2652A0151B4C}"/>
    <cellStyle name="Note 2 4 5 4" xfId="9656" xr:uid="{18035052-8EAA-48DE-BED2-45FDE52D982E}"/>
    <cellStyle name="Note 2 4 5 5" xfId="17572" xr:uid="{94B9ABBD-04D5-4EE0-B5E3-80662A195413}"/>
    <cellStyle name="Note 2 4 5 6" xfId="22482" xr:uid="{13B1C297-13D3-40BB-B768-03193ADE6BA1}"/>
    <cellStyle name="Note 2 4 6" xfId="6031" xr:uid="{7846040F-247D-493D-8A81-A745CBFD2575}"/>
    <cellStyle name="Note 2 4 6 2" xfId="10211" xr:uid="{3B34C320-591A-411F-B8CB-F1F75416E53F}"/>
    <cellStyle name="Note 2 4 6 3" xfId="13661" xr:uid="{DBFD0C39-AFB2-48C6-A3B2-55D75D028208}"/>
    <cellStyle name="Note 2 4 6 4" xfId="19028" xr:uid="{4C5743F3-113D-4C62-AEA6-B32627731C61}"/>
    <cellStyle name="Note 2 4 6 5" xfId="3527" xr:uid="{D2D2D9FD-F9F0-48DC-B21E-C05B5E67FA7A}"/>
    <cellStyle name="Note 2 4 6 6" xfId="3795" xr:uid="{1CEE24D5-D1D0-407E-B80B-BD9C2F32497D}"/>
    <cellStyle name="Note 2 4 7" xfId="5934" xr:uid="{F8A00CEC-FFBB-49C5-A8F7-339BBB93640A}"/>
    <cellStyle name="Note 2 4 7 2" xfId="10118" xr:uid="{5D29B9C2-A1C8-4376-AAF9-82CFA0BFE01D}"/>
    <cellStyle name="Note 2 4 7 3" xfId="5060" xr:uid="{F2CAB5EC-59D8-49BA-86C1-334294645857}"/>
    <cellStyle name="Note 2 4 7 4" xfId="12705" xr:uid="{85EB3AB5-E2FB-493E-93CA-F5F5D80032C2}"/>
    <cellStyle name="Note 2 4 7 5" xfId="17418" xr:uid="{B1EA91A6-4FA8-4C39-A87E-9BAD49E69701}"/>
    <cellStyle name="Note 2 4 7 6" xfId="17911" xr:uid="{44FBBF03-AB8B-4E16-8D18-59FCCDFFDB15}"/>
    <cellStyle name="Note 2 4 8" xfId="8933" xr:uid="{23797848-9158-41CA-8E4B-2D15198BB596}"/>
    <cellStyle name="Note 2 4 8 2" xfId="13052" xr:uid="{AB49FF94-AE5C-4FF4-92BA-6EADCA359BE0}"/>
    <cellStyle name="Note 2 4 8 3" xfId="16454" xr:uid="{BB9875A3-DF14-4E18-9E86-F3A187325687}"/>
    <cellStyle name="Note 2 4 8 4" xfId="18892" xr:uid="{5DE79510-2609-4EF6-BC70-A4C8600FD127}"/>
    <cellStyle name="Note 2 4 8 5" xfId="4207" xr:uid="{AD7FEE18-E776-44AD-AE29-C99836794741}"/>
    <cellStyle name="Note 2 4 8 6" xfId="21924" xr:uid="{F0409A4D-0600-4870-9301-3416D9027BAA}"/>
    <cellStyle name="Note 2 4 8 7" xfId="24622" xr:uid="{556FDE7A-337C-4C8F-862B-8C2D273B037B}"/>
    <cellStyle name="Note 2 4 9" xfId="9261" xr:uid="{3DC5171F-18EC-4CEF-8EF3-8FB4E3AFB3C0}"/>
    <cellStyle name="Note 2 4 9 2" xfId="13358" xr:uid="{79418185-E2A2-48CB-8DA7-2F9B39BBC649}"/>
    <cellStyle name="Note 2 4 9 3" xfId="16753" xr:uid="{A13C5965-C0B5-44C4-A610-69C2BF52B398}"/>
    <cellStyle name="Note 2 4 9 4" xfId="19184" xr:uid="{1E359A4B-1B53-4791-A734-3493E65B5389}"/>
    <cellStyle name="Note 2 4 9 5" xfId="22153" xr:uid="{5335941F-E7D0-426D-ABEA-2CE56E31D2C2}"/>
    <cellStyle name="Note 2 5" xfId="2003" xr:uid="{00000000-0005-0000-0000-000054070000}"/>
    <cellStyle name="Note 2 5 10" xfId="4567" xr:uid="{7E7889C0-78EC-42D3-AFA6-DE2904548839}"/>
    <cellStyle name="Note 2 5 11" xfId="3927" xr:uid="{3AB7E3CB-E2A0-4175-A8B6-D638887A17AF}"/>
    <cellStyle name="Note 2 5 12" xfId="4137" xr:uid="{D8DB3177-742D-4004-BE49-DB22CC789FF4}"/>
    <cellStyle name="Note 2 5 13" xfId="4446" xr:uid="{3BCFE8D7-0CCD-4ADF-BD8C-2EF382C8541D}"/>
    <cellStyle name="Note 2 5 14" xfId="19563" xr:uid="{8139377E-20D8-4759-BB17-866425B7EE30}"/>
    <cellStyle name="Note 2 5 2" xfId="5231" xr:uid="{5BBF709F-C3EF-455B-B5CF-21B234A34463}"/>
    <cellStyle name="Note 2 5 2 10" xfId="9644" xr:uid="{509EF751-7A16-488A-8C12-BA27388E8857}"/>
    <cellStyle name="Note 2 5 2 2" xfId="6463" xr:uid="{78410FA1-453B-4FEE-BA5C-48692C6C238E}"/>
    <cellStyle name="Note 2 5 2 2 2" xfId="10635" xr:uid="{AAE64557-828F-49DB-8D21-0834FD2695B6}"/>
    <cellStyle name="Note 2 5 2 2 3" xfId="14083" xr:uid="{3E0549FE-9E20-49D8-8B18-B439CBF01C3F}"/>
    <cellStyle name="Note 2 5 2 2 4" xfId="17132" xr:uid="{1BA29EA1-4A2A-42C5-8CCB-ADD869611E76}"/>
    <cellStyle name="Note 2 5 2 2 5" xfId="19861" xr:uid="{9D8F41CB-3F37-43E6-8A05-83B5F49A52F7}"/>
    <cellStyle name="Note 2 5 2 2 6" xfId="22624" xr:uid="{01CE04C4-A380-4128-A4D8-2DB793F11561}"/>
    <cellStyle name="Note 2 5 2 3" xfId="7162" xr:uid="{7BAC2646-5D78-4D94-9A78-12BEA8665F40}"/>
    <cellStyle name="Note 2 5 2 3 2" xfId="11318" xr:uid="{FAC70CDA-2FD3-4E26-9B6C-41F46FB45183}"/>
    <cellStyle name="Note 2 5 2 3 3" xfId="14770" xr:uid="{EB44A670-B088-4DDF-9F54-B4628A46EA85}"/>
    <cellStyle name="Note 2 5 2 3 4" xfId="3084" xr:uid="{F99306E9-ABF3-4811-8B25-299E7A526A94}"/>
    <cellStyle name="Note 2 5 2 3 5" xfId="20507" xr:uid="{6C223566-35CB-47B7-B029-3DDC734AB3F6}"/>
    <cellStyle name="Note 2 5 2 3 6" xfId="23263" xr:uid="{8AC323FE-6BE0-4FA4-BAA1-0E4D0793FEB1}"/>
    <cellStyle name="Note 2 5 2 4" xfId="7793" xr:uid="{B687C6DE-7748-43CC-80AC-9855B571B4BF}"/>
    <cellStyle name="Note 2 5 2 4 2" xfId="11949" xr:uid="{8424706D-5A8A-4227-9EF0-D858F1EF15D0}"/>
    <cellStyle name="Note 2 5 2 4 3" xfId="15398" xr:uid="{3BC9C459-CB6D-494B-95F0-52F3836A2919}"/>
    <cellStyle name="Note 2 5 2 4 4" xfId="13686" xr:uid="{EADF6622-8C1C-4955-A616-9D91C5C6A197}"/>
    <cellStyle name="Note 2 5 2 4 5" xfId="21132" xr:uid="{E5F203A4-285E-465F-9E1D-FAC80D1D333C}"/>
    <cellStyle name="Note 2 5 2 4 6" xfId="23888" xr:uid="{E8E1BA93-9C3F-441B-9062-2DCC204B9496}"/>
    <cellStyle name="Note 2 5 2 5" xfId="9113" xr:uid="{C029C295-F624-4909-A5CC-5AD0DC267BFA}"/>
    <cellStyle name="Note 2 5 2 5 2" xfId="13213" xr:uid="{51B4E9E5-7E35-4FA0-B7C8-E9C5519755D9}"/>
    <cellStyle name="Note 2 5 2 5 3" xfId="16609" xr:uid="{5F4DC589-0B29-4D04-B63D-C34F7D38CC20}"/>
    <cellStyle name="Note 2 5 2 5 4" xfId="19046" xr:uid="{016FBA74-BACC-4666-94A0-7412B2DEDDAA}"/>
    <cellStyle name="Note 2 5 2 5 5" xfId="19454" xr:uid="{9385821F-99B1-4352-A2E5-314844847E65}"/>
    <cellStyle name="Note 2 5 2 5 6" xfId="22027" xr:uid="{EC69F8B6-EEBA-44E8-AB97-28E93B89D7F9}"/>
    <cellStyle name="Note 2 5 2 5 7" xfId="24723" xr:uid="{E92AD801-1154-47D7-9BCD-03468A9C813D}"/>
    <cellStyle name="Note 2 5 2 6" xfId="9369" xr:uid="{E1525FAC-FEB3-4317-821A-9BA9844D9BE9}"/>
    <cellStyle name="Note 2 5 2 6 2" xfId="13466" xr:uid="{54C1ED80-F9D8-4E5B-9936-84CC994AEE6B}"/>
    <cellStyle name="Note 2 5 2 6 3" xfId="16861" xr:uid="{197EFBAF-BFA3-438E-9988-F0E0E661CAE4}"/>
    <cellStyle name="Note 2 5 2 6 4" xfId="19292" xr:uid="{CA48BF9E-B6C8-4FE4-A7F3-B6A112A43B9A}"/>
    <cellStyle name="Note 2 5 2 6 5" xfId="19630" xr:uid="{AFF40D05-9B87-464E-BF79-5666A8FE6D25}"/>
    <cellStyle name="Note 2 5 2 6 6" xfId="22261" xr:uid="{C6FC6DAD-3739-44D8-8929-810BEAFB4870}"/>
    <cellStyle name="Note 2 5 2 6 7" xfId="24921" xr:uid="{5A3CC74F-AB30-4EB9-A313-AEF071F43CA2}"/>
    <cellStyle name="Note 2 5 2 7" xfId="3005" xr:uid="{D67881EF-301E-46EE-B5AA-B863F9F93E31}"/>
    <cellStyle name="Note 2 5 2 8" xfId="3600" xr:uid="{270DD6A4-9195-4AFD-A112-25A269C6082E}"/>
    <cellStyle name="Note 2 5 2 9" xfId="16199" xr:uid="{8AD5BD75-6850-4D7E-91F3-3C2F6299BF57}"/>
    <cellStyle name="Note 2 5 3" xfId="5336" xr:uid="{9C049148-B513-4423-A579-806DA6D509E2}"/>
    <cellStyle name="Note 2 5 3 2" xfId="6566" xr:uid="{8971CE6B-1CC4-4706-8C72-04CF4198923F}"/>
    <cellStyle name="Note 2 5 3 2 2" xfId="10738" xr:uid="{3B18AAE0-10F5-44D9-AFF8-B50024576606}"/>
    <cellStyle name="Note 2 5 3 2 3" xfId="14186" xr:uid="{45BDCEDD-24DE-4E50-A357-27E202F8224F}"/>
    <cellStyle name="Note 2 5 3 2 4" xfId="17126" xr:uid="{EA0D0267-C33D-40CA-AA67-E2B75D71C7B9}"/>
    <cellStyle name="Note 2 5 3 2 5" xfId="19964" xr:uid="{433FCAEF-4250-47D1-9479-1A5D7BED18C8}"/>
    <cellStyle name="Note 2 5 3 2 6" xfId="22727" xr:uid="{B748A4DA-8A4B-4B04-A793-3200B582B4AF}"/>
    <cellStyle name="Note 2 5 3 3" xfId="7265" xr:uid="{CB51522E-9906-4483-AE4B-F369881BF109}"/>
    <cellStyle name="Note 2 5 3 3 2" xfId="11421" xr:uid="{AF88091C-999C-431A-B438-36B3254281EC}"/>
    <cellStyle name="Note 2 5 3 3 3" xfId="14873" xr:uid="{7427DF0F-1469-473A-BAD4-01EBF6893EE3}"/>
    <cellStyle name="Note 2 5 3 3 4" xfId="17946" xr:uid="{3F8182AA-2005-4A74-B857-5752D960B2DA}"/>
    <cellStyle name="Note 2 5 3 3 5" xfId="20610" xr:uid="{CCDA91BF-857F-48CF-8D30-9A8BE5CEF26D}"/>
    <cellStyle name="Note 2 5 3 3 6" xfId="23366" xr:uid="{D58742C3-6234-460D-BE25-AE97E157B5FB}"/>
    <cellStyle name="Note 2 5 3 4" xfId="7898" xr:uid="{7114B24A-891D-4C1C-8B52-3F33947818DA}"/>
    <cellStyle name="Note 2 5 3 4 2" xfId="12054" xr:uid="{832C0F34-FB54-49E5-952C-CE4653B988D6}"/>
    <cellStyle name="Note 2 5 3 4 3" xfId="15503" xr:uid="{3EECBF03-6529-44A5-BE83-289ECD2F2E28}"/>
    <cellStyle name="Note 2 5 3 4 4" xfId="12640" xr:uid="{0DC6A680-B5A6-4867-9407-A2F8ABE0DB3F}"/>
    <cellStyle name="Note 2 5 3 4 5" xfId="21237" xr:uid="{7B36060D-BAFC-436C-B6C1-E0B210090776}"/>
    <cellStyle name="Note 2 5 3 4 6" xfId="23993" xr:uid="{4D0D7F8E-08D4-4CF6-AAE0-B8A1909D2A8A}"/>
    <cellStyle name="Note 2 5 3 5" xfId="9550" xr:uid="{4EA5617F-829E-4AA5-8E40-81314F38D997}"/>
    <cellStyle name="Note 2 5 3 6" xfId="4813" xr:uid="{1AB67032-54AD-45EA-8901-9A48F297A3F0}"/>
    <cellStyle name="Note 2 5 3 7" xfId="18493" xr:uid="{67674D0C-6AF3-47AE-84F5-BB8845674C2A}"/>
    <cellStyle name="Note 2 5 3 8" xfId="17861" xr:uid="{FFF63CF9-A755-414C-B090-AB016EA93766}"/>
    <cellStyle name="Note 2 5 3 9" xfId="18117" xr:uid="{66FC4547-8C05-4FB9-BE61-7FCB4F113106}"/>
    <cellStyle name="Note 2 5 4" xfId="5718" xr:uid="{EA0618AB-D59C-4E47-B7B5-D43EC49C7E53}"/>
    <cellStyle name="Note 2 5 4 2" xfId="6888" xr:uid="{F374C95A-34B0-4D85-BC45-D7F0CFD52FFB}"/>
    <cellStyle name="Note 2 5 4 2 2" xfId="11044" xr:uid="{B09F81D3-C1DE-4CF0-B2D5-4F4F67512365}"/>
    <cellStyle name="Note 2 5 4 2 3" xfId="14500" xr:uid="{1FA36DDC-21DE-43DC-974F-5C8394419EC6}"/>
    <cellStyle name="Note 2 5 4 2 4" xfId="18837" xr:uid="{DFEDA992-A429-4955-967D-4B02847FF772}"/>
    <cellStyle name="Note 2 5 4 2 5" xfId="20243" xr:uid="{731C6D36-2439-479B-8BC6-7A34BF503E91}"/>
    <cellStyle name="Note 2 5 4 2 6" xfId="23002" xr:uid="{990B5CB2-4C37-4A02-953B-A5E0D9C35DA1}"/>
    <cellStyle name="Note 2 5 4 3" xfId="7539" xr:uid="{D0478B0D-EDFA-4348-9A3A-008B663BBA8F}"/>
    <cellStyle name="Note 2 5 4 3 2" xfId="11695" xr:uid="{C2849F8F-1FDC-4A42-BF93-824C1ED6E602}"/>
    <cellStyle name="Note 2 5 4 3 3" xfId="15146" xr:uid="{2CF75B76-C756-4795-869B-E3671BE4BB29}"/>
    <cellStyle name="Note 2 5 4 3 4" xfId="17878" xr:uid="{E968F6D6-1579-404B-91B8-029FF3F09830}"/>
    <cellStyle name="Note 2 5 4 3 5" xfId="20881" xr:uid="{76A197B6-1AFC-4042-AB5A-D2B5797F5182}"/>
    <cellStyle name="Note 2 5 4 3 6" xfId="23637" xr:uid="{9C048075-7BAE-4803-8397-757983EB0390}"/>
    <cellStyle name="Note 2 5 4 4" xfId="8171" xr:uid="{84B81824-3B00-47AD-877A-4E9566382A9D}"/>
    <cellStyle name="Note 2 5 4 4 2" xfId="12327" xr:uid="{AE57AD91-B25C-42A9-B48B-4B933BA5E624}"/>
    <cellStyle name="Note 2 5 4 4 3" xfId="15776" xr:uid="{8F6FF055-4337-4915-A20E-FC28ACC3C225}"/>
    <cellStyle name="Note 2 5 4 4 4" xfId="4860" xr:uid="{1809770D-353C-4EBD-BDD6-DEF6DFBE55B3}"/>
    <cellStyle name="Note 2 5 4 4 5" xfId="21507" xr:uid="{0044D332-75F7-488D-A96E-C0B9A7A8CE3A}"/>
    <cellStyle name="Note 2 5 4 4 6" xfId="24263" xr:uid="{54E9C70E-D4B7-4A5F-B942-09A5C3314074}"/>
    <cellStyle name="Note 2 5 4 5" xfId="9903" xr:uid="{0941E587-3934-4AF8-BD60-B610DCF91533}"/>
    <cellStyle name="Note 2 5 4 6" xfId="4627" xr:uid="{A716A650-38D3-4DE8-823C-D011A0278B0E}"/>
    <cellStyle name="Note 2 5 4 7" xfId="13555" xr:uid="{C5C71657-2314-4F2E-86E3-A4287837C379}"/>
    <cellStyle name="Note 2 5 4 8" xfId="18329" xr:uid="{C1B0287C-6399-4705-874D-60439F0FF6AD}"/>
    <cellStyle name="Note 2 5 4 9" xfId="21877" xr:uid="{67D1A936-6E29-4068-B752-0BB8ECCBF93E}"/>
    <cellStyle name="Note 2 5 5" xfId="6269" xr:uid="{7AC8E2B5-38A7-4A65-9CCF-EE175ECFF09F}"/>
    <cellStyle name="Note 2 5 5 2" xfId="10445" xr:uid="{5F471045-F755-4850-B051-AC751D4DC9ED}"/>
    <cellStyle name="Note 2 5 5 3" xfId="13891" xr:uid="{14FADA2C-C8BC-41DD-895F-BB9DA5A332F3}"/>
    <cellStyle name="Note 2 5 5 4" xfId="18111" xr:uid="{4C716965-F140-4649-8F62-15E8347CDEDD}"/>
    <cellStyle name="Note 2 5 5 5" xfId="12741" xr:uid="{0B6EEE9B-1308-4C6F-8F4E-41BBBAC30A11}"/>
    <cellStyle name="Note 2 5 5 6" xfId="22479" xr:uid="{EA8C2989-50C3-47D7-8241-4AC407CA84FA}"/>
    <cellStyle name="Note 2 5 6" xfId="6144" xr:uid="{0C21CC91-5FC3-487B-B4BD-22A7B8AC78F6}"/>
    <cellStyle name="Note 2 5 6 2" xfId="10320" xr:uid="{847D94B0-7FBB-4DFA-AD10-A4A077312010}"/>
    <cellStyle name="Note 2 5 6 3" xfId="13767" xr:uid="{B8BA7D5B-0AA5-4C18-9531-7502ADC4544D}"/>
    <cellStyle name="Note 2 5 6 4" xfId="17830" xr:uid="{0F3FF94A-9ED2-412F-BBB3-E160D6F80004}"/>
    <cellStyle name="Note 2 5 6 5" xfId="17437" xr:uid="{02C28685-8F78-4C19-A412-307F21B1AA6A}"/>
    <cellStyle name="Note 2 5 6 6" xfId="22388" xr:uid="{ACD7C897-400B-4716-848A-EA071A0F2EEF}"/>
    <cellStyle name="Note 2 5 7" xfId="6222" xr:uid="{53AE95AF-7FFA-482A-8575-91DD2624C021}"/>
    <cellStyle name="Note 2 5 7 2" xfId="10398" xr:uid="{EB664DC1-5E4D-4EC8-BFB1-9826ED94BA6E}"/>
    <cellStyle name="Note 2 5 7 3" xfId="13845" xr:uid="{EEA26929-C206-48AC-A9A6-77397FFE851D}"/>
    <cellStyle name="Note 2 5 7 4" xfId="17938" xr:uid="{B995F6B2-0C80-4EE9-B509-C4684479A044}"/>
    <cellStyle name="Note 2 5 7 5" xfId="18142" xr:uid="{F35F6077-4456-47F4-9BA7-A8AC1269DC3E}"/>
    <cellStyle name="Note 2 5 7 6" xfId="22447" xr:uid="{D0191A91-6134-4EF0-8477-9C912C604BD2}"/>
    <cellStyle name="Note 2 5 8" xfId="8934" xr:uid="{5DFBA9F5-1598-4437-8A52-542FA35A6430}"/>
    <cellStyle name="Note 2 5 8 2" xfId="13053" xr:uid="{839C5B86-9782-45AE-9B3D-B1A91258EA24}"/>
    <cellStyle name="Note 2 5 8 3" xfId="16455" xr:uid="{C40F70AA-FD90-4F95-8032-CCA3991BA830}"/>
    <cellStyle name="Note 2 5 8 4" xfId="18893" xr:uid="{1A8D0C1C-E002-4168-8A76-C229B49BFDD9}"/>
    <cellStyle name="Note 2 5 8 5" xfId="4208" xr:uid="{9ADF92CC-1CFC-4C7A-8769-B129B60E6C97}"/>
    <cellStyle name="Note 2 5 8 6" xfId="21925" xr:uid="{6B2F0F34-5F35-458D-B399-8E206A486993}"/>
    <cellStyle name="Note 2 5 8 7" xfId="24623" xr:uid="{4E24B3EB-E6A1-408D-B9B5-48486B116FE1}"/>
    <cellStyle name="Note 2 5 9" xfId="9262" xr:uid="{5B297CA6-E780-476A-A089-372360BB82BA}"/>
    <cellStyle name="Note 2 5 9 2" xfId="13359" xr:uid="{9DBBD6CB-523D-473A-BBA2-91E2D24808AA}"/>
    <cellStyle name="Note 2 5 9 3" xfId="16754" xr:uid="{576D7ACD-0ADA-46CE-AAA4-CF9EDCACAA88}"/>
    <cellStyle name="Note 2 5 9 4" xfId="19185" xr:uid="{168E6E7D-952B-4239-9EFA-CAA1402C0F19}"/>
    <cellStyle name="Note 2 5 9 5" xfId="22154" xr:uid="{7D06E4D0-CA07-4CCD-A26C-68EA629C71D6}"/>
    <cellStyle name="Note 2 6" xfId="5176" xr:uid="{9A93D83C-F307-4898-860A-7CB5CD36D414}"/>
    <cellStyle name="Note 2 6 10" xfId="4986" xr:uid="{67236548-BD3A-458F-81C0-07A050266E04}"/>
    <cellStyle name="Note 2 6 11" xfId="18921" xr:uid="{9B5B6868-F8AB-4759-AA39-6535D72500B4}"/>
    <cellStyle name="Note 2 6 12" xfId="17730" xr:uid="{3132F57F-0D4A-4B1C-B870-55D7DC471F4C}"/>
    <cellStyle name="Note 2 6 2" xfId="5740" xr:uid="{11E541B6-191C-4D1A-A23B-0EC9C1CF6D77}"/>
    <cellStyle name="Note 2 6 2 2" xfId="6910" xr:uid="{7F0C4D53-EB1A-429B-924A-74AB715F2E3D}"/>
    <cellStyle name="Note 2 6 2 2 2" xfId="11066" xr:uid="{828F7F7D-A07B-44BE-A6F6-0EE77302FEE3}"/>
    <cellStyle name="Note 2 6 2 2 3" xfId="14520" xr:uid="{02A994D2-C243-40C4-AA43-5F124B6B3B08}"/>
    <cellStyle name="Note 2 6 2 2 4" xfId="4027" xr:uid="{276E2B03-E1AC-4DDD-BD94-F248CEB089C0}"/>
    <cellStyle name="Note 2 6 2 2 5" xfId="20263" xr:uid="{E363582A-1384-457F-9CD6-38663F9EBA0A}"/>
    <cellStyle name="Note 2 6 2 2 6" xfId="23022" xr:uid="{93CBB80D-0C88-4C3E-A7EB-65F297DB0C31}"/>
    <cellStyle name="Note 2 6 2 3" xfId="7561" xr:uid="{E0702E80-D0D2-402B-9966-81CC07FDBDF1}"/>
    <cellStyle name="Note 2 6 2 3 2" xfId="11717" xr:uid="{11F20C49-1023-47F9-91AC-EA8118D31015}"/>
    <cellStyle name="Note 2 6 2 3 3" xfId="15166" xr:uid="{10B5070B-C0CC-44D8-B161-B35B732736C5}"/>
    <cellStyle name="Note 2 6 2 3 4" xfId="14260" xr:uid="{906F5ED8-3D3D-4AAA-A90F-2272F4A8074F}"/>
    <cellStyle name="Note 2 6 2 3 5" xfId="20901" xr:uid="{45CE9722-6114-4FC6-AF9C-BFE7D9B1B434}"/>
    <cellStyle name="Note 2 6 2 3 6" xfId="23657" xr:uid="{DC522C27-711C-404B-AFB5-401234E58B48}"/>
    <cellStyle name="Note 2 6 2 4" xfId="8193" xr:uid="{5AA5274B-5EA7-463F-A0FD-9FD601574F41}"/>
    <cellStyle name="Note 2 6 2 4 2" xfId="12349" xr:uid="{438195AF-9699-45C1-AA15-51E5D1DAF557}"/>
    <cellStyle name="Note 2 6 2 4 3" xfId="15796" xr:uid="{DA788707-7D4E-40DD-A3D1-9214A916A30B}"/>
    <cellStyle name="Note 2 6 2 4 4" xfId="5024" xr:uid="{90071005-43CB-4EAC-81F4-730E9FF79B0E}"/>
    <cellStyle name="Note 2 6 2 4 5" xfId="21527" xr:uid="{9BF949F6-91E4-4AA8-AC9D-D74090E3A381}"/>
    <cellStyle name="Note 2 6 2 4 6" xfId="24283" xr:uid="{E73E99F0-552A-4A87-9476-EF6AC0A86F2F}"/>
    <cellStyle name="Note 2 6 2 5" xfId="9925" xr:uid="{9D1E2915-02A4-4842-8ECD-2E09B7090CC2}"/>
    <cellStyle name="Note 2 6 2 6" xfId="4645" xr:uid="{BF5DCAC5-8D07-4651-8015-E8E6D1F19D88}"/>
    <cellStyle name="Note 2 6 2 7" xfId="13539" xr:uid="{13C2F28D-0277-4DCA-96E6-8448C819A9B6}"/>
    <cellStyle name="Note 2 6 2 8" xfId="3115" xr:uid="{20EF54D1-429C-4EFB-A26B-AD853F7F07CE}"/>
    <cellStyle name="Note 2 6 2 9" xfId="4638" xr:uid="{19D5F162-5C95-4C31-983A-E1646AF789BB}"/>
    <cellStyle name="Note 2 6 3" xfId="6408" xr:uid="{B29AB601-ACD2-443A-B778-19DA688A8DE9}"/>
    <cellStyle name="Note 2 6 3 2" xfId="10580" xr:uid="{1B4F1750-D69D-4177-A924-777D7E502B9D}"/>
    <cellStyle name="Note 2 6 3 3" xfId="14028" xr:uid="{93C6E89A-5C38-4C98-B486-5CB78A539DF3}"/>
    <cellStyle name="Note 2 6 3 4" xfId="18388" xr:uid="{F6190D12-9333-4BA7-979F-F53B665C331B}"/>
    <cellStyle name="Note 2 6 3 5" xfId="19806" xr:uid="{59888F16-8FDB-471D-9D6F-4A3FEDC19F70}"/>
    <cellStyle name="Note 2 6 3 6" xfId="22569" xr:uid="{592E8C15-B61F-4150-9EBC-C78AC5E59599}"/>
    <cellStyle name="Note 2 6 4" xfId="7107" xr:uid="{4E0AE475-255F-48CE-8EBF-9893281787A9}"/>
    <cellStyle name="Note 2 6 4 2" xfId="11263" xr:uid="{02FC4635-56AC-4595-8696-ACFB15F94079}"/>
    <cellStyle name="Note 2 6 4 3" xfId="14715" xr:uid="{B288F1AD-04C4-4907-A6FF-E6CE3DCD9BC0}"/>
    <cellStyle name="Note 2 6 4 4" xfId="18651" xr:uid="{FAC704C1-0CE8-4B97-A57F-13693A656E95}"/>
    <cellStyle name="Note 2 6 4 5" xfId="20452" xr:uid="{DA3801D1-DD95-4503-A65C-935167990054}"/>
    <cellStyle name="Note 2 6 4 6" xfId="23208" xr:uid="{87CB387A-C710-4782-91CB-B79B3E3B187A}"/>
    <cellStyle name="Note 2 6 5" xfId="7738" xr:uid="{D3FEA799-D4FF-4AD1-8EC5-7E0C7264A13F}"/>
    <cellStyle name="Note 2 6 5 2" xfId="11894" xr:uid="{1CD2C28A-75D6-4AFC-89FD-70CEC31D7F4A}"/>
    <cellStyle name="Note 2 6 5 3" xfId="15343" xr:uid="{0777626C-4FD3-47BD-8045-86F3618B8E59}"/>
    <cellStyle name="Note 2 6 5 4" xfId="3809" xr:uid="{860D10B7-5719-40B1-9EF8-8BA871A871D4}"/>
    <cellStyle name="Note 2 6 5 5" xfId="21077" xr:uid="{67C2D017-9CEB-4A72-B0A1-2D36D4EE0978}"/>
    <cellStyle name="Note 2 6 5 6" xfId="23833" xr:uid="{61D51E6C-21CD-47A7-9DF7-FEB7B39BE155}"/>
    <cellStyle name="Note 2 6 6" xfId="9036" xr:uid="{3BAFB0A1-13AD-4F0D-965E-AEBCCBB244CE}"/>
    <cellStyle name="Note 2 6 6 2" xfId="13142" xr:uid="{3AC560B0-B302-4AAF-B568-0A93F07EB2A9}"/>
    <cellStyle name="Note 2 6 6 3" xfId="16536" xr:uid="{BEDC0A99-E7E3-48E4-B3E1-3D039C99B428}"/>
    <cellStyle name="Note 2 6 6 4" xfId="18978" xr:uid="{072B8B28-A2C6-4D56-8886-C1CACF3C9EFA}"/>
    <cellStyle name="Note 2 6 6 5" xfId="16104" xr:uid="{D0451D0F-1D54-4638-8256-37A08CBDC67E}"/>
    <cellStyle name="Note 2 6 6 6" xfId="21975" xr:uid="{3D446127-8A37-4A4B-A68E-410C4B57B47A}"/>
    <cellStyle name="Note 2 6 6 7" xfId="24673" xr:uid="{400403CA-7C4F-4BFB-B223-B34D6CF88EC5}"/>
    <cellStyle name="Note 2 6 7" xfId="9321" xr:uid="{46D3915C-641E-4D0A-813D-3EAE8815F764}"/>
    <cellStyle name="Note 2 6 7 2" xfId="13418" xr:uid="{FE84445E-0660-4A07-BF50-E127D0E14616}"/>
    <cellStyle name="Note 2 6 7 3" xfId="16813" xr:uid="{D5BBEE22-4C01-469C-8FE1-D7EE99F32510}"/>
    <cellStyle name="Note 2 6 7 4" xfId="19244" xr:uid="{E855589E-4316-4185-A062-EB677F9E3352}"/>
    <cellStyle name="Note 2 6 7 5" xfId="19582" xr:uid="{6A2B5A28-8EC5-4AA4-A02A-46CE82E8BC64}"/>
    <cellStyle name="Note 2 6 7 6" xfId="22213" xr:uid="{65AB717F-B087-43F5-AB3F-2ED9BFCED90E}"/>
    <cellStyle name="Note 2 6 7 7" xfId="24873" xr:uid="{E6B15E70-1DDE-472F-9AD0-AA573DAC4970}"/>
    <cellStyle name="Note 2 6 8" xfId="3060" xr:uid="{D52EC69B-302F-4070-9642-4BD335537DB1}"/>
    <cellStyle name="Note 2 6 9" xfId="4472" xr:uid="{932F828A-880E-4E65-AFDD-1BCB92CF0E23}"/>
    <cellStyle name="Note 2 7" xfId="5276" xr:uid="{F64CA7EE-E0A7-41EF-B0D2-F2B0B4F305A0}"/>
    <cellStyle name="Note 2 7 10" xfId="17051" xr:uid="{341282A4-2B46-458C-A609-0052A4D315B7}"/>
    <cellStyle name="Note 2 7 2" xfId="5763" xr:uid="{03FE5FA4-05D7-4107-ABE6-5A7D1EDFEFC7}"/>
    <cellStyle name="Note 2 7 2 2" xfId="6932" xr:uid="{145BFE6C-5859-45DE-BDB5-F96203295C32}"/>
    <cellStyle name="Note 2 7 2 2 2" xfId="11088" xr:uid="{305826B3-45CB-4B77-9C3A-9623A81E5877}"/>
    <cellStyle name="Note 2 7 2 2 3" xfId="14542" xr:uid="{E1370314-FD3B-4A83-9191-3B47F60B52B2}"/>
    <cellStyle name="Note 2 7 2 2 4" xfId="17190" xr:uid="{347D7857-CE78-4C12-AD4F-8988E6BC6CC8}"/>
    <cellStyle name="Note 2 7 2 2 5" xfId="20283" xr:uid="{5F7F4AE2-FA09-4687-954C-F5D04582702E}"/>
    <cellStyle name="Note 2 7 2 2 6" xfId="23042" xr:uid="{650B00F0-10CF-4C3B-98BD-4B8F64A2B407}"/>
    <cellStyle name="Note 2 7 2 3" xfId="7581" xr:uid="{25389EF4-5590-4CFE-AE80-79B23F7EBEA6}"/>
    <cellStyle name="Note 2 7 2 3 2" xfId="11737" xr:uid="{EB98A3B1-BE53-40B9-89CF-7E4B978CD2B4}"/>
    <cellStyle name="Note 2 7 2 3 3" xfId="15186" xr:uid="{11672B21-597E-4093-9F0E-6CCD9953E328}"/>
    <cellStyle name="Note 2 7 2 3 4" xfId="16552" xr:uid="{88FC52DC-C0AC-4F18-828A-22C56D101B48}"/>
    <cellStyle name="Note 2 7 2 3 5" xfId="20921" xr:uid="{74AAB3F5-0196-46BB-8F0B-EBAB03A482DB}"/>
    <cellStyle name="Note 2 7 2 3 6" xfId="23677" xr:uid="{3ED7E38C-5AC7-4059-BCFE-D5D8A36B4DB1}"/>
    <cellStyle name="Note 2 7 2 4" xfId="8213" xr:uid="{EED9DBC4-9125-4978-A11F-6DA2EF7C01B2}"/>
    <cellStyle name="Note 2 7 2 4 2" xfId="12369" xr:uid="{01832C6A-FB5F-4C63-9BFB-1AAA234B4468}"/>
    <cellStyle name="Note 2 7 2 4 3" xfId="15816" xr:uid="{1FF33A7D-D162-4994-A356-13187F04861C}"/>
    <cellStyle name="Note 2 7 2 4 4" xfId="12787" xr:uid="{9A3D9934-2D2F-4D9C-85B4-4C91C0BFA43F}"/>
    <cellStyle name="Note 2 7 2 4 5" xfId="21547" xr:uid="{DA284038-DC81-499E-B817-371DED28C109}"/>
    <cellStyle name="Note 2 7 2 4 6" xfId="24303" xr:uid="{3F47701B-9EE3-46E7-9001-A76AF813E394}"/>
    <cellStyle name="Note 2 7 2 5" xfId="9948" xr:uid="{79326A1F-DEDC-445B-9E66-4F824D8F6568}"/>
    <cellStyle name="Note 2 7 2 6" xfId="4664" xr:uid="{917D9537-395C-4873-AC45-D3C488A59F4A}"/>
    <cellStyle name="Note 2 7 2 7" xfId="13533" xr:uid="{2467259A-ABDE-431C-B147-91F5DF56B1C3}"/>
    <cellStyle name="Note 2 7 2 8" xfId="5084" xr:uid="{795EEE4D-747F-4F97-8D17-5ADA72087379}"/>
    <cellStyle name="Note 2 7 2 9" xfId="3215" xr:uid="{1C0E3423-9486-4024-B6A2-404BF92D38E6}"/>
    <cellStyle name="Note 2 7 3" xfId="6508" xr:uid="{CA1A725D-3EFE-4431-8353-28B5B563D8F3}"/>
    <cellStyle name="Note 2 7 3 2" xfId="10680" xr:uid="{C8BEBB86-993B-4E21-8B8C-45AD91217D44}"/>
    <cellStyle name="Note 2 7 3 3" xfId="14128" xr:uid="{CA337291-6768-45CE-B0C7-CC326B58A8B7}"/>
    <cellStyle name="Note 2 7 3 4" xfId="14487" xr:uid="{00B1A9C5-C68B-4BB3-892C-959E6EA8E8F1}"/>
    <cellStyle name="Note 2 7 3 5" xfId="19906" xr:uid="{E38DDDFB-B657-4E31-B91F-D7148DD2152A}"/>
    <cellStyle name="Note 2 7 3 6" xfId="22669" xr:uid="{861EB265-1B23-4504-A4E4-CEFFCE69A11D}"/>
    <cellStyle name="Note 2 7 4" xfId="7207" xr:uid="{809C7FFD-542E-4E89-9F67-1797429393E8}"/>
    <cellStyle name="Note 2 7 4 2" xfId="11363" xr:uid="{CEAE1A9F-4E1B-4500-BD67-B86F13C8611F}"/>
    <cellStyle name="Note 2 7 4 3" xfId="14815" xr:uid="{14D8B2A5-BE2A-4F90-B377-6FA6618E9B28}"/>
    <cellStyle name="Note 2 7 4 4" xfId="17633" xr:uid="{4EFE9B0C-8E59-41B9-B071-D63471568C3E}"/>
    <cellStyle name="Note 2 7 4 5" xfId="20552" xr:uid="{2260EA9D-478F-4ACD-BD3F-4125D1F6E8AD}"/>
    <cellStyle name="Note 2 7 4 6" xfId="23308" xr:uid="{2E0CE179-4406-4FCA-9344-2EAA77C5F09F}"/>
    <cellStyle name="Note 2 7 5" xfId="7838" xr:uid="{D00D1BAA-81E8-45FD-8F07-7484E4215E0B}"/>
    <cellStyle name="Note 2 7 5 2" xfId="11994" xr:uid="{BFABA0BE-90B6-42BB-97CF-8A666698ECCC}"/>
    <cellStyle name="Note 2 7 5 3" xfId="15443" xr:uid="{A3206C27-C060-4572-B74C-FDCE1391B740}"/>
    <cellStyle name="Note 2 7 5 4" xfId="14496" xr:uid="{2E7363FB-2AFC-4ED0-9C87-C2FF33780C94}"/>
    <cellStyle name="Note 2 7 5 5" xfId="21177" xr:uid="{B9BAE535-9DBD-455E-AA3F-A2E9D4A0D504}"/>
    <cellStyle name="Note 2 7 5 6" xfId="23933" xr:uid="{7CB5972B-0F58-41C3-B329-B580D3DEEDEF}"/>
    <cellStyle name="Note 2 7 6" xfId="9490" xr:uid="{5613B16D-F5C1-4835-9234-486F82136CE8}"/>
    <cellStyle name="Note 2 7 7" xfId="4521" xr:uid="{81E3FCF5-FF69-4A50-8BE3-A531B6CE41BA}"/>
    <cellStyle name="Note 2 7 8" xfId="10406" xr:uid="{E27739D3-700F-4921-9828-97C4EF0B6DDC}"/>
    <cellStyle name="Note 2 7 9" xfId="17694" xr:uid="{A0BB5D41-C9D8-4708-B10F-8C2E1B468F78}"/>
    <cellStyle name="Note 2 8" xfId="6000" xr:uid="{4D9DBF39-2151-492F-AE6B-A82B6D5CFA07}"/>
    <cellStyle name="Note 2 8 2" xfId="10183" xr:uid="{426EA575-CD1C-4990-BFF3-71A46E60A3A0}"/>
    <cellStyle name="Note 2 8 3" xfId="13631" xr:uid="{78EEE628-042E-4FAD-A258-8E1219A747A8}"/>
    <cellStyle name="Note 2 8 4" xfId="18648" xr:uid="{74A8A13A-9994-4088-B51C-BCDD92432CE7}"/>
    <cellStyle name="Note 2 8 5" xfId="13607" xr:uid="{C1E22F5F-FEEF-4CCF-9C3D-01759B4D0EC0}"/>
    <cellStyle name="Note 2 8 6" xfId="18579" xr:uid="{36FC85C4-1AFB-4FA9-A4F9-3B80E91B8F45}"/>
    <cellStyle name="Note 2 9" xfId="6314" xr:uid="{2C4C8E2D-29E9-42EF-96E8-38E2F916EAF4}"/>
    <cellStyle name="Note 2 9 2" xfId="10489" xr:uid="{B23ABDD4-C64F-4F86-B0C5-40998C6FD375}"/>
    <cellStyle name="Note 2 9 3" xfId="13936" xr:uid="{DCBBFFC5-A32A-49DF-A8E7-EF3AA65ED394}"/>
    <cellStyle name="Note 2 9 4" xfId="17820" xr:uid="{BA4A7A0E-DA17-45A4-A563-7481E27B1069}"/>
    <cellStyle name="Note 2 9 5" xfId="19757" xr:uid="{52BEFEA3-E953-4875-9C43-B088E9E2082F}"/>
    <cellStyle name="Note 2 9 6" xfId="22521" xr:uid="{7323E407-CC83-4D82-87A4-B77A658C4879}"/>
    <cellStyle name="Note 20" xfId="2007" xr:uid="{00000000-0005-0000-0000-000055070000}"/>
    <cellStyle name="Note 20 10" xfId="3923" xr:uid="{33A5FFCE-08EE-4B84-8741-B614EE536B4F}"/>
    <cellStyle name="Note 20 11" xfId="12845" xr:uid="{275A8DC8-AC4A-454B-893C-5B0C6D07F557}"/>
    <cellStyle name="Note 20 12" xfId="13021" xr:uid="{0DA32F9E-D3E5-4826-B02D-8C381FB597C9}"/>
    <cellStyle name="Note 20 13" xfId="20299" xr:uid="{3AFCE874-E30D-41B2-842F-CD4B2336D67E}"/>
    <cellStyle name="Note 20 2" xfId="5235" xr:uid="{882C68E5-4793-4686-932C-F5C8290E7B96}"/>
    <cellStyle name="Note 20 2 10" xfId="17142" xr:uid="{21AA05CB-B3D4-46E1-BB49-B9B7CD5BBAED}"/>
    <cellStyle name="Note 20 2 2" xfId="6467" xr:uid="{C87F3E77-8A7E-4C0A-8BB4-DAF918AEC802}"/>
    <cellStyle name="Note 20 2 2 2" xfId="10639" xr:uid="{BD8F9BED-7D19-421B-AE5D-6B259C39F50C}"/>
    <cellStyle name="Note 20 2 2 3" xfId="14087" xr:uid="{1B948BCA-AE6B-439D-BAD9-A3825C9D03BF}"/>
    <cellStyle name="Note 20 2 2 4" xfId="3529" xr:uid="{962F293C-0591-48AE-8BCD-B5F7FF0AF73B}"/>
    <cellStyle name="Note 20 2 2 5" xfId="19865" xr:uid="{45674797-2CC9-4C24-AB81-F376FF06BDA1}"/>
    <cellStyle name="Note 20 2 2 6" xfId="22628" xr:uid="{36861250-6B66-4648-BF7E-D0B92F460383}"/>
    <cellStyle name="Note 20 2 3" xfId="7166" xr:uid="{F8BA4A6C-FD9A-47A6-9C7C-431AF9A52703}"/>
    <cellStyle name="Note 20 2 3 2" xfId="11322" xr:uid="{EEBB52F9-CAB2-422C-9EA9-A7865A5DA755}"/>
    <cellStyle name="Note 20 2 3 3" xfId="14774" xr:uid="{47E3DA8D-12D8-4FF0-B7D6-9498C18F0E3C}"/>
    <cellStyle name="Note 20 2 3 4" xfId="17574" xr:uid="{93D2C373-5101-44A3-B43C-EAD1447F3DE4}"/>
    <cellStyle name="Note 20 2 3 5" xfId="20511" xr:uid="{F1672826-B2F3-4661-BF0F-79880E526147}"/>
    <cellStyle name="Note 20 2 3 6" xfId="23267" xr:uid="{C6104DF1-B36A-45F6-A344-02E7D606DC8D}"/>
    <cellStyle name="Note 20 2 4" xfId="7797" xr:uid="{67C7BFE7-BD5C-44CF-BC19-FA5F7AE7127F}"/>
    <cellStyle name="Note 20 2 4 2" xfId="11953" xr:uid="{D80001AC-BC27-4F1F-A26D-11D2838DC2AB}"/>
    <cellStyle name="Note 20 2 4 3" xfId="15402" xr:uid="{AC795FA1-B220-4A6B-B918-054610524D21}"/>
    <cellStyle name="Note 20 2 4 4" xfId="13688" xr:uid="{805F2250-2B25-446F-AFA3-5FAAEAFD7C28}"/>
    <cellStyle name="Note 20 2 4 5" xfId="21136" xr:uid="{5F81B698-F8CC-4CA6-98E2-FEBDA4753464}"/>
    <cellStyle name="Note 20 2 4 6" xfId="23892" xr:uid="{EAABC0CE-AFC5-479E-B63D-66986EF881BE}"/>
    <cellStyle name="Note 20 2 5" xfId="9114" xr:uid="{A41B3B20-6EFB-44F7-B432-6B7C80E793E7}"/>
    <cellStyle name="Note 20 2 5 2" xfId="13214" xr:uid="{1BA5B3BB-CCD3-4E15-9E45-4AF37E27AF70}"/>
    <cellStyle name="Note 20 2 5 3" xfId="16610" xr:uid="{CA878AA3-EFB2-4412-B4BB-2BA868D150E2}"/>
    <cellStyle name="Note 20 2 5 4" xfId="19047" xr:uid="{1C2D568B-CE8B-4160-91F3-19439401BB0F}"/>
    <cellStyle name="Note 20 2 5 5" xfId="19455" xr:uid="{647E925A-19F2-463E-885B-CAD5A4510AE1}"/>
    <cellStyle name="Note 20 2 5 6" xfId="22028" xr:uid="{E1C9E0D4-9F3C-4468-A075-EC177FC797BE}"/>
    <cellStyle name="Note 20 2 5 7" xfId="24724" xr:uid="{8E06327A-4002-4E27-B0DE-8BC7831654C4}"/>
    <cellStyle name="Note 20 2 6" xfId="9370" xr:uid="{317B2DD8-3B86-48F1-A92F-5265C8891D41}"/>
    <cellStyle name="Note 20 2 6 2" xfId="13467" xr:uid="{1BED150C-89F0-4E85-AB99-307BCB24DF15}"/>
    <cellStyle name="Note 20 2 6 3" xfId="16862" xr:uid="{B6CEA424-3E30-4FD7-A425-BD1664D8D5CA}"/>
    <cellStyle name="Note 20 2 6 4" xfId="19293" xr:uid="{BB822747-9E75-4563-B9F1-D2AD610F21EF}"/>
    <cellStyle name="Note 20 2 6 5" xfId="19631" xr:uid="{EEDD1C13-29A8-4908-AE13-1A72E374E875}"/>
    <cellStyle name="Note 20 2 6 6" xfId="22262" xr:uid="{500D2306-D0E5-4E35-9CA8-6BDC23D123B3}"/>
    <cellStyle name="Note 20 2 6 7" xfId="24922" xr:uid="{9D2C58D7-88F8-4F0C-A126-CEFD054601DB}"/>
    <cellStyle name="Note 20 2 7" xfId="3001" xr:uid="{24310430-0AEA-4AF2-BD11-63D86C5CB717}"/>
    <cellStyle name="Note 20 2 8" xfId="3601" xr:uid="{B3A63FD6-C99A-415B-87CC-1FDB5FA8C620}"/>
    <cellStyle name="Note 20 2 9" xfId="16087" xr:uid="{21E74BEF-43A7-4361-8161-B9B2C913A64A}"/>
    <cellStyle name="Note 20 3" xfId="5340" xr:uid="{3F2AC387-A312-4038-B73A-6CF7BAD96560}"/>
    <cellStyle name="Note 20 3 2" xfId="6570" xr:uid="{8F59D350-344D-4E18-8A68-E9DE052CD70C}"/>
    <cellStyle name="Note 20 3 2 2" xfId="10742" xr:uid="{F74B040D-493F-405F-BD10-D3BA3596B809}"/>
    <cellStyle name="Note 20 3 2 3" xfId="14190" xr:uid="{39F24CAC-0072-48A1-B3ED-72529F4D93DD}"/>
    <cellStyle name="Note 20 3 2 4" xfId="3178" xr:uid="{8BCCF8A2-D2AC-4860-A954-3E95BEDDC282}"/>
    <cellStyle name="Note 20 3 2 5" xfId="19968" xr:uid="{6DED10E9-98B2-41F9-9940-077E565DD82E}"/>
    <cellStyle name="Note 20 3 2 6" xfId="22731" xr:uid="{048B885D-FFD1-473F-BAF0-7E99796FF46E}"/>
    <cellStyle name="Note 20 3 3" xfId="7269" xr:uid="{B8D5B229-3DDB-47C2-9295-3DB7E3A3DE1A}"/>
    <cellStyle name="Note 20 3 3 2" xfId="11425" xr:uid="{6E1A9352-C67C-47EA-8ADE-AC89CF956E98}"/>
    <cellStyle name="Note 20 3 3 3" xfId="14877" xr:uid="{11944C62-C576-4528-BE1C-3264D72C2B27}"/>
    <cellStyle name="Note 20 3 3 4" xfId="10785" xr:uid="{2EE22B3F-731C-4749-9FD2-C9557C60F3C3}"/>
    <cellStyle name="Note 20 3 3 5" xfId="20614" xr:uid="{CB18F279-5B6F-4461-96A9-6C3132FF4AE0}"/>
    <cellStyle name="Note 20 3 3 6" xfId="23370" xr:uid="{3AE5C18A-A590-486E-A85D-0E9563431A62}"/>
    <cellStyle name="Note 20 3 4" xfId="7902" xr:uid="{0474F0F4-CEC4-4825-810C-DE89F00E827D}"/>
    <cellStyle name="Note 20 3 4 2" xfId="12058" xr:uid="{ADA039BE-C5BA-40CC-8F52-AA774F5605CC}"/>
    <cellStyle name="Note 20 3 4 3" xfId="15507" xr:uid="{7108EC22-2DAF-4A8C-AE29-6618E354E81B}"/>
    <cellStyle name="Note 20 3 4 4" xfId="16402" xr:uid="{BDBA48CB-D0FC-4E82-A088-92505D38023B}"/>
    <cellStyle name="Note 20 3 4 5" xfId="21241" xr:uid="{5522BC91-6948-4382-8E8D-4509123FF29E}"/>
    <cellStyle name="Note 20 3 4 6" xfId="23997" xr:uid="{E53AD03F-B7F8-48C7-B01E-E2665F1C3B73}"/>
    <cellStyle name="Note 20 3 5" xfId="9554" xr:uid="{0D4FAD55-87B5-48E9-8245-8BD6F7C8436E}"/>
    <cellStyle name="Note 20 3 6" xfId="5092" xr:uid="{55FEB2CA-A54A-4DEF-85D5-416A7E5586F7}"/>
    <cellStyle name="Note 20 3 7" xfId="18490" xr:uid="{BB6EA6AD-F657-4A95-B60D-BD956C1CB977}"/>
    <cellStyle name="Note 20 3 8" xfId="17130" xr:uid="{777D8DF4-15C3-4DA2-ADDD-6ECADE827D23}"/>
    <cellStyle name="Note 20 3 9" xfId="17838" xr:uid="{755FD519-EDDA-465B-98A9-CFB5D3E56775}"/>
    <cellStyle name="Note 20 4" xfId="6273" xr:uid="{316E5784-9C38-4B5E-9F7A-BF2DE1ACEC87}"/>
    <cellStyle name="Note 20 4 2" xfId="10449" xr:uid="{0E37AD0E-2DD3-41F3-9C47-ABC417A5B761}"/>
    <cellStyle name="Note 20 4 3" xfId="13895" xr:uid="{2BC58E4D-0816-4987-84CE-F4C2C4E7713F}"/>
    <cellStyle name="Note 20 4 4" xfId="14235" xr:uid="{A03AD52C-CB93-479B-8BE2-50E20D48A41A}"/>
    <cellStyle name="Note 20 4 5" xfId="19719" xr:uid="{9792183A-F431-4294-AD33-2417BF6E81A4}"/>
    <cellStyle name="Note 20 4 6" xfId="22483" xr:uid="{7F3D8625-26B4-4BF4-BA18-EC80484C7270}"/>
    <cellStyle name="Note 20 5" xfId="6137" xr:uid="{F5FACB38-4797-49CE-8E73-B2A74773D94D}"/>
    <cellStyle name="Note 20 5 2" xfId="10313" xr:uid="{2E15451C-6015-4559-9EBA-B7F7C431EF0B}"/>
    <cellStyle name="Note 20 5 3" xfId="13760" xr:uid="{0822C897-F595-46EC-B725-4413D3D1CAAF}"/>
    <cellStyle name="Note 20 5 4" xfId="17251" xr:uid="{36090423-CA5F-41C6-818C-FD57A5AB2622}"/>
    <cellStyle name="Note 20 5 5" xfId="18315" xr:uid="{7B07CE82-3693-4716-876F-3FCBD0D8B2DC}"/>
    <cellStyle name="Note 20 5 6" xfId="22381" xr:uid="{ABFCABAC-43EB-46BC-83ED-ACF118F997B2}"/>
    <cellStyle name="Note 20 6" xfId="6088" xr:uid="{4DCA175D-BB34-48D8-A37C-1C683CB4DB52}"/>
    <cellStyle name="Note 20 6 2" xfId="10267" xr:uid="{41A98BE5-EBDA-400D-93BB-CB0FD756FCCF}"/>
    <cellStyle name="Note 20 6 3" xfId="13714" xr:uid="{7D51B5DE-F803-4F3F-8F6D-25CBED4F1B70}"/>
    <cellStyle name="Note 20 6 4" xfId="3288" xr:uid="{1699DA33-9C50-43E9-80B7-E2C50EB7997C}"/>
    <cellStyle name="Note 20 6 5" xfId="4969" xr:uid="{35CB5B74-96DE-4F15-9C91-49E3231F8B70}"/>
    <cellStyle name="Note 20 6 6" xfId="22349" xr:uid="{DE660910-6EB9-452C-B864-4B61A0351734}"/>
    <cellStyle name="Note 20 7" xfId="8935" xr:uid="{84834562-8108-4A47-BB05-3BE95046A1BC}"/>
    <cellStyle name="Note 20 7 2" xfId="13054" xr:uid="{5E7A629C-AF8F-4BF3-B8FF-F04E756D0DFE}"/>
    <cellStyle name="Note 20 7 3" xfId="16456" xr:uid="{8E0383A9-261A-4C88-B234-36C38A0F9F0F}"/>
    <cellStyle name="Note 20 7 4" xfId="18894" xr:uid="{728629C7-D37B-4C11-BE47-1D8706F7C95B}"/>
    <cellStyle name="Note 20 7 5" xfId="4209" xr:uid="{D8C9F851-E6C7-4000-ADE8-B24E77370E1A}"/>
    <cellStyle name="Note 20 7 6" xfId="21926" xr:uid="{6481541C-3989-4A76-866D-0C58DC807EF8}"/>
    <cellStyle name="Note 20 7 7" xfId="24624" xr:uid="{08ACF557-78E3-46E4-ABA9-592F03B83C98}"/>
    <cellStyle name="Note 20 8" xfId="9263" xr:uid="{9DE8779F-D02B-4539-A909-4FEB42101729}"/>
    <cellStyle name="Note 20 8 2" xfId="13360" xr:uid="{35C7A077-0F2A-4F24-A5AE-1B5DDDE5EA2D}"/>
    <cellStyle name="Note 20 8 3" xfId="16755" xr:uid="{67F31EB0-4D08-4DA8-A042-7605BA395630}"/>
    <cellStyle name="Note 20 8 4" xfId="19186" xr:uid="{6AE535B6-664B-4AD9-A077-84073CECE1A9}"/>
    <cellStyle name="Note 20 8 5" xfId="22155" xr:uid="{FAA2A6D9-C86B-42DE-B9B0-93E215F04693}"/>
    <cellStyle name="Note 20 9" xfId="4571" xr:uid="{C4A3B01F-A299-4246-BFDB-62EEE55163B3}"/>
    <cellStyle name="Note 21" xfId="2008" xr:uid="{00000000-0005-0000-0000-000056070000}"/>
    <cellStyle name="Note 21 10" xfId="3922" xr:uid="{0C593B5D-5905-4A26-82F1-F4EBC78D5C4F}"/>
    <cellStyle name="Note 21 11" xfId="4136" xr:uid="{AB399CCA-B654-4F70-ABF4-26C0938AF74B}"/>
    <cellStyle name="Note 21 12" xfId="9655" xr:uid="{D3D5E9A6-16D3-44E2-B7A1-3236E9C98977}"/>
    <cellStyle name="Note 21 13" xfId="16166" xr:uid="{87247DE7-C468-4274-A36F-EE05D80E85A0}"/>
    <cellStyle name="Note 21 2" xfId="5236" xr:uid="{FA68D57D-E406-4D77-9D27-6B3B49CA32C2}"/>
    <cellStyle name="Note 21 2 10" xfId="18390" xr:uid="{E1F488E7-F67F-40AF-B405-00915309CD93}"/>
    <cellStyle name="Note 21 2 2" xfId="6468" xr:uid="{BEA174DA-AD1A-45D4-86BE-47C75F078755}"/>
    <cellStyle name="Note 21 2 2 2" xfId="10640" xr:uid="{76E98D1F-4FEA-4562-A43C-BDAA0A44B528}"/>
    <cellStyle name="Note 21 2 2 3" xfId="14088" xr:uid="{25F82118-EE3D-4391-8E40-5601267DB01D}"/>
    <cellStyle name="Note 21 2 2 4" xfId="18418" xr:uid="{D3064395-948C-4E32-AED2-329CD5F96426}"/>
    <cellStyle name="Note 21 2 2 5" xfId="19866" xr:uid="{A364FED8-C4AC-40C8-AC59-069A9180FD83}"/>
    <cellStyle name="Note 21 2 2 6" xfId="22629" xr:uid="{737A759F-7286-4F3D-9E38-534C4FF71E02}"/>
    <cellStyle name="Note 21 2 3" xfId="7167" xr:uid="{44109F6D-0288-4068-A837-272C215EA9A2}"/>
    <cellStyle name="Note 21 2 3 2" xfId="11323" xr:uid="{6CC6C059-CF11-4904-B3BB-1ECD65BE5B4D}"/>
    <cellStyle name="Note 21 2 3 3" xfId="14775" xr:uid="{6F04D9EC-E6EE-4DD0-8821-3C3D3FB6B6AE}"/>
    <cellStyle name="Note 21 2 3 4" xfId="3859" xr:uid="{C98709A7-AE68-4A12-8AB1-40D1873A5BB0}"/>
    <cellStyle name="Note 21 2 3 5" xfId="20512" xr:uid="{564BD5F0-C33A-4B73-93A4-EFF885E49F7F}"/>
    <cellStyle name="Note 21 2 3 6" xfId="23268" xr:uid="{77975DC7-FB25-4343-A8DE-7CFD907A3288}"/>
    <cellStyle name="Note 21 2 4" xfId="7798" xr:uid="{3C0CD5F3-EDBC-4709-AB61-AFC38629C0AF}"/>
    <cellStyle name="Note 21 2 4 2" xfId="11954" xr:uid="{CED5FEB7-CDCC-46E5-8983-5DFAFD676A34}"/>
    <cellStyle name="Note 21 2 4 3" xfId="15403" xr:uid="{8C80FD6E-068D-4250-BB85-221F17971B10}"/>
    <cellStyle name="Note 21 2 4 4" xfId="16394" xr:uid="{BDB9B397-19AB-4B48-8C4A-2A68ACD006A9}"/>
    <cellStyle name="Note 21 2 4 5" xfId="21137" xr:uid="{CC68913B-79EE-4163-8697-7FC3A1AB2C30}"/>
    <cellStyle name="Note 21 2 4 6" xfId="23893" xr:uid="{572B9601-9B6A-45A1-9CEC-5BA9991E39C0}"/>
    <cellStyle name="Note 21 2 5" xfId="9115" xr:uid="{3C900A6E-1128-4034-9E49-6F2C5697F668}"/>
    <cellStyle name="Note 21 2 5 2" xfId="13215" xr:uid="{7C960B0A-2C77-4D5D-B1AE-6213B3322200}"/>
    <cellStyle name="Note 21 2 5 3" xfId="16611" xr:uid="{4FA746D2-C6B7-4210-A003-47AD5EB66BE9}"/>
    <cellStyle name="Note 21 2 5 4" xfId="19048" xr:uid="{76C8A734-1080-4854-91B3-2D50E53EC667}"/>
    <cellStyle name="Note 21 2 5 5" xfId="19456" xr:uid="{F149ED3F-58BB-4F75-BDEB-6328F701D2CD}"/>
    <cellStyle name="Note 21 2 5 6" xfId="22029" xr:uid="{CA40DE6F-D422-4CFA-AFC9-CAD8A46AD9C9}"/>
    <cellStyle name="Note 21 2 5 7" xfId="24725" xr:uid="{A2D69516-FB75-45B2-A639-C2E100E6B8CC}"/>
    <cellStyle name="Note 21 2 6" xfId="9371" xr:uid="{9F72FBE8-4773-4E57-A713-52014C07DF5A}"/>
    <cellStyle name="Note 21 2 6 2" xfId="13468" xr:uid="{FBC3D483-0349-4CFE-B1FA-CBA3A7D341FC}"/>
    <cellStyle name="Note 21 2 6 3" xfId="16863" xr:uid="{7D5FB1C7-6AAE-482A-B37B-7CB8AA859E5F}"/>
    <cellStyle name="Note 21 2 6 4" xfId="19294" xr:uid="{8EE47D8D-D592-4CA1-99E9-BD40879FD2CB}"/>
    <cellStyle name="Note 21 2 6 5" xfId="19632" xr:uid="{198670F7-EF5B-449C-95F3-593B40078070}"/>
    <cellStyle name="Note 21 2 6 6" xfId="22263" xr:uid="{C5DDD84F-0073-468E-B47F-FA80E742900D}"/>
    <cellStyle name="Note 21 2 6 7" xfId="24923" xr:uid="{4C50E4D1-6B1B-4849-A591-FA96AB9FE0E9}"/>
    <cellStyle name="Note 21 2 7" xfId="3000" xr:uid="{E09BF416-972C-41CA-89EC-C552D59F36C3}"/>
    <cellStyle name="Note 21 2 8" xfId="4494" xr:uid="{63BFB1C1-CA2C-4F3A-A4EE-9B909DE64B6D}"/>
    <cellStyle name="Note 21 2 9" xfId="4466" xr:uid="{042047B1-2B41-4298-8005-F736A3A3726B}"/>
    <cellStyle name="Note 21 3" xfId="5341" xr:uid="{B91045E0-7EAB-4B10-BF4F-1E1AB904EB42}"/>
    <cellStyle name="Note 21 3 2" xfId="6571" xr:uid="{7E891B54-9548-4E0C-99FC-D508FB0E8326}"/>
    <cellStyle name="Note 21 3 2 2" xfId="10743" xr:uid="{B3B5167D-C6C0-4F2D-B254-A08484C0D149}"/>
    <cellStyle name="Note 21 3 2 3" xfId="14191" xr:uid="{2650B529-71A0-4B88-92A9-6E4F5F4AF86B}"/>
    <cellStyle name="Note 21 3 2 4" xfId="3519" xr:uid="{E30EC402-5C28-404E-AB18-38FC636D8294}"/>
    <cellStyle name="Note 21 3 2 5" xfId="19969" xr:uid="{8B3F46C2-BD37-4A02-BEDF-1794E3442B6D}"/>
    <cellStyle name="Note 21 3 2 6" xfId="22732" xr:uid="{B112B3C0-0B67-473D-AC38-0365F1B79CC9}"/>
    <cellStyle name="Note 21 3 3" xfId="7270" xr:uid="{E4B25E87-04CD-4315-A325-684A0D962143}"/>
    <cellStyle name="Note 21 3 3 2" xfId="11426" xr:uid="{8D6332D3-2891-4C3F-8BBE-5CEB28AE6719}"/>
    <cellStyle name="Note 21 3 3 3" xfId="14878" xr:uid="{5F4203B0-A44E-4FF7-B7D4-81FAB7AFBE2E}"/>
    <cellStyle name="Note 21 3 3 4" xfId="16153" xr:uid="{87C337AC-CC9B-410E-818B-84EDBA8150F7}"/>
    <cellStyle name="Note 21 3 3 5" xfId="20615" xr:uid="{792E3AE6-9539-4DD8-8841-C893CDADC072}"/>
    <cellStyle name="Note 21 3 3 6" xfId="23371" xr:uid="{637E1078-9438-4E0C-BA8D-8490848B4C73}"/>
    <cellStyle name="Note 21 3 4" xfId="7903" xr:uid="{A4881815-2989-45B8-8F84-A7C285CE107E}"/>
    <cellStyle name="Note 21 3 4 2" xfId="12059" xr:uid="{275466E7-82AC-479D-8B55-3504878A46AF}"/>
    <cellStyle name="Note 21 3 4 3" xfId="15508" xr:uid="{2B4C572D-E12A-4BE9-BF71-7635268A08FD}"/>
    <cellStyle name="Note 21 3 4 4" xfId="10798" xr:uid="{CEB4A5C1-D74B-450B-8C92-3E34400252F7}"/>
    <cellStyle name="Note 21 3 4 5" xfId="21242" xr:uid="{9DDCA920-8047-486B-B5F4-3E6436E9ABB8}"/>
    <cellStyle name="Note 21 3 4 6" xfId="23998" xr:uid="{1E081FE8-5E6B-4485-A9A3-62B73E9D4286}"/>
    <cellStyle name="Note 21 3 5" xfId="9555" xr:uid="{2F99B472-0C67-4DB7-8A0C-B3573416051C}"/>
    <cellStyle name="Note 21 3 6" xfId="5115" xr:uid="{92BC3A92-348F-40F3-8F83-528AD31ED25E}"/>
    <cellStyle name="Note 21 3 7" xfId="18489" xr:uid="{ED563A01-9F96-4C34-B9EF-7E940E8C88E3}"/>
    <cellStyle name="Note 21 3 8" xfId="3982" xr:uid="{6D6F6645-65B5-418B-A7B2-CB98C94C3285}"/>
    <cellStyle name="Note 21 3 9" xfId="17412" xr:uid="{6E6E4A84-7FC9-4E26-A63F-0E0DAA6BBC07}"/>
    <cellStyle name="Note 21 4" xfId="6274" xr:uid="{1191F794-B79B-4663-9538-0562DD54C310}"/>
    <cellStyle name="Note 21 4 2" xfId="10450" xr:uid="{1F1DFD1F-E44A-41B9-81F2-D582120B18B7}"/>
    <cellStyle name="Note 21 4 3" xfId="13896" xr:uid="{AAC17BE9-279F-4E76-8361-98FB95612DA3}"/>
    <cellStyle name="Note 21 4 4" xfId="17102" xr:uid="{7F01CC74-C1CD-4F57-A5E2-3F4A543CF856}"/>
    <cellStyle name="Note 21 4 5" xfId="19720" xr:uid="{25E405FC-53DB-4F81-B29D-8E68C527F5A8}"/>
    <cellStyle name="Note 21 4 6" xfId="22484" xr:uid="{A9630DE6-917B-419E-B964-3DC8BFCEDA8D}"/>
    <cellStyle name="Note 21 5" xfId="6140" xr:uid="{E51F884D-DDEB-4579-BA47-AD94E057B040}"/>
    <cellStyle name="Note 21 5 2" xfId="10316" xr:uid="{3D1875D4-A9E7-4E71-808D-5A5BA335EB54}"/>
    <cellStyle name="Note 21 5 3" xfId="13763" xr:uid="{DE31A3BC-B603-4323-835A-B1FAB842AFFF}"/>
    <cellStyle name="Note 21 5 4" xfId="8490" xr:uid="{20A51384-5829-4084-87E4-830705DC0CE8}"/>
    <cellStyle name="Note 21 5 5" xfId="17646" xr:uid="{8CECD8EC-1601-4AD8-A98B-439B492EB4D8}"/>
    <cellStyle name="Note 21 5 6" xfId="22384" xr:uid="{7CAF2DFB-2957-47AD-A5B4-E20255B71E09}"/>
    <cellStyle name="Note 21 6" xfId="5977" xr:uid="{D95F3F10-66CC-4BE4-B5A6-32CFE888B52F}"/>
    <cellStyle name="Note 21 6 2" xfId="10160" xr:uid="{C4409A6C-460B-4A2F-8FCA-69E0C117A5B6}"/>
    <cellStyle name="Note 21 6 3" xfId="13608" xr:uid="{C01DF4F1-A038-4CFC-B9A0-AEAE2B27A03A}"/>
    <cellStyle name="Note 21 6 4" xfId="5107" xr:uid="{6C4DF336-5E7F-4FFA-9CA2-8AF605FF6861}"/>
    <cellStyle name="Note 21 6 5" xfId="17476" xr:uid="{666B92E0-CDBC-4D7F-8864-0A35A8F0F264}"/>
    <cellStyle name="Note 21 6 6" xfId="17300" xr:uid="{2D4A900D-168C-490A-BDC8-C412EDF796C0}"/>
    <cellStyle name="Note 21 7" xfId="8936" xr:uid="{3AB30944-CA2F-416C-BD05-05D1DBA2CA2B}"/>
    <cellStyle name="Note 21 7 2" xfId="13055" xr:uid="{5B85E7E0-A42F-476B-BB87-F70C86F01252}"/>
    <cellStyle name="Note 21 7 3" xfId="16457" xr:uid="{BADC4EA0-C5CC-4A10-92BE-02E9C2C330FC}"/>
    <cellStyle name="Note 21 7 4" xfId="18895" xr:uid="{28A7F8EF-5450-4A09-9677-2E1718143885}"/>
    <cellStyle name="Note 21 7 5" xfId="4206" xr:uid="{E3C54045-FBCC-49D6-88C0-E847C1EF6A1D}"/>
    <cellStyle name="Note 21 7 6" xfId="21927" xr:uid="{4C3FDF0A-9FB8-4759-80EE-7DF61B4EA01A}"/>
    <cellStyle name="Note 21 7 7" xfId="24625" xr:uid="{4D44B47D-EF6B-4A88-9F36-4954BC21D0A3}"/>
    <cellStyle name="Note 21 8" xfId="9264" xr:uid="{76D3ACDF-4FF6-4E1F-9C59-EAFD8A6D677E}"/>
    <cellStyle name="Note 21 8 2" xfId="13361" xr:uid="{54D1B7D1-F917-4FF9-88FB-4C7CC4C7A85E}"/>
    <cellStyle name="Note 21 8 3" xfId="16756" xr:uid="{F2440111-0537-436D-AFBC-29BCAF28686C}"/>
    <cellStyle name="Note 21 8 4" xfId="19187" xr:uid="{B7838E45-DB26-43F7-97B3-06FA331F9811}"/>
    <cellStyle name="Note 21 8 5" xfId="22156" xr:uid="{AB7782BB-68FE-47D3-B621-817DE8E6C861}"/>
    <cellStyle name="Note 21 9" xfId="4572" xr:uid="{538FEAF0-9D10-4E09-8EF4-7DFACB86DE10}"/>
    <cellStyle name="Note 22" xfId="2009" xr:uid="{00000000-0005-0000-0000-000057070000}"/>
    <cellStyle name="Note 22 10" xfId="3921" xr:uid="{7B6E4C22-0027-4B9A-A4D5-39E8D9D70528}"/>
    <cellStyle name="Note 22 11" xfId="12953" xr:uid="{51062CCF-68DF-425D-8C01-2652A66B060F}"/>
    <cellStyle name="Note 22 12" xfId="3429" xr:uid="{E89BC724-547E-4B15-B16E-6B32A468C6BA}"/>
    <cellStyle name="Note 22 13" xfId="18229" xr:uid="{076144BA-5A85-4BD3-8804-89046CE7CB96}"/>
    <cellStyle name="Note 22 2" xfId="5237" xr:uid="{9EB67378-FB1C-4DA7-B742-114821F07168}"/>
    <cellStyle name="Note 22 2 10" xfId="18010" xr:uid="{5C86CCD3-80A0-48E5-802D-147620150D6A}"/>
    <cellStyle name="Note 22 2 2" xfId="6469" xr:uid="{9C7CD01C-1B04-4591-891D-0E21EC946667}"/>
    <cellStyle name="Note 22 2 2 2" xfId="10641" xr:uid="{2DDB3D57-D669-43B2-8994-318EBDF06C5D}"/>
    <cellStyle name="Note 22 2 2 3" xfId="14089" xr:uid="{9D56BAE0-435A-426A-87C5-73F44C076348}"/>
    <cellStyle name="Note 22 2 2 4" xfId="18040" xr:uid="{5F0AE2CE-38C8-4D16-9BE7-C0B9A20FE104}"/>
    <cellStyle name="Note 22 2 2 5" xfId="19867" xr:uid="{815453F9-FBBB-44A1-8FE7-6BAFCD24CEE0}"/>
    <cellStyle name="Note 22 2 2 6" xfId="22630" xr:uid="{0CFA6FBF-DF5E-4809-ABCC-CDA2579C8C47}"/>
    <cellStyle name="Note 22 2 3" xfId="7168" xr:uid="{594BCDFB-28C0-4ED6-A298-E23A34EC1152}"/>
    <cellStyle name="Note 22 2 3 2" xfId="11324" xr:uid="{CD1E7B94-7403-43D8-83C2-200BDA5EBDE6}"/>
    <cellStyle name="Note 22 2 3 3" xfId="14776" xr:uid="{AE21EE54-1FA7-4AD9-9CB5-B30EEA34E203}"/>
    <cellStyle name="Note 22 2 3 4" xfId="9635" xr:uid="{B40D1A44-AD1C-439C-8A9B-8830964105B2}"/>
    <cellStyle name="Note 22 2 3 5" xfId="20513" xr:uid="{5C8A9FCE-86A7-4673-A1DF-4367ED0007BF}"/>
    <cellStyle name="Note 22 2 3 6" xfId="23269" xr:uid="{9C10DC07-4202-4743-AE24-316FD412B65A}"/>
    <cellStyle name="Note 22 2 4" xfId="7799" xr:uid="{1A55AF6B-DF9E-4118-BC78-C84B97609834}"/>
    <cellStyle name="Note 22 2 4 2" xfId="11955" xr:uid="{DAA97CF6-EC95-4032-8FC3-77C6305898CF}"/>
    <cellStyle name="Note 22 2 4 3" xfId="15404" xr:uid="{53A7BDE4-0214-4F53-92CE-FEACD5E7750A}"/>
    <cellStyle name="Note 22 2 4 4" xfId="16395" xr:uid="{C35E6136-FBB8-47EC-AD1B-28EFDA5350BF}"/>
    <cellStyle name="Note 22 2 4 5" xfId="21138" xr:uid="{B162D932-C89C-45DC-9283-590F099BEA6A}"/>
    <cellStyle name="Note 22 2 4 6" xfId="23894" xr:uid="{EED518DD-882B-4CDE-9D2C-968EE5B25C7E}"/>
    <cellStyle name="Note 22 2 5" xfId="9116" xr:uid="{51702C50-7A31-42BD-9E2C-05BD2D5A5BA8}"/>
    <cellStyle name="Note 22 2 5 2" xfId="13216" xr:uid="{D041AA67-D0F0-410A-8A61-095D87C14686}"/>
    <cellStyle name="Note 22 2 5 3" xfId="16612" xr:uid="{D19373A9-6899-4E4A-B22D-A3BD633EFFC8}"/>
    <cellStyle name="Note 22 2 5 4" xfId="19049" xr:uid="{3068B892-BB12-4F95-9E9A-47739B15300E}"/>
    <cellStyle name="Note 22 2 5 5" xfId="19457" xr:uid="{1EB26C37-7C93-4FD5-B8C3-E540D5B6DEE9}"/>
    <cellStyle name="Note 22 2 5 6" xfId="22030" xr:uid="{47EA8D4D-674E-4FAE-81D8-74A2245E3DBB}"/>
    <cellStyle name="Note 22 2 5 7" xfId="24726" xr:uid="{B952268E-D6AE-4DEA-908D-AFA7EFA35355}"/>
    <cellStyle name="Note 22 2 6" xfId="9372" xr:uid="{2E86B0B1-FCEF-4C9C-8BCF-734ED72BE10B}"/>
    <cellStyle name="Note 22 2 6 2" xfId="13469" xr:uid="{7876ED98-CCC2-4D2B-A0E5-9A17D3F78E97}"/>
    <cellStyle name="Note 22 2 6 3" xfId="16864" xr:uid="{76615D2D-D7E7-4779-8500-7DBD4EBD55D5}"/>
    <cellStyle name="Note 22 2 6 4" xfId="19295" xr:uid="{95BD9421-5283-4A4A-A2A5-DA2E097E06BB}"/>
    <cellStyle name="Note 22 2 6 5" xfId="19633" xr:uid="{B13751CE-A892-4CF9-9127-E3CECE17D78E}"/>
    <cellStyle name="Note 22 2 6 6" xfId="22264" xr:uid="{C60B99DB-D722-465E-A222-2B75003F6D35}"/>
    <cellStyle name="Note 22 2 6 7" xfId="24924" xr:uid="{C6B86925-36F2-4717-A4BC-CE489DA087D9}"/>
    <cellStyle name="Note 22 2 7" xfId="2999" xr:uid="{BC607567-CFB4-4184-9386-7CBB63A48C7D}"/>
    <cellStyle name="Note 22 2 8" xfId="3602" xr:uid="{F2770B89-727D-46E6-BF8F-3B1FA71861E5}"/>
    <cellStyle name="Note 22 2 9" xfId="18930" xr:uid="{ACFE6A49-0F85-430E-9C6E-B3A0B4D2C93F}"/>
    <cellStyle name="Note 22 3" xfId="5342" xr:uid="{FF804D8D-9C6F-4336-A9F7-BF98B5968F6E}"/>
    <cellStyle name="Note 22 3 2" xfId="6572" xr:uid="{1A6AD3E2-37FF-4062-807B-0F33C45102A7}"/>
    <cellStyle name="Note 22 3 2 2" xfId="10744" xr:uid="{0BE119FF-04D2-458C-A4FC-4DEA42B2DFAE}"/>
    <cellStyle name="Note 22 3 2 3" xfId="14192" xr:uid="{7D438B23-8C4C-4E08-B610-E44F3E230BFD}"/>
    <cellStyle name="Note 22 3 2 4" xfId="16091" xr:uid="{AD2EC716-B8C7-441B-8D4E-EBC30CA97028}"/>
    <cellStyle name="Note 22 3 2 5" xfId="19970" xr:uid="{7280641F-B1D4-451F-826D-F7A73E8F1E9A}"/>
    <cellStyle name="Note 22 3 2 6" xfId="22733" xr:uid="{A51C26A3-2C01-41A9-A177-8752E5D7663A}"/>
    <cellStyle name="Note 22 3 3" xfId="7271" xr:uid="{D699D914-73A1-433C-8252-7ADA94031013}"/>
    <cellStyle name="Note 22 3 3 2" xfId="11427" xr:uid="{55EC135E-6769-4886-85ED-4284FDE9A543}"/>
    <cellStyle name="Note 22 3 3 3" xfId="14879" xr:uid="{019D75B3-7B11-459B-8F35-B2601E5E0ED4}"/>
    <cellStyle name="Note 22 3 3 4" xfId="3762" xr:uid="{DC56BAC0-5646-4641-A7D4-2E069A202C0D}"/>
    <cellStyle name="Note 22 3 3 5" xfId="20616" xr:uid="{0D72A85D-A55F-4FA5-9688-F7173DDC3AE6}"/>
    <cellStyle name="Note 22 3 3 6" xfId="23372" xr:uid="{CDDFDA5B-32AE-44D9-AE56-C35C08FA2D96}"/>
    <cellStyle name="Note 22 3 4" xfId="7904" xr:uid="{04836CD5-AEA7-40AA-BA3E-1CB2116ED0DE}"/>
    <cellStyle name="Note 22 3 4 2" xfId="12060" xr:uid="{C96D1ACD-A215-4686-948F-C68420BEF0B2}"/>
    <cellStyle name="Note 22 3 4 3" xfId="15509" xr:uid="{BF63DBE4-1335-4B36-8996-18340000AAB9}"/>
    <cellStyle name="Note 22 3 4 4" xfId="16257" xr:uid="{C63B261C-1D6E-421B-B10A-A9058641661C}"/>
    <cellStyle name="Note 22 3 4 5" xfId="21243" xr:uid="{C2C3FC1C-8167-429D-A32D-25AE7005B76E}"/>
    <cellStyle name="Note 22 3 4 6" xfId="23999" xr:uid="{49CFAD0D-931B-4E7A-8C21-FAFE51507770}"/>
    <cellStyle name="Note 22 3 5" xfId="9556" xr:uid="{D714ED9D-2CD1-4073-93E3-B9F96756D140}"/>
    <cellStyle name="Note 22 3 6" xfId="4815" xr:uid="{B8B71F61-BC88-471F-A80F-F542E4F115D8}"/>
    <cellStyle name="Note 22 3 7" xfId="18488" xr:uid="{2814814F-A4B2-4C60-A0CE-91670C00CB17}"/>
    <cellStyle name="Note 22 3 8" xfId="12717" xr:uid="{202C474B-0DB7-49BC-A77D-C9B230F22258}"/>
    <cellStyle name="Note 22 3 9" xfId="3882" xr:uid="{A9F10E28-29CF-4EE9-AA37-84C95BB950AF}"/>
    <cellStyle name="Note 22 4" xfId="6275" xr:uid="{86A7BC5E-5F49-4534-BA23-F1B6C072815E}"/>
    <cellStyle name="Note 22 4 2" xfId="10451" xr:uid="{9DEDC109-C0FD-4873-92D6-01F5FE99A221}"/>
    <cellStyle name="Note 22 4 3" xfId="13897" xr:uid="{CD6D3E1C-881E-43A1-8218-113CF0E16540}"/>
    <cellStyle name="Note 22 4 4" xfId="17057" xr:uid="{BD05A53C-C2DE-4732-9D23-F4EF593A412F}"/>
    <cellStyle name="Note 22 4 5" xfId="19721" xr:uid="{CDDCB695-15A6-4579-88AE-DA26218B384E}"/>
    <cellStyle name="Note 22 4 6" xfId="22485" xr:uid="{55FB163E-A235-40C9-A882-13F811C4CD50}"/>
    <cellStyle name="Note 22 5" xfId="6139" xr:uid="{F8C1A568-6E65-489E-85B8-96226CD2CE64}"/>
    <cellStyle name="Note 22 5 2" xfId="10315" xr:uid="{EE98BD8B-CAA2-4F58-A2C1-41475282B351}"/>
    <cellStyle name="Note 22 5 3" xfId="13762" xr:uid="{A7CCCFDF-AFB0-4B8C-8190-07BF752C6A79}"/>
    <cellStyle name="Note 22 5 4" xfId="16131" xr:uid="{F5BF90D7-CB45-4781-8234-7D60E6555D2E}"/>
    <cellStyle name="Note 22 5 5" xfId="13090" xr:uid="{95540A38-6998-469F-9271-AB19B3B912F4}"/>
    <cellStyle name="Note 22 5 6" xfId="22383" xr:uid="{4B50CC6C-C458-4F34-87DE-F38E63D12E41}"/>
    <cellStyle name="Note 22 6" xfId="6042" xr:uid="{63425C1F-ADC7-4732-95CF-212DE36E8789}"/>
    <cellStyle name="Note 22 6 2" xfId="10222" xr:uid="{8638EE3E-7AEA-45D0-8EC2-F09E0181C8A9}"/>
    <cellStyle name="Note 22 6 3" xfId="13670" xr:uid="{2F5F8C8A-4BB5-4C6C-8B00-69CB8CDDD63C}"/>
    <cellStyle name="Note 22 6 4" xfId="19027" xr:uid="{2219BFBB-21D8-4AA9-B1B8-5A5CDB2A3BDD}"/>
    <cellStyle name="Note 22 6 5" xfId="12745" xr:uid="{84F547D5-E820-492A-8D6E-3D4132181228}"/>
    <cellStyle name="Note 22 6 6" xfId="22321" xr:uid="{88F59CF1-9E86-49BC-BAE6-54C2060E463B}"/>
    <cellStyle name="Note 22 7" xfId="8937" xr:uid="{51B3B2B0-5876-427E-BBCC-72C9ECBDE98E}"/>
    <cellStyle name="Note 22 7 2" xfId="13056" xr:uid="{B4B7716F-BC70-4338-970B-3E81267C78DA}"/>
    <cellStyle name="Note 22 7 3" xfId="16458" xr:uid="{0B07147A-4073-4E8F-B262-97EF7F9C65E3}"/>
    <cellStyle name="Note 22 7 4" xfId="18896" xr:uid="{317BEA83-C9D1-40EA-A76D-EDA5569F9A0B}"/>
    <cellStyle name="Note 22 7 5" xfId="12758" xr:uid="{FC0736FC-0A32-47B3-B0B6-FF400BEAFF0D}"/>
    <cellStyle name="Note 22 7 6" xfId="21928" xr:uid="{183D8012-DCD1-49DA-85A0-C9549E71D06A}"/>
    <cellStyle name="Note 22 7 7" xfId="24626" xr:uid="{25D469A7-01BC-4D9F-B942-74A3C283B29D}"/>
    <cellStyle name="Note 22 8" xfId="9265" xr:uid="{3114F379-B20E-418F-A522-1AD6C9E8FFD8}"/>
    <cellStyle name="Note 22 8 2" xfId="13362" xr:uid="{BB15EA3A-DC6B-4718-B22B-9E9F42370407}"/>
    <cellStyle name="Note 22 8 3" xfId="16757" xr:uid="{C57A059C-A46E-461E-8AB8-0DC064A7B440}"/>
    <cellStyle name="Note 22 8 4" xfId="19188" xr:uid="{5E489648-AD7B-49AC-9F0B-3E646732A77F}"/>
    <cellStyle name="Note 22 8 5" xfId="22157" xr:uid="{31FB0D6D-DF18-48C5-B4B2-EBB9AF096546}"/>
    <cellStyle name="Note 22 9" xfId="4573" xr:uid="{C1D4D870-9611-4720-A212-E5C5FE4BEB76}"/>
    <cellStyle name="Note 23" xfId="2010" xr:uid="{00000000-0005-0000-0000-000058070000}"/>
    <cellStyle name="Note 23 10" xfId="3920" xr:uid="{1C57F305-CA8B-429E-8408-BB94C62697DB}"/>
    <cellStyle name="Note 23 11" xfId="5134" xr:uid="{3DF8F418-CF1E-41B2-89A5-3288FDAD5879}"/>
    <cellStyle name="Note 23 12" xfId="3191" xr:uid="{3BA3DFEF-095F-4B87-8438-553A41D634EB}"/>
    <cellStyle name="Note 23 13" xfId="18395" xr:uid="{1A2CF64F-CE72-438D-A711-A6CFB2C4A5AA}"/>
    <cellStyle name="Note 23 2" xfId="5238" xr:uid="{5D3239FC-27C4-498F-8304-17941627F68D}"/>
    <cellStyle name="Note 23 2 10" xfId="17599" xr:uid="{022A2D9F-294B-465F-9FCA-A6E17A160EA8}"/>
    <cellStyle name="Note 23 2 2" xfId="6470" xr:uid="{2267324F-746E-4417-ABB5-6F81806A2E1F}"/>
    <cellStyle name="Note 23 2 2 2" xfId="10642" xr:uid="{D0F16B7F-7FC7-455C-BAE5-083A55188BC7}"/>
    <cellStyle name="Note 23 2 2 3" xfId="14090" xr:uid="{F7991C6F-CC2A-4974-8E9A-38BF4E42BAF2}"/>
    <cellStyle name="Note 23 2 2 4" xfId="17630" xr:uid="{230F3D3A-17F9-47D1-8B33-0A83E8B96556}"/>
    <cellStyle name="Note 23 2 2 5" xfId="19868" xr:uid="{C499FB9C-9C43-47F5-A2F3-03ECEA05B930}"/>
    <cellStyle name="Note 23 2 2 6" xfId="22631" xr:uid="{08A5146D-2D92-412A-B405-AB074B8D9DF5}"/>
    <cellStyle name="Note 23 2 3" xfId="7169" xr:uid="{156B4A64-398D-4325-8744-B924CCA1C5D3}"/>
    <cellStyle name="Note 23 2 3 2" xfId="11325" xr:uid="{463BF74F-9BD1-4103-8497-E0DFBAE53D28}"/>
    <cellStyle name="Note 23 2 3 3" xfId="14777" xr:uid="{175AAF4D-596B-499F-9688-A6E73D075114}"/>
    <cellStyle name="Note 23 2 3 4" xfId="12841" xr:uid="{7EEB0490-D113-4E67-82A5-F58754DA3CE3}"/>
    <cellStyle name="Note 23 2 3 5" xfId="20514" xr:uid="{0EC266FD-2D5B-4D0D-A8FA-31BFE9F611A0}"/>
    <cellStyle name="Note 23 2 3 6" xfId="23270" xr:uid="{49E620C8-97BE-4853-9D9E-8290E02F4166}"/>
    <cellStyle name="Note 23 2 4" xfId="7800" xr:uid="{52272317-4385-472A-96A8-A5348D33F7A8}"/>
    <cellStyle name="Note 23 2 4 2" xfId="11956" xr:uid="{4A80CA12-7759-497C-9A12-D264C17A4764}"/>
    <cellStyle name="Note 23 2 4 3" xfId="15405" xr:uid="{25ADC45B-2C1B-4A3C-B764-4DF4377B8D9D}"/>
    <cellStyle name="Note 23 2 4 4" xfId="16393" xr:uid="{A40A7B09-E6BD-4121-BAEB-A5F8511BF70F}"/>
    <cellStyle name="Note 23 2 4 5" xfId="21139" xr:uid="{C52D15AC-CE48-427F-B075-94FDCEFC193C}"/>
    <cellStyle name="Note 23 2 4 6" xfId="23895" xr:uid="{E041A6CF-DA05-446F-829A-E1BAFAF04036}"/>
    <cellStyle name="Note 23 2 5" xfId="9117" xr:uid="{BA36EA26-ABE1-4B79-86FB-4F782BE4E5CD}"/>
    <cellStyle name="Note 23 2 5 2" xfId="13217" xr:uid="{C429030D-3C8D-487F-B42E-FDBE86A98190}"/>
    <cellStyle name="Note 23 2 5 3" xfId="16613" xr:uid="{57368621-557C-4D89-913B-3F960B9F8822}"/>
    <cellStyle name="Note 23 2 5 4" xfId="19050" xr:uid="{3FC329E2-B908-42CF-966B-CE415700F24D}"/>
    <cellStyle name="Note 23 2 5 5" xfId="19458" xr:uid="{BA374976-8FD2-4DB0-AB58-0EA5DE595EEC}"/>
    <cellStyle name="Note 23 2 5 6" xfId="22031" xr:uid="{AE801756-2EB0-4FBA-AC2D-CF96C6AE17C9}"/>
    <cellStyle name="Note 23 2 5 7" xfId="24727" xr:uid="{206F343B-2EAE-4A9D-AC31-8FBA519E0AA5}"/>
    <cellStyle name="Note 23 2 6" xfId="9373" xr:uid="{D3020920-EC3A-4AC3-8767-D3A56324FBA6}"/>
    <cellStyle name="Note 23 2 6 2" xfId="13470" xr:uid="{6E59BBF6-41D6-41BD-BF93-085025CB7E45}"/>
    <cellStyle name="Note 23 2 6 3" xfId="16865" xr:uid="{E38F449C-05E8-49EA-A050-47ECCB4A3969}"/>
    <cellStyle name="Note 23 2 6 4" xfId="19296" xr:uid="{E2107542-8A7C-4B16-AFFE-6C30A38AD635}"/>
    <cellStyle name="Note 23 2 6 5" xfId="19634" xr:uid="{A122BA2C-7002-4587-94C5-6B9CB0CE10B9}"/>
    <cellStyle name="Note 23 2 6 6" xfId="22265" xr:uid="{5858B4E8-D07F-4486-A78B-E0D2D800E273}"/>
    <cellStyle name="Note 23 2 6 7" xfId="24925" xr:uid="{4A49F9C8-3F28-4BC4-BC91-B82C67A27144}"/>
    <cellStyle name="Note 23 2 7" xfId="2998" xr:uid="{BCEFA250-C9A2-4EB8-8483-27EAE675DC35}"/>
    <cellStyle name="Note 23 2 8" xfId="3603" xr:uid="{F7A62142-B286-4896-8DFA-FF5D86457657}"/>
    <cellStyle name="Note 23 2 9" xfId="3894" xr:uid="{36E77371-1367-44E8-A926-2A941B3E0B54}"/>
    <cellStyle name="Note 23 3" xfId="5343" xr:uid="{500BC926-BBD0-40BB-9FA0-8D9651943F01}"/>
    <cellStyle name="Note 23 3 2" xfId="6573" xr:uid="{EDAC2AD3-FBA8-4575-A788-692A9DDCD64B}"/>
    <cellStyle name="Note 23 3 2 2" xfId="10745" xr:uid="{D2151469-0FBE-4B8C-9039-A2A31DC31C89}"/>
    <cellStyle name="Note 23 3 2 3" xfId="14193" xr:uid="{66F6EAB9-F472-4406-825D-ED8F3DFD3F1E}"/>
    <cellStyle name="Note 23 3 2 4" xfId="18696" xr:uid="{AAD42C5F-AE84-4824-9E17-0DF36C85C624}"/>
    <cellStyle name="Note 23 3 2 5" xfId="19971" xr:uid="{CC6AF4F6-31FD-4E7D-A4C7-E7BAEF71840C}"/>
    <cellStyle name="Note 23 3 2 6" xfId="22734" xr:uid="{ABD71774-7A76-47E4-AECE-EF006DA59371}"/>
    <cellStyle name="Note 23 3 3" xfId="7272" xr:uid="{CC1D8BAA-7640-48CF-83B8-2F4E3E52C093}"/>
    <cellStyle name="Note 23 3 3 2" xfId="11428" xr:uid="{6A8C247C-7602-402B-B3A2-0145392D4B2F}"/>
    <cellStyle name="Note 23 3 3 3" xfId="14880" xr:uid="{027F9539-0DA1-4B49-8FD8-CC2DCFB9AD8A}"/>
    <cellStyle name="Note 23 3 3 4" xfId="18193" xr:uid="{7FA40F60-7C26-4E3E-9C5E-8469FCF36C63}"/>
    <cellStyle name="Note 23 3 3 5" xfId="20617" xr:uid="{D33F3210-8CF5-4F5A-843A-9C959DCA8ACF}"/>
    <cellStyle name="Note 23 3 3 6" xfId="23373" xr:uid="{E2E7C6DC-4131-40C7-9F6C-91193D4B424A}"/>
    <cellStyle name="Note 23 3 4" xfId="7905" xr:uid="{7CD8A001-355A-4CA1-AD25-ADC91B9B0105}"/>
    <cellStyle name="Note 23 3 4 2" xfId="12061" xr:uid="{6797EDB8-C9AC-4FED-B5C2-1F28E179DA6F}"/>
    <cellStyle name="Note 23 3 4 3" xfId="15510" xr:uid="{49E3617B-2D11-4904-A884-A5EF6B9274C3}"/>
    <cellStyle name="Note 23 3 4 4" xfId="3646" xr:uid="{7B291195-4C5D-4372-A0D3-A6DC6216B43B}"/>
    <cellStyle name="Note 23 3 4 5" xfId="21244" xr:uid="{04E15A41-A3BE-49C5-A8FB-6E70D3A7F701}"/>
    <cellStyle name="Note 23 3 4 6" xfId="24000" xr:uid="{2D6669CB-7E41-4164-8524-73A3255C3F74}"/>
    <cellStyle name="Note 23 3 5" xfId="9557" xr:uid="{EF7AF85E-0487-40F8-9561-CF7FF7EEB664}"/>
    <cellStyle name="Note 23 3 6" xfId="8576" xr:uid="{5A39344C-A017-40A6-ACF2-19118FC46949}"/>
    <cellStyle name="Note 23 3 7" xfId="18487" xr:uid="{E69ACB23-8B7F-448F-9970-A379B02D3648}"/>
    <cellStyle name="Note 23 3 8" xfId="17463" xr:uid="{9CBF3942-54D3-44F4-A27B-86EA01F1E2C0}"/>
    <cellStyle name="Note 23 3 9" xfId="18404" xr:uid="{3B0A2CB1-5B46-4536-8C44-E9242173FBBB}"/>
    <cellStyle name="Note 23 4" xfId="6276" xr:uid="{0B209D55-5826-4AE4-A359-1B581A2D6287}"/>
    <cellStyle name="Note 23 4 2" xfId="10452" xr:uid="{AFB7D66E-96FB-4FC0-BD88-564E998D53D9}"/>
    <cellStyle name="Note 23 4 3" xfId="13898" xr:uid="{9858F2E8-5FAF-4B0D-BBEA-A4A20C800046}"/>
    <cellStyle name="Note 23 4 4" xfId="17134" xr:uid="{FE71429D-6223-44EB-BF7A-94DA9AA78D43}"/>
    <cellStyle name="Note 23 4 5" xfId="19722" xr:uid="{714A44D6-16CC-4B9C-AE15-B038AA79653E}"/>
    <cellStyle name="Note 23 4 6" xfId="22486" xr:uid="{177CC7C1-F0F3-442F-8A0E-3E9E9D8576C8}"/>
    <cellStyle name="Note 23 5" xfId="6068" xr:uid="{BB0D2D42-295F-4DC2-BF0F-99146B25B330}"/>
    <cellStyle name="Note 23 5 2" xfId="10247" xr:uid="{734BCA85-5DB7-4127-B705-CBCCAD60FCBE}"/>
    <cellStyle name="Note 23 5 3" xfId="13695" xr:uid="{9E9D8167-F26C-463B-A90B-A635C125DD3C}"/>
    <cellStyle name="Note 23 5 4" xfId="19399" xr:uid="{2E74620E-7666-4702-BCC4-542746ADD67C}"/>
    <cellStyle name="Note 23 5 5" xfId="17818" xr:uid="{5635156D-BF98-4247-BC5E-1683032F7252}"/>
    <cellStyle name="Note 23 5 6" xfId="22333" xr:uid="{19C251C9-8EFF-4E53-A610-8F6BBCA32942}"/>
    <cellStyle name="Note 23 6" xfId="6044" xr:uid="{876CD3CB-2E85-41F2-B82F-F4C0621CBB4C}"/>
    <cellStyle name="Note 23 6 2" xfId="10224" xr:uid="{12837C10-5CD9-4383-99C2-3C8C04C41F20}"/>
    <cellStyle name="Note 23 6 3" xfId="13672" xr:uid="{827E8E8E-5A8B-4698-A980-456CF953BA60}"/>
    <cellStyle name="Note 23 6 4" xfId="4848" xr:uid="{B7312155-E986-4658-B427-7FBDAEE18478}"/>
    <cellStyle name="Note 23 6 5" xfId="17973" xr:uid="{5E217ECD-F973-4C2D-8EA5-9201779CCA2D}"/>
    <cellStyle name="Note 23 6 6" xfId="22322" xr:uid="{76CC863B-0593-450B-B725-9CA92E44E455}"/>
    <cellStyle name="Note 23 7" xfId="8938" xr:uid="{5ACEE50F-CD58-414C-A3A9-B7D680FA4CFE}"/>
    <cellStyle name="Note 23 7 2" xfId="13057" xr:uid="{C7DBE9E9-82A2-479E-99B8-5C3FB5DAF3B2}"/>
    <cellStyle name="Note 23 7 3" xfId="16459" xr:uid="{3B2661E9-4E94-4062-B925-194FAC08C2BB}"/>
    <cellStyle name="Note 23 7 4" xfId="18897" xr:uid="{FB6F5081-4697-4A3C-8BBD-006D29281142}"/>
    <cellStyle name="Note 23 7 5" xfId="4210" xr:uid="{A7B0E721-C279-4F05-9BC3-CB0F4F7C9EB3}"/>
    <cellStyle name="Note 23 7 6" xfId="21929" xr:uid="{F64BE58A-4A05-4709-85AF-E8EEE8618B4A}"/>
    <cellStyle name="Note 23 7 7" xfId="24627" xr:uid="{3A22BA60-04FF-4225-B70E-4B155D73BDB6}"/>
    <cellStyle name="Note 23 8" xfId="9266" xr:uid="{BAE923C3-796F-4BCA-BFD5-AE9545E2160A}"/>
    <cellStyle name="Note 23 8 2" xfId="13363" xr:uid="{D9BDAA65-E290-4252-AE5E-527A4DB5C69D}"/>
    <cellStyle name="Note 23 8 3" xfId="16758" xr:uid="{790440B2-EF41-40E9-B342-55A07F7D6876}"/>
    <cellStyle name="Note 23 8 4" xfId="19189" xr:uid="{F5E9C7B9-D91A-4E61-9969-8B424F086635}"/>
    <cellStyle name="Note 23 8 5" xfId="22158" xr:uid="{CBD2E875-E5D2-45A7-AE3C-E0985B14A4F4}"/>
    <cellStyle name="Note 23 9" xfId="4574" xr:uid="{C361DF99-1B24-49E0-A0F9-3FD1219CD580}"/>
    <cellStyle name="Note 24" xfId="2011" xr:uid="{00000000-0005-0000-0000-000059070000}"/>
    <cellStyle name="Note 24 10" xfId="3919" xr:uid="{C1E59E5E-E684-45BE-B91B-ABB369198345}"/>
    <cellStyle name="Note 24 11" xfId="5036" xr:uid="{143E1B10-0913-43A1-BD7F-982BB14512F5}"/>
    <cellStyle name="Note 24 12" xfId="12922" xr:uid="{D76D2F1C-232C-49D1-BD75-4F0D0745641F}"/>
    <cellStyle name="Note 24 13" xfId="17971" xr:uid="{F0FA2B7D-0A05-4259-84FC-546E2AAF3873}"/>
    <cellStyle name="Note 24 2" xfId="5239" xr:uid="{101A6C9C-EFB6-4B67-B3D6-E092AD4830E4}"/>
    <cellStyle name="Note 24 2 10" xfId="3658" xr:uid="{12D3D302-75FE-4603-AF67-F0BCA4B0785A}"/>
    <cellStyle name="Note 24 2 2" xfId="6471" xr:uid="{D360DEC3-C862-440B-9553-F333AD94B761}"/>
    <cellStyle name="Note 24 2 2 2" xfId="10643" xr:uid="{9309A503-B669-4DB9-891D-4A256A18168A}"/>
    <cellStyle name="Note 24 2 2 3" xfId="14091" xr:uid="{2ABFD9FE-C9FB-43D2-AE35-466556E2FD63}"/>
    <cellStyle name="Note 24 2 2 4" xfId="3118" xr:uid="{FCEA637F-148C-4CBE-ABA7-A13CAB7452A5}"/>
    <cellStyle name="Note 24 2 2 5" xfId="19869" xr:uid="{50E6E480-05F1-4BC8-A67A-BC0281A9B367}"/>
    <cellStyle name="Note 24 2 2 6" xfId="22632" xr:uid="{1B84416E-298F-46B3-9DC1-2E89F5382206}"/>
    <cellStyle name="Note 24 2 3" xfId="7170" xr:uid="{FA2312E1-015C-4693-BB29-CBA9878C5C23}"/>
    <cellStyle name="Note 24 2 3 2" xfId="11326" xr:uid="{3CDA496D-3F40-47A6-AE5C-912A4228A869}"/>
    <cellStyle name="Note 24 2 3 3" xfId="14778" xr:uid="{88A2A056-24EE-4348-85E8-D064C16EF8DE}"/>
    <cellStyle name="Note 24 2 3 4" xfId="3085" xr:uid="{03500117-A3E4-441F-8A46-C4B99DB56894}"/>
    <cellStyle name="Note 24 2 3 5" xfId="20515" xr:uid="{2851778F-5093-4875-8873-25FD24D7F828}"/>
    <cellStyle name="Note 24 2 3 6" xfId="23271" xr:uid="{7246AEB9-3ED1-4F0C-959F-A71C7653D374}"/>
    <cellStyle name="Note 24 2 4" xfId="7801" xr:uid="{B3E643B7-6D9A-4009-9652-CCDFF680DCDC}"/>
    <cellStyle name="Note 24 2 4 2" xfId="11957" xr:uid="{56B9F8A5-18BE-4AEC-B9D8-A20632E7DE68}"/>
    <cellStyle name="Note 24 2 4 3" xfId="15406" xr:uid="{ED200E0A-6C99-49D1-8EC7-07935CEDEC07}"/>
    <cellStyle name="Note 24 2 4 4" xfId="16932" xr:uid="{D7365153-5BD5-4DDC-9728-CC16D2FB33C0}"/>
    <cellStyle name="Note 24 2 4 5" xfId="21140" xr:uid="{C629BA8B-C944-4529-8B7D-EE6D6B5596F1}"/>
    <cellStyle name="Note 24 2 4 6" xfId="23896" xr:uid="{D325F598-E2BE-41F2-93D7-F4734CE40A18}"/>
    <cellStyle name="Note 24 2 5" xfId="9118" xr:uid="{A8E67A86-4EB8-4A96-BA36-4398BDA0447C}"/>
    <cellStyle name="Note 24 2 5 2" xfId="13218" xr:uid="{9C9BC17B-9582-4EEB-ABEE-382B5762C0CC}"/>
    <cellStyle name="Note 24 2 5 3" xfId="16614" xr:uid="{133756EA-308D-45AA-8BF8-509E46840966}"/>
    <cellStyle name="Note 24 2 5 4" xfId="19051" xr:uid="{8AC86492-A34A-41C6-811B-4B85D0AA4CCE}"/>
    <cellStyle name="Note 24 2 5 5" xfId="19459" xr:uid="{9F3AF074-8087-45BF-933D-E0EE67D44B7C}"/>
    <cellStyle name="Note 24 2 5 6" xfId="22032" xr:uid="{F470B469-6CEE-4A27-BF47-C7E4B3B13200}"/>
    <cellStyle name="Note 24 2 5 7" xfId="24728" xr:uid="{9CC24645-A40D-4FB2-8CB7-2EC584524D5F}"/>
    <cellStyle name="Note 24 2 6" xfId="9374" xr:uid="{686C2233-8076-4C35-B02B-E3441790CE43}"/>
    <cellStyle name="Note 24 2 6 2" xfId="13471" xr:uid="{EBF5428F-CE2E-4AD0-BC41-6B7181FD775C}"/>
    <cellStyle name="Note 24 2 6 3" xfId="16866" xr:uid="{2FC5E27E-BC68-43F4-B68B-463A32C9862C}"/>
    <cellStyle name="Note 24 2 6 4" xfId="19297" xr:uid="{F7A69269-9850-4C1F-AD03-C3E9BF8CBD07}"/>
    <cellStyle name="Note 24 2 6 5" xfId="19635" xr:uid="{9E10956C-AD46-46CF-81E7-7D286E9D081F}"/>
    <cellStyle name="Note 24 2 6 6" xfId="22266" xr:uid="{6370CD77-2C46-4DF1-8DBB-C81D9F22ACE9}"/>
    <cellStyle name="Note 24 2 6 7" xfId="24926" xr:uid="{357A0F3A-0F56-4B20-965D-52754C778FF2}"/>
    <cellStyle name="Note 24 2 7" xfId="2997" xr:uid="{71B0525E-5AA4-4224-B352-32D624E1BC00}"/>
    <cellStyle name="Note 24 2 8" xfId="4495" xr:uid="{58357839-4A35-438C-9D0F-546F55C66713}"/>
    <cellStyle name="Note 24 2 9" xfId="4436" xr:uid="{FE437247-11F5-4BFC-9117-8EC5D1B8FDE1}"/>
    <cellStyle name="Note 24 3" xfId="5344" xr:uid="{F1238944-AE90-438B-8B14-26EF9FB7A65A}"/>
    <cellStyle name="Note 24 3 2" xfId="6574" xr:uid="{88041280-C8EA-42A2-9054-7CD829151204}"/>
    <cellStyle name="Note 24 3 2 2" xfId="10746" xr:uid="{85692B94-9397-4050-80AE-D7E18CA114C3}"/>
    <cellStyle name="Note 24 3 2 3" xfId="14194" xr:uid="{05A65E1B-404D-482F-A858-1D8B208759D6}"/>
    <cellStyle name="Note 24 3 2 4" xfId="17036" xr:uid="{4BB7303A-D610-4FC1-988F-3A57C965AAB7}"/>
    <cellStyle name="Note 24 3 2 5" xfId="19972" xr:uid="{86F2A7E8-67C4-4D0D-962E-D21DEED4A371}"/>
    <cellStyle name="Note 24 3 2 6" xfId="22735" xr:uid="{E1A63FD1-A40D-4F7A-AFA2-4D286838149C}"/>
    <cellStyle name="Note 24 3 3" xfId="7273" xr:uid="{E92F8012-4222-4ECA-B1B4-4542647B19F7}"/>
    <cellStyle name="Note 24 3 3 2" xfId="11429" xr:uid="{CCD40830-E44F-4FF4-B6D9-5AF3D87940D7}"/>
    <cellStyle name="Note 24 3 3 3" xfId="14881" xr:uid="{0F3B3AAB-283D-4B6C-8FC1-0ECD656EF8C0}"/>
    <cellStyle name="Note 24 3 3 4" xfId="17811" xr:uid="{79B43AA9-17A8-4A8B-B58C-0FF466DFAC4A}"/>
    <cellStyle name="Note 24 3 3 5" xfId="20618" xr:uid="{395D0A03-4CBC-4A10-9084-1A4DF12B2110}"/>
    <cellStyle name="Note 24 3 3 6" xfId="23374" xr:uid="{DF247326-7FA4-41C3-8B86-A8F4D602E60F}"/>
    <cellStyle name="Note 24 3 4" xfId="7906" xr:uid="{8E765E23-6000-4170-ACED-D2148ABBFBEC}"/>
    <cellStyle name="Note 24 3 4 2" xfId="12062" xr:uid="{0FAC87B3-C913-4601-A8F9-64C90F4F2164}"/>
    <cellStyle name="Note 24 3 4 3" xfId="15511" xr:uid="{0AF1290F-BA46-48A6-9413-2AEAFF4449DE}"/>
    <cellStyle name="Note 24 3 4 4" xfId="9650" xr:uid="{0A01B151-0733-451F-8076-FDD4955FC3EF}"/>
    <cellStyle name="Note 24 3 4 5" xfId="21245" xr:uid="{BF381E1A-8B99-45B8-A099-F21D9FB53926}"/>
    <cellStyle name="Note 24 3 4 6" xfId="24001" xr:uid="{34388CEB-7764-4A48-AADA-AA4991946D84}"/>
    <cellStyle name="Note 24 3 5" xfId="9558" xr:uid="{1A8F533B-0AD1-4FDB-9249-52631ED3EACC}"/>
    <cellStyle name="Note 24 3 6" xfId="9611" xr:uid="{E69B01A1-A92C-4AE2-AC55-3C9E50FCA0A1}"/>
    <cellStyle name="Note 24 3 7" xfId="18486" xr:uid="{F537D8FC-05F5-4456-909A-9D083E4A5D94}"/>
    <cellStyle name="Note 24 3 8" xfId="17891" xr:uid="{6503F0DF-B510-4960-83C9-B375B737D380}"/>
    <cellStyle name="Note 24 3 9" xfId="18122" xr:uid="{AC82C69E-D888-45EA-BC61-7BF4E55A8648}"/>
    <cellStyle name="Note 24 4" xfId="6277" xr:uid="{663444C4-F2E4-4C1F-8D27-E977F663585D}"/>
    <cellStyle name="Note 24 4 2" xfId="10453" xr:uid="{615A15DE-DEBC-4265-8FBD-40982E1D7EB3}"/>
    <cellStyle name="Note 24 4 3" xfId="13899" xr:uid="{B95E9F8C-43EE-47FE-A71F-CD029D208E80}"/>
    <cellStyle name="Note 24 4 4" xfId="18220" xr:uid="{A70C4EA4-49F4-4B40-8536-C9E3F2A83579}"/>
    <cellStyle name="Note 24 4 5" xfId="19723" xr:uid="{0D0A8F5C-FDB6-4B22-9819-8F8DB7563383}"/>
    <cellStyle name="Note 24 4 6" xfId="22487" xr:uid="{FDA0F756-B427-42EC-BEDD-BF07A9B795D1}"/>
    <cellStyle name="Note 24 5" xfId="6138" xr:uid="{ADAA78F8-8EC3-47FE-B6EB-16ACB9CFEAD2}"/>
    <cellStyle name="Note 24 5 2" xfId="10314" xr:uid="{FC3982CD-06E1-45B5-8FF5-0D8AA190997D}"/>
    <cellStyle name="Note 24 5 3" xfId="13761" xr:uid="{91019B76-44AA-42E9-8614-8E711654E60F}"/>
    <cellStyle name="Note 24 5 4" xfId="4963" xr:uid="{892F1871-1E9D-42BE-A8D6-E1A948A44330}"/>
    <cellStyle name="Note 24 5 5" xfId="18470" xr:uid="{A197035B-276B-416E-8E0E-92126A9E8EBC}"/>
    <cellStyle name="Note 24 5 6" xfId="22382" xr:uid="{CEB244A3-0DE9-4E89-B81E-1DB797EE78EE}"/>
    <cellStyle name="Note 24 6" xfId="6046" xr:uid="{78215C9A-4812-40AB-A5AF-CBDE56114BE8}"/>
    <cellStyle name="Note 24 6 2" xfId="10226" xr:uid="{6A19E738-805E-4BB3-AB4D-292D3D80A842}"/>
    <cellStyle name="Note 24 6 3" xfId="13674" xr:uid="{BDC768E5-5F79-4ED4-919A-1B7A947D5805}"/>
    <cellStyle name="Note 24 6 4" xfId="16126" xr:uid="{D359476B-9F07-4E67-AFCB-EDA30DA009BD}"/>
    <cellStyle name="Note 24 6 5" xfId="3863" xr:uid="{26937FC0-B3E7-4A85-BBA9-9C71D4601540}"/>
    <cellStyle name="Note 24 6 6" xfId="22323" xr:uid="{DF555F6B-BCF7-4FFB-9A3B-CF1BFA68FDF6}"/>
    <cellStyle name="Note 24 7" xfId="8939" xr:uid="{8DF6A1E1-298B-437E-945B-82B80FABEC31}"/>
    <cellStyle name="Note 24 7 2" xfId="13058" xr:uid="{8F14D1A7-A21E-4F6A-BF65-360A1A6D8D00}"/>
    <cellStyle name="Note 24 7 3" xfId="16460" xr:uid="{D32016FB-D6E1-4D45-B2F1-7F56CE5D2F3E}"/>
    <cellStyle name="Note 24 7 4" xfId="18898" xr:uid="{1FB54F23-A68C-41FD-BBEB-3CAFA60AE672}"/>
    <cellStyle name="Note 24 7 5" xfId="12757" xr:uid="{F5C56417-4C2C-454B-AE12-5B582C11E2D3}"/>
    <cellStyle name="Note 24 7 6" xfId="21930" xr:uid="{8736CB3B-C1DB-4EBA-B770-F060678D41E7}"/>
    <cellStyle name="Note 24 7 7" xfId="24628" xr:uid="{C17C3FBA-989F-4DAD-A4B6-700DC657EC77}"/>
    <cellStyle name="Note 24 8" xfId="9267" xr:uid="{842367A4-B989-499F-BBB8-DFEFFD03C792}"/>
    <cellStyle name="Note 24 8 2" xfId="13364" xr:uid="{5BE9C720-29DC-4B79-9980-A9698152A093}"/>
    <cellStyle name="Note 24 8 3" xfId="16759" xr:uid="{D437A0EC-3DAE-41B3-9215-98D69F9BF748}"/>
    <cellStyle name="Note 24 8 4" xfId="19190" xr:uid="{F310FDB4-B673-4F1F-A1BA-51A819C3C5B3}"/>
    <cellStyle name="Note 24 8 5" xfId="22159" xr:uid="{3D97F008-1B72-47E1-B122-6BF541187FA2}"/>
    <cellStyle name="Note 24 9" xfId="4575" xr:uid="{793052EC-8EB9-4CFA-86B1-0901024B7396}"/>
    <cellStyle name="Note 25" xfId="2012" xr:uid="{00000000-0005-0000-0000-00005A070000}"/>
    <cellStyle name="Note 25 10" xfId="3918" xr:uid="{B2B6DD6E-3E88-458E-97C0-4A7B9A3A0280}"/>
    <cellStyle name="Note 25 11" xfId="5044" xr:uid="{2B96EB30-3A51-4122-A687-180E7FE32BD8}"/>
    <cellStyle name="Note 25 12" xfId="18442" xr:uid="{12FDA68F-75C9-4B54-B402-182E54712513}"/>
    <cellStyle name="Note 25 13" xfId="18215" xr:uid="{71A51A73-DD05-435A-8C8E-AB621A785032}"/>
    <cellStyle name="Note 25 2" xfId="5240" xr:uid="{22EBBACD-01B5-45E9-842C-727EDDB9D6EA}"/>
    <cellStyle name="Note 25 2 10" xfId="18179" xr:uid="{CDC79B44-57D3-4C1E-85A7-94EC6EB3B1BD}"/>
    <cellStyle name="Note 25 2 2" xfId="6472" xr:uid="{B3B290FD-23F6-46C4-AF50-DB89882738E9}"/>
    <cellStyle name="Note 25 2 2 2" xfId="10644" xr:uid="{20D287DF-0EB6-4082-B8AF-98602A087140}"/>
    <cellStyle name="Note 25 2 2 3" xfId="14092" xr:uid="{9D1A4C8B-570C-4D42-A79B-B38DA2A027DE}"/>
    <cellStyle name="Note 25 2 2 4" xfId="18167" xr:uid="{CA522447-11E4-4A32-878B-90132F973243}"/>
    <cellStyle name="Note 25 2 2 5" xfId="19870" xr:uid="{3F85517E-D074-4524-85B1-6F70447D6830}"/>
    <cellStyle name="Note 25 2 2 6" xfId="22633" xr:uid="{904ACA7C-E461-482C-8C8D-6405609B67F6}"/>
    <cellStyle name="Note 25 2 3" xfId="7171" xr:uid="{3B4B260A-AA44-42AB-83D2-DC579B423C1C}"/>
    <cellStyle name="Note 25 2 3 2" xfId="11327" xr:uid="{D3D475C1-60AF-4825-B9D1-0025472D5E13}"/>
    <cellStyle name="Note 25 2 3 3" xfId="14779" xr:uid="{1DDD1A74-7DD8-407C-805A-8B3606BDC666}"/>
    <cellStyle name="Note 25 2 3 4" xfId="3089" xr:uid="{12F937BA-CF87-4B4F-9BEC-3AA0040F6722}"/>
    <cellStyle name="Note 25 2 3 5" xfId="20516" xr:uid="{D1E5664A-D071-4D3C-9A34-FEE95CC88637}"/>
    <cellStyle name="Note 25 2 3 6" xfId="23272" xr:uid="{C6B9F32E-EB0F-484E-9465-87AB8BA00D2E}"/>
    <cellStyle name="Note 25 2 4" xfId="7802" xr:uid="{023625F0-5E9F-4609-8A23-2250D34EA6B1}"/>
    <cellStyle name="Note 25 2 4 2" xfId="11958" xr:uid="{3DF85A10-B068-4C8D-B007-D4DAA16FEB42}"/>
    <cellStyle name="Note 25 2 4 3" xfId="15407" xr:uid="{78918376-E7BC-4ECA-BC95-4DFC14BD4ED4}"/>
    <cellStyle name="Note 25 2 4 4" xfId="16934" xr:uid="{2305F0EC-902D-4E20-A39C-23E4F3203B67}"/>
    <cellStyle name="Note 25 2 4 5" xfId="21141" xr:uid="{E1D1715E-A17B-49B1-8414-CD12E252EE5F}"/>
    <cellStyle name="Note 25 2 4 6" xfId="23897" xr:uid="{78788DB8-1598-4530-A926-C43D2D56E10D}"/>
    <cellStyle name="Note 25 2 5" xfId="9119" xr:uid="{4176C83C-6F19-4C14-92FC-0B0831078B41}"/>
    <cellStyle name="Note 25 2 5 2" xfId="13219" xr:uid="{319DC8EF-2802-4D64-B136-CCE7026C1580}"/>
    <cellStyle name="Note 25 2 5 3" xfId="16615" xr:uid="{4A31EED3-7296-4F68-9076-6146185EA3FD}"/>
    <cellStyle name="Note 25 2 5 4" xfId="19052" xr:uid="{1A691C80-8796-4A98-ABE9-4ED199AEAF79}"/>
    <cellStyle name="Note 25 2 5 5" xfId="19460" xr:uid="{707B0544-45AE-49F0-985B-2FB6D7440EB2}"/>
    <cellStyle name="Note 25 2 5 6" xfId="22033" xr:uid="{E3A209F1-66D9-4A31-886D-0AE8B408DAD5}"/>
    <cellStyle name="Note 25 2 5 7" xfId="24729" xr:uid="{CC3CC51D-4D54-42D7-B786-90025C5455D5}"/>
    <cellStyle name="Note 25 2 6" xfId="9375" xr:uid="{88F6C584-3533-42D9-B3A8-2BDC56E265DA}"/>
    <cellStyle name="Note 25 2 6 2" xfId="13472" xr:uid="{998C48F6-23EF-4442-B6C7-32D51442CDCE}"/>
    <cellStyle name="Note 25 2 6 3" xfId="16867" xr:uid="{CB41E1B1-845B-4EE1-AF85-E1B42997DAE0}"/>
    <cellStyle name="Note 25 2 6 4" xfId="19298" xr:uid="{24A4A97F-2E66-4F27-9BDC-F62538A4F6A4}"/>
    <cellStyle name="Note 25 2 6 5" xfId="19636" xr:uid="{FD354EED-85CD-402D-93CA-F17E7041CC6E}"/>
    <cellStyle name="Note 25 2 6 6" xfId="22267" xr:uid="{21BC3F85-5991-45AF-BE99-290596955BAB}"/>
    <cellStyle name="Note 25 2 6 7" xfId="24927" xr:uid="{6325CCBD-ADB8-4765-92DD-336687E33900}"/>
    <cellStyle name="Note 25 2 7" xfId="2996" xr:uid="{77BA3F8E-D617-4E97-8C55-E92FA27699B4}"/>
    <cellStyle name="Note 25 2 8" xfId="4497" xr:uid="{1026F029-2433-437D-A8A5-777D81D31CC9}"/>
    <cellStyle name="Note 25 2 9" xfId="18741" xr:uid="{4977D6E3-E60E-4100-9AE0-6BDE89163504}"/>
    <cellStyle name="Note 25 3" xfId="5345" xr:uid="{5A20D8AB-88D5-4E74-808A-BE0025C6F8CF}"/>
    <cellStyle name="Note 25 3 2" xfId="6575" xr:uid="{2EAA48A5-8C67-4CA4-B16D-8ACB407C47D9}"/>
    <cellStyle name="Note 25 3 2 2" xfId="10747" xr:uid="{3B654D8F-59AF-48BA-A9D3-1E50DA6AFF3B}"/>
    <cellStyle name="Note 25 3 2 3" xfId="14195" xr:uid="{04AC9BDE-ACFF-406A-B843-E5328E2B464D}"/>
    <cellStyle name="Note 25 3 2 4" xfId="17168" xr:uid="{9E57F82D-9589-47D9-9B95-0AD2200A3D29}"/>
    <cellStyle name="Note 25 3 2 5" xfId="19973" xr:uid="{CD659155-4C7D-41C5-A9E0-E44E495F00A8}"/>
    <cellStyle name="Note 25 3 2 6" xfId="22736" xr:uid="{8366E52E-D471-4EEA-9EBC-60D3AF64443E}"/>
    <cellStyle name="Note 25 3 3" xfId="7274" xr:uid="{F02DF25B-7B31-4AF7-AFBB-8858980DDC3F}"/>
    <cellStyle name="Note 25 3 3 2" xfId="11430" xr:uid="{66D4DBA0-0038-4429-8952-9B43E38732FC}"/>
    <cellStyle name="Note 25 3 3 3" xfId="14882" xr:uid="{E23BF308-CE32-4C7C-8DFC-E746C1073538}"/>
    <cellStyle name="Note 25 3 3 4" xfId="17359" xr:uid="{380DB883-AD5A-4B8D-BCC1-7E3B88416F51}"/>
    <cellStyle name="Note 25 3 3 5" xfId="20619" xr:uid="{ED9F4380-5F73-41DB-AC30-E8024D7069A8}"/>
    <cellStyle name="Note 25 3 3 6" xfId="23375" xr:uid="{BF806BBA-59B9-4696-9823-C0F6910BBD4D}"/>
    <cellStyle name="Note 25 3 4" xfId="7907" xr:uid="{1959CF52-A537-4A46-BDD3-B00C601B5FAF}"/>
    <cellStyle name="Note 25 3 4 2" xfId="12063" xr:uid="{D539601A-8C07-4FAA-A985-CAF8AF579572}"/>
    <cellStyle name="Note 25 3 4 3" xfId="15512" xr:uid="{954AFD25-E31C-46D1-BE52-666EAF2304C2}"/>
    <cellStyle name="Note 25 3 4 4" xfId="4080" xr:uid="{577BA729-CEAB-45C2-8CF9-8F6129EB9C54}"/>
    <cellStyle name="Note 25 3 4 5" xfId="21246" xr:uid="{FDA96613-EBD0-4C76-80F4-BE4571D2356F}"/>
    <cellStyle name="Note 25 3 4 6" xfId="24002" xr:uid="{62A032AA-52AF-4D1A-8761-840C27DBAEF2}"/>
    <cellStyle name="Note 25 3 5" xfId="9559" xr:uid="{947FD025-71A3-4390-93C7-A0BF14B5E671}"/>
    <cellStyle name="Note 25 3 6" xfId="4819" xr:uid="{AB3CA47D-344F-4E83-B1D6-B1F4109BDE07}"/>
    <cellStyle name="Note 25 3 7" xfId="3362" xr:uid="{99485289-A293-4E92-BCFE-7BC9C9602566}"/>
    <cellStyle name="Note 25 3 8" xfId="18277" xr:uid="{6D5E4FAF-4090-4A8C-B5F9-15F7C748B251}"/>
    <cellStyle name="Note 25 3 9" xfId="3889" xr:uid="{04204FFE-9C41-4D15-BF69-B2C12DF68E09}"/>
    <cellStyle name="Note 25 4" xfId="6278" xr:uid="{06CFC9EF-3F8A-45A8-B670-95CBB413CD0D}"/>
    <cellStyle name="Note 25 4 2" xfId="10454" xr:uid="{C0404DA6-8F05-43D1-9731-ECB72F37205E}"/>
    <cellStyle name="Note 25 4 3" xfId="13900" xr:uid="{0DE404F7-1881-47E3-984E-B26D37C9F448}"/>
    <cellStyle name="Note 25 4 4" xfId="17837" xr:uid="{7225C567-5F48-4DB3-A091-E41441E2B2C7}"/>
    <cellStyle name="Note 25 4 5" xfId="19724" xr:uid="{526C8987-68DA-4435-A79D-B2B7781FE987}"/>
    <cellStyle name="Note 25 4 6" xfId="22488" xr:uid="{E8240B44-E8EB-4CA1-9980-6DF0F49E7ACC}"/>
    <cellStyle name="Note 25 5" xfId="6016" xr:uid="{1DBAEE3B-FFF8-48AC-BC58-0BDCBE57A59F}"/>
    <cellStyle name="Note 25 5 2" xfId="10197" xr:uid="{BC3FD79B-D363-4234-BFE2-2B879E9C82F6}"/>
    <cellStyle name="Note 25 5 3" xfId="13646" xr:uid="{7DB3D1DD-0391-4A3B-951B-9120A59C10F1}"/>
    <cellStyle name="Note 25 5 4" xfId="12828" xr:uid="{5565C23D-D39B-4A17-91C4-AB07EC13932A}"/>
    <cellStyle name="Note 25 5 5" xfId="3766" xr:uid="{44D04C0B-FC6C-497F-A966-63F98145F357}"/>
    <cellStyle name="Note 25 5 6" xfId="17854" xr:uid="{81828B70-1C7E-44A0-AB32-9D3153FD371C}"/>
    <cellStyle name="Note 25 6" xfId="5982" xr:uid="{63399C89-FCAA-4D6A-8841-FF6679B38BFA}"/>
    <cellStyle name="Note 25 6 2" xfId="10165" xr:uid="{6C161FCE-D268-442E-8AB9-CBAAC382A81A}"/>
    <cellStyle name="Note 25 6 3" xfId="13613" xr:uid="{A7929D87-6DA6-4DE4-8C5D-3F4251EBF478}"/>
    <cellStyle name="Note 25 6 4" xfId="19076" xr:uid="{52A32C4A-0F3E-4B38-A777-F5D814606AFA}"/>
    <cellStyle name="Note 25 6 5" xfId="18013" xr:uid="{3588C5AB-CE13-4098-B483-4D46474043EC}"/>
    <cellStyle name="Note 25 6 6" xfId="3864" xr:uid="{D71B13C8-5932-4FE3-9B89-08BE54DD676F}"/>
    <cellStyle name="Note 25 7" xfId="8940" xr:uid="{50A302C7-0D47-4C4C-9C44-72A9CF3092A1}"/>
    <cellStyle name="Note 25 7 2" xfId="13059" xr:uid="{D26EF2B9-150C-4A56-B8CB-C604A23A006D}"/>
    <cellStyle name="Note 25 7 3" xfId="16461" xr:uid="{4CEA5BC4-EB5A-4F23-A6C9-D56F5E448A91}"/>
    <cellStyle name="Note 25 7 4" xfId="18899" xr:uid="{EDA75CC6-C86E-44F8-8552-FACAFF70A1DB}"/>
    <cellStyle name="Note 25 7 5" xfId="3814" xr:uid="{0FA3E85D-9017-42CA-8551-D2BBF404AD95}"/>
    <cellStyle name="Note 25 7 6" xfId="21931" xr:uid="{9F373002-A59B-4313-9765-75E7553E1DFF}"/>
    <cellStyle name="Note 25 7 7" xfId="24629" xr:uid="{E049BC86-73FC-4D7B-A306-29FC6BA12B0E}"/>
    <cellStyle name="Note 25 8" xfId="9268" xr:uid="{6DCC9E44-B9D8-477A-BC56-47012A741132}"/>
    <cellStyle name="Note 25 8 2" xfId="13365" xr:uid="{2FA94AEF-9768-4085-901B-4F9CE638A308}"/>
    <cellStyle name="Note 25 8 3" xfId="16760" xr:uid="{CBE73D9D-97CE-4B17-BF2E-2DA4E131003A}"/>
    <cellStyle name="Note 25 8 4" xfId="19191" xr:uid="{D1A2CB81-A84E-4EF5-8221-367E47EB8916}"/>
    <cellStyle name="Note 25 8 5" xfId="22160" xr:uid="{09E2A5BD-8896-496C-B7FF-C0D19AA48AC5}"/>
    <cellStyle name="Note 25 9" xfId="4576" xr:uid="{99F5FE33-FBBA-4950-920B-1B961C5F8DB6}"/>
    <cellStyle name="Note 26" xfId="2013" xr:uid="{00000000-0005-0000-0000-00005B070000}"/>
    <cellStyle name="Note 26 10" xfId="3917" xr:uid="{3E7C8211-BCCE-4C45-8E88-09C258F09F51}"/>
    <cellStyle name="Note 26 11" xfId="4138" xr:uid="{692D6A82-4EC2-4021-ACF4-76524A0574B4}"/>
    <cellStyle name="Note 26 12" xfId="16490" xr:uid="{EE43D67C-EFAB-4E41-88C9-3F2EA4F7036A}"/>
    <cellStyle name="Note 26 13" xfId="17894" xr:uid="{A33F1D4E-693C-4E6E-8B11-E2326744F220}"/>
    <cellStyle name="Note 26 2" xfId="5241" xr:uid="{5E1E2ABD-6596-4026-B1D4-8324BB3A67F2}"/>
    <cellStyle name="Note 26 2 10" xfId="17796" xr:uid="{362BBAA7-CEF8-4F6B-9919-B77CD2707968}"/>
    <cellStyle name="Note 26 2 2" xfId="6473" xr:uid="{D0B9AEC1-5989-4845-9384-BEFDAED1E6BE}"/>
    <cellStyle name="Note 26 2 2 2" xfId="10645" xr:uid="{3D801A92-644B-444F-9694-E8E2831E339F}"/>
    <cellStyle name="Note 26 2 2 3" xfId="14093" xr:uid="{5A757B24-E01E-4D31-9BDC-07B3CBF5ABE4}"/>
    <cellStyle name="Note 26 2 2 4" xfId="17779" xr:uid="{FA98F741-F3F6-4D31-9188-223481D79FBC}"/>
    <cellStyle name="Note 26 2 2 5" xfId="19871" xr:uid="{FB0DFD97-50AB-4E71-BEE8-B94966AE449E}"/>
    <cellStyle name="Note 26 2 2 6" xfId="22634" xr:uid="{6B05F4BF-FD45-4698-8DED-803A2C4E7840}"/>
    <cellStyle name="Note 26 2 3" xfId="7172" xr:uid="{D6C8913E-7AD9-47BA-9FF0-2372022CD70F}"/>
    <cellStyle name="Note 26 2 3 2" xfId="11328" xr:uid="{A5D1B09A-C7F0-434E-8293-0B99A00CD767}"/>
    <cellStyle name="Note 26 2 3 3" xfId="14780" xr:uid="{9D377DF0-E544-48DD-B638-EA1117296B17}"/>
    <cellStyle name="Note 26 2 3 4" xfId="3231" xr:uid="{AC8844A1-C2E0-4567-9ABA-D7D400ACF4A1}"/>
    <cellStyle name="Note 26 2 3 5" xfId="20517" xr:uid="{20E10280-F43F-4098-BBD3-CCA02450F688}"/>
    <cellStyle name="Note 26 2 3 6" xfId="23273" xr:uid="{55EB5CE6-3A45-45F9-962F-7BF7F8C4587F}"/>
    <cellStyle name="Note 26 2 4" xfId="7803" xr:uid="{33796560-2AF4-4E46-980C-822362D5BA52}"/>
    <cellStyle name="Note 26 2 4 2" xfId="11959" xr:uid="{D3A85617-CD07-41F5-BDFA-138E7F6AE76B}"/>
    <cellStyle name="Note 26 2 4 3" xfId="15408" xr:uid="{BD71ED31-D0F6-4E4E-8826-6340BFBCE57D}"/>
    <cellStyle name="Note 26 2 4 4" xfId="16936" xr:uid="{43F79E89-6BB8-433F-8F7D-D41EF1871BC6}"/>
    <cellStyle name="Note 26 2 4 5" xfId="21142" xr:uid="{7F5D1DEF-5BEB-4469-8A89-53222888B39A}"/>
    <cellStyle name="Note 26 2 4 6" xfId="23898" xr:uid="{A1C62830-C5F6-425F-B458-CCFAE4462EFF}"/>
    <cellStyle name="Note 26 2 5" xfId="9120" xr:uid="{591AF2B4-960D-4798-8028-FF91E146C2B4}"/>
    <cellStyle name="Note 26 2 5 2" xfId="13220" xr:uid="{E8EBA26D-FD4B-464B-B523-C56558EDC008}"/>
    <cellStyle name="Note 26 2 5 3" xfId="16616" xr:uid="{EE5E4E23-E8FE-466D-A92C-DCF60B73944F}"/>
    <cellStyle name="Note 26 2 5 4" xfId="19053" xr:uid="{7B83A9E7-7F4D-4D8E-A8B3-1B742F2D4240}"/>
    <cellStyle name="Note 26 2 5 5" xfId="19461" xr:uid="{313BF42A-35FD-46CB-ABBA-F10C8FA821A4}"/>
    <cellStyle name="Note 26 2 5 6" xfId="22034" xr:uid="{B79CC577-1D80-48E5-8173-22A04D1F6482}"/>
    <cellStyle name="Note 26 2 5 7" xfId="24730" xr:uid="{4617B568-3B0C-4B57-A853-EAEF74536759}"/>
    <cellStyle name="Note 26 2 6" xfId="9376" xr:uid="{DA880DEE-CB33-43DC-831A-F2C327E2505F}"/>
    <cellStyle name="Note 26 2 6 2" xfId="13473" xr:uid="{B05A6E93-C0DC-4EBE-A758-90557BC6DB68}"/>
    <cellStyle name="Note 26 2 6 3" xfId="16868" xr:uid="{346F87BE-0EA1-405F-9D77-5742009BBE92}"/>
    <cellStyle name="Note 26 2 6 4" xfId="19299" xr:uid="{4AF422E3-0306-43C2-B1B9-97F35755F24D}"/>
    <cellStyle name="Note 26 2 6 5" xfId="19637" xr:uid="{6B3A2AFD-E931-4DAF-A200-437B50C8E31C}"/>
    <cellStyle name="Note 26 2 6 6" xfId="22268" xr:uid="{E113DCF6-1F40-4723-983F-1405F691B9FD}"/>
    <cellStyle name="Note 26 2 6 7" xfId="24928" xr:uid="{50210DD3-6B2F-4C9B-B7CE-C81AC52499A6}"/>
    <cellStyle name="Note 26 2 7" xfId="2995" xr:uid="{401CC50C-A3F4-4A0F-BAC6-569DC599FA01}"/>
    <cellStyle name="Note 26 2 8" xfId="4498" xr:uid="{A27CBBE7-E4ED-468C-97F2-A54776A44A03}"/>
    <cellStyle name="Note 26 2 9" xfId="3510" xr:uid="{659839F1-85D5-48C3-9E23-CE33E839754F}"/>
    <cellStyle name="Note 26 3" xfId="5346" xr:uid="{76869E0C-E229-48EE-A3B2-8F26564AF539}"/>
    <cellStyle name="Note 26 3 2" xfId="6576" xr:uid="{1A0FB9A3-8246-4C8C-B01F-2F4719D7D439}"/>
    <cellStyle name="Note 26 3 2 2" xfId="10748" xr:uid="{0AC88D90-0350-491A-A551-B8C18A56CA8E}"/>
    <cellStyle name="Note 26 3 2 3" xfId="14196" xr:uid="{EA7FA9E6-DB6A-4AD8-865C-4F3C92BAE0AF}"/>
    <cellStyle name="Note 26 3 2 4" xfId="13107" xr:uid="{73D8AAB1-AC23-498D-B4A9-1CB2179EF19B}"/>
    <cellStyle name="Note 26 3 2 5" xfId="19974" xr:uid="{37F9CEEA-1BCD-4BCE-81C0-C88F09356EEA}"/>
    <cellStyle name="Note 26 3 2 6" xfId="22737" xr:uid="{1A90A040-514E-41C0-B146-7FC7A68E0ED1}"/>
    <cellStyle name="Note 26 3 3" xfId="7275" xr:uid="{4D33F19C-A5C3-485D-A261-68BDDF926778}"/>
    <cellStyle name="Note 26 3 3 2" xfId="11431" xr:uid="{F02D5B03-5773-45E3-B2C3-0E71C0F9E1B9}"/>
    <cellStyle name="Note 26 3 3 3" xfId="14883" xr:uid="{3E3402B8-0686-4C7A-BC8D-90C1D4558A43}"/>
    <cellStyle name="Note 26 3 3 4" xfId="3710" xr:uid="{D277E86E-10AB-4B39-B179-18C4C14A46C4}"/>
    <cellStyle name="Note 26 3 3 5" xfId="20620" xr:uid="{3F02271D-831C-4B50-B945-4BAE2245CD43}"/>
    <cellStyle name="Note 26 3 3 6" xfId="23376" xr:uid="{166E9A39-20BA-4F91-937D-FD55E00D2B57}"/>
    <cellStyle name="Note 26 3 4" xfId="7908" xr:uid="{228B667A-2C6C-4E83-B155-37B20445613A}"/>
    <cellStyle name="Note 26 3 4 2" xfId="12064" xr:uid="{A19F6056-2F42-40D1-881C-9A9731C24484}"/>
    <cellStyle name="Note 26 3 4 3" xfId="15513" xr:uid="{8C072F38-8A83-4382-890E-CA7077D84F13}"/>
    <cellStyle name="Note 26 3 4 4" xfId="10405" xr:uid="{66356F9B-0C2A-43BF-A8E8-9439843E50AF}"/>
    <cellStyle name="Note 26 3 4 5" xfId="21247" xr:uid="{E9011475-61AF-4DC1-8700-01365AD84962}"/>
    <cellStyle name="Note 26 3 4 6" xfId="24003" xr:uid="{9015DE64-F0C2-4AE3-BD2D-D3DB2A8C69F7}"/>
    <cellStyle name="Note 26 3 5" xfId="9560" xr:uid="{AA7E41A9-AF99-4C26-88DA-0C2316B38640}"/>
    <cellStyle name="Note 26 3 6" xfId="4816" xr:uid="{FF0A6029-4E45-43FF-B0F8-ECC61B1BD874}"/>
    <cellStyle name="Note 26 3 7" xfId="3988" xr:uid="{9B4C6613-7C8B-40E3-A808-901C82523C10}"/>
    <cellStyle name="Note 26 3 8" xfId="17249" xr:uid="{28306C40-C718-4B9C-B5C8-C3F330F9A46B}"/>
    <cellStyle name="Note 26 3 9" xfId="4400" xr:uid="{8FE8CED8-FCCB-446A-B2BC-7BE8AA0F7AC8}"/>
    <cellStyle name="Note 26 4" xfId="6279" xr:uid="{4CC81CF9-A50E-46FF-A5BD-21F84DEFA2D8}"/>
    <cellStyle name="Note 26 4 2" xfId="10455" xr:uid="{A8A8F139-4504-4E81-91FF-B944F106FF93}"/>
    <cellStyle name="Note 26 4 3" xfId="13901" xr:uid="{9C342F9E-668D-4CE1-97A1-41AE0791CAA3}"/>
    <cellStyle name="Note 26 4 4" xfId="17411" xr:uid="{F0E9E389-0D69-4B79-A44D-F4C3AB1EB73F}"/>
    <cellStyle name="Note 26 4 5" xfId="19725" xr:uid="{95E0BEAE-4552-4920-A874-69F955F9513D}"/>
    <cellStyle name="Note 26 4 6" xfId="22489" xr:uid="{8DF67FBF-A0CB-4A53-880D-FC50877E8280}"/>
    <cellStyle name="Note 26 5" xfId="5965" xr:uid="{7A02EB56-A882-481A-A8EE-AE56FF66DCBE}"/>
    <cellStyle name="Note 26 5 2" xfId="10148" xr:uid="{08DF974C-B9B1-414F-B217-6091AFA5BEEC}"/>
    <cellStyle name="Note 26 5 3" xfId="13597" xr:uid="{E343FEFA-F45B-41A6-8FF4-62771B9ED7AA}"/>
    <cellStyle name="Note 26 5 4" xfId="16117" xr:uid="{4CC9280E-9613-451D-9C9D-BDB9F79486D9}"/>
    <cellStyle name="Note 26 5 5" xfId="18049" xr:uid="{7728A1DA-1F20-4AD5-94C6-32FE909F8C71}"/>
    <cellStyle name="Note 26 5 6" xfId="3684" xr:uid="{868969BD-941C-40D5-B4E3-B9B0194F4ABF}"/>
    <cellStyle name="Note 26 6" xfId="5983" xr:uid="{278BCE75-E742-454B-A759-2B88B71CE5EA}"/>
    <cellStyle name="Note 26 6 2" xfId="10166" xr:uid="{83B9700B-AAB0-4562-BD6E-65E8E08D6733}"/>
    <cellStyle name="Note 26 6 3" xfId="13614" xr:uid="{5B7EF398-6141-408F-8B15-C67E55DEA0F7}"/>
    <cellStyle name="Note 26 6 4" xfId="18985" xr:uid="{2CDBF3CB-8359-4BC5-BB4C-43F11C188DEC}"/>
    <cellStyle name="Note 26 6 5" xfId="18278" xr:uid="{CC293456-D12D-4CB3-B18D-B513E992B5E5}"/>
    <cellStyle name="Note 26 6 6" xfId="16120" xr:uid="{C7C9E7CB-B0F9-4A15-ADC2-AC54D9DEE385}"/>
    <cellStyle name="Note 26 7" xfId="8941" xr:uid="{098ACDC2-67ED-49FE-AE8F-48E0C055F985}"/>
    <cellStyle name="Note 26 7 2" xfId="13060" xr:uid="{95E09884-AE5A-4D54-8861-81B37410B56E}"/>
    <cellStyle name="Note 26 7 3" xfId="16462" xr:uid="{FC9D0303-71A8-4DD0-90A6-92C730621EF0}"/>
    <cellStyle name="Note 26 7 4" xfId="18900" xr:uid="{47E88002-CD33-4C8E-8376-4E657E4E81B5}"/>
    <cellStyle name="Note 26 7 5" xfId="3953" xr:uid="{538041AC-4DE8-4261-A364-781244A144D1}"/>
    <cellStyle name="Note 26 7 6" xfId="21932" xr:uid="{280950E9-B9F8-45A0-AE14-9768AC25666D}"/>
    <cellStyle name="Note 26 7 7" xfId="24630" xr:uid="{DB3E2E35-DD8B-46B6-BA58-CAAA17068C40}"/>
    <cellStyle name="Note 26 8" xfId="9269" xr:uid="{18A1D9B3-8D84-4336-9766-BCA7D9446D3A}"/>
    <cellStyle name="Note 26 8 2" xfId="13366" xr:uid="{CD6257D8-0A58-4CBC-BC67-37FBE82DD8D8}"/>
    <cellStyle name="Note 26 8 3" xfId="16761" xr:uid="{FAC492D4-614B-45F6-B465-86427D8B1AD3}"/>
    <cellStyle name="Note 26 8 4" xfId="19192" xr:uid="{356A8E09-EA17-4FF8-9467-E640AE3BA35A}"/>
    <cellStyle name="Note 26 8 5" xfId="22161" xr:uid="{E0F7AAF8-E19C-4747-8369-1F1036783BF2}"/>
    <cellStyle name="Note 26 9" xfId="4577" xr:uid="{D945DC9C-511D-4EEE-9CE9-27378493D86F}"/>
    <cellStyle name="Note 27" xfId="2014" xr:uid="{00000000-0005-0000-0000-00005C070000}"/>
    <cellStyle name="Note 27 10" xfId="3916" xr:uid="{B0D0148D-7668-48A8-8505-1479E7706E40}"/>
    <cellStyle name="Note 27 11" xfId="8571" xr:uid="{2837ADBD-12F8-4040-ACBA-070283866A54}"/>
    <cellStyle name="Note 27 12" xfId="16125" xr:uid="{82C17BDB-2498-4DE7-BF18-0329EE551116}"/>
    <cellStyle name="Note 27 13" xfId="18015" xr:uid="{5AF1AA85-6ADC-4E7F-BED7-759103305027}"/>
    <cellStyle name="Note 27 2" xfId="5242" xr:uid="{D424C963-F797-4DC7-A436-B58E89D1ACD8}"/>
    <cellStyle name="Note 27 2 10" xfId="17342" xr:uid="{9DCB18BC-BE2E-4B85-9F31-B7B66AB72254}"/>
    <cellStyle name="Note 27 2 2" xfId="6474" xr:uid="{126C8D86-CFA1-47FD-B400-576846F2B854}"/>
    <cellStyle name="Note 27 2 2 2" xfId="10646" xr:uid="{D789A527-2B38-4A53-A7B6-39BBBAC03DF0}"/>
    <cellStyle name="Note 27 2 2 3" xfId="14094" xr:uid="{B75698C3-D395-4443-BB47-8F44B20EBD69}"/>
    <cellStyle name="Note 27 2 2 4" xfId="17326" xr:uid="{B16805A4-90B4-4021-97CD-4667A7876491}"/>
    <cellStyle name="Note 27 2 2 5" xfId="19872" xr:uid="{C86AC544-1CB8-4B90-8067-074B53354603}"/>
    <cellStyle name="Note 27 2 2 6" xfId="22635" xr:uid="{4572C4EC-B3E1-4255-9CFD-4034BB3047D7}"/>
    <cellStyle name="Note 27 2 3" xfId="7173" xr:uid="{9C7A4595-5EB0-482F-8AB4-687FCE734704}"/>
    <cellStyle name="Note 27 2 3 2" xfId="11329" xr:uid="{89767306-7605-44C8-9CD7-58641004F971}"/>
    <cellStyle name="Note 27 2 3 3" xfId="14781" xr:uid="{9DDCBA27-D664-46AF-A019-659FA8489C95}"/>
    <cellStyle name="Note 27 2 3 4" xfId="3094" xr:uid="{3DE59C86-1263-4540-B28F-E1C5B0B6E97B}"/>
    <cellStyle name="Note 27 2 3 5" xfId="20518" xr:uid="{198A164E-5387-4C59-8CDC-91BC3467A4BC}"/>
    <cellStyle name="Note 27 2 3 6" xfId="23274" xr:uid="{F133AC1B-BE0C-48D0-AEDC-9A0A20E1B06A}"/>
    <cellStyle name="Note 27 2 4" xfId="7804" xr:uid="{AC137E6E-88A3-4C26-B1F0-342989D2EAEC}"/>
    <cellStyle name="Note 27 2 4 2" xfId="11960" xr:uid="{19590A7E-7F46-4650-8EC1-90C7D0C640C0}"/>
    <cellStyle name="Note 27 2 4 3" xfId="15409" xr:uid="{FC1411B6-4F18-4FF6-839F-A61F2E4682F3}"/>
    <cellStyle name="Note 27 2 4 4" xfId="16938" xr:uid="{ECF1CA5C-25A3-4252-BA62-87B9B13EE53C}"/>
    <cellStyle name="Note 27 2 4 5" xfId="21143" xr:uid="{2796942A-7181-40E2-A160-A57E57F53754}"/>
    <cellStyle name="Note 27 2 4 6" xfId="23899" xr:uid="{BA4272D9-0D12-46AE-8C4C-DD82744A54A0}"/>
    <cellStyle name="Note 27 2 5" xfId="9121" xr:uid="{510334EA-02FF-4496-89D2-3774A18B4529}"/>
    <cellStyle name="Note 27 2 5 2" xfId="13221" xr:uid="{7BE45FFC-7900-4B80-9D3F-69E97BC906C9}"/>
    <cellStyle name="Note 27 2 5 3" xfId="16617" xr:uid="{DFFC30CB-EF8D-409E-B6DE-3DEC47FB51C6}"/>
    <cellStyle name="Note 27 2 5 4" xfId="19054" xr:uid="{F6E9393E-7FAC-4805-ABA0-79E215318802}"/>
    <cellStyle name="Note 27 2 5 5" xfId="19462" xr:uid="{7D6FB890-1236-448F-A60C-DFB2A8342C55}"/>
    <cellStyle name="Note 27 2 5 6" xfId="22035" xr:uid="{1D1A4DAA-388F-4636-94F2-525D4D82F44B}"/>
    <cellStyle name="Note 27 2 5 7" xfId="24731" xr:uid="{2C335707-8840-4E77-B8F8-57D3CB167A46}"/>
    <cellStyle name="Note 27 2 6" xfId="9377" xr:uid="{6FB31CC6-3D8A-45CA-839F-D70EA8191961}"/>
    <cellStyle name="Note 27 2 6 2" xfId="13474" xr:uid="{B7BB8A87-7F5E-43A5-A374-60D0FD0E317F}"/>
    <cellStyle name="Note 27 2 6 3" xfId="16869" xr:uid="{BEFF01C9-12FB-4E3F-941E-03EA15372C0D}"/>
    <cellStyle name="Note 27 2 6 4" xfId="19300" xr:uid="{836CBDF2-6DDA-4E5B-84AE-A6717538D177}"/>
    <cellStyle name="Note 27 2 6 5" xfId="19638" xr:uid="{D4078221-CB3E-4262-A53D-9BD62D222EB5}"/>
    <cellStyle name="Note 27 2 6 6" xfId="22269" xr:uid="{6EF0BFC9-D31E-46DA-828A-2AAB7A54E213}"/>
    <cellStyle name="Note 27 2 6 7" xfId="24929" xr:uid="{624D8415-7156-419F-A48E-793FB0D50A47}"/>
    <cellStyle name="Note 27 2 7" xfId="2994" xr:uid="{7B8303DA-39F8-4B4A-80F4-051EAF911403}"/>
    <cellStyle name="Note 27 2 8" xfId="4499" xr:uid="{B12C2E1B-27C2-4310-8C91-00506AFF1C17}"/>
    <cellStyle name="Note 27 2 9" xfId="4122" xr:uid="{83544260-D6DF-4C90-9995-C2365007BBBA}"/>
    <cellStyle name="Note 27 3" xfId="5347" xr:uid="{5E9E584A-3083-4123-8AD4-2492DDD6A799}"/>
    <cellStyle name="Note 27 3 2" xfId="6577" xr:uid="{B010807F-5542-4276-8534-9DC643F329B9}"/>
    <cellStyle name="Note 27 3 2 2" xfId="10749" xr:uid="{F34DE4B4-88B3-4B72-AAA6-F5A0CFB9442B}"/>
    <cellStyle name="Note 27 3 2 3" xfId="14197" xr:uid="{5B4C3BEA-91C5-4D74-A1CA-563AAF2DDF83}"/>
    <cellStyle name="Note 27 3 2 4" xfId="17090" xr:uid="{AE822923-65BA-405C-BF55-926295CCF4C9}"/>
    <cellStyle name="Note 27 3 2 5" xfId="19975" xr:uid="{F16313BC-7E99-4D72-B6E9-9BF4C29C3261}"/>
    <cellStyle name="Note 27 3 2 6" xfId="22738" xr:uid="{7DAF6CFB-E75E-44C4-AC6A-5A49F8D0A65B}"/>
    <cellStyle name="Note 27 3 3" xfId="7276" xr:uid="{58285B61-3F7A-4AD8-A672-19CAE8D9F784}"/>
    <cellStyle name="Note 27 3 3 2" xfId="11432" xr:uid="{78910C5A-867E-4299-995E-E9619377CA46}"/>
    <cellStyle name="Note 27 3 3 3" xfId="14884" xr:uid="{A81C9698-72D0-4538-948D-0FEB436B8CE3}"/>
    <cellStyle name="Note 27 3 3 4" xfId="18145" xr:uid="{4D77E700-2F60-49E7-AA99-24CFA821E2E5}"/>
    <cellStyle name="Note 27 3 3 5" xfId="20621" xr:uid="{725E1373-C7CC-40C3-9764-81C4A3C47BE7}"/>
    <cellStyle name="Note 27 3 3 6" xfId="23377" xr:uid="{50152257-C41B-4E2F-A0C6-B69FAE1F7B7A}"/>
    <cellStyle name="Note 27 3 4" xfId="7909" xr:uid="{2412E972-176F-443B-B4CA-5EA06F017C1E}"/>
    <cellStyle name="Note 27 3 4 2" xfId="12065" xr:uid="{7EBA0776-B656-4AA4-A5FE-8E403F0ED2FD}"/>
    <cellStyle name="Note 27 3 4 3" xfId="15514" xr:uid="{522F7142-D222-4D79-AA8C-3DA003ED856B}"/>
    <cellStyle name="Note 27 3 4 4" xfId="16256" xr:uid="{EE7DC815-9234-498E-9991-8DCEB6B7F494}"/>
    <cellStyle name="Note 27 3 4 5" xfId="21248" xr:uid="{433AD5D8-FC98-431A-BA81-3845ABEEDE2E}"/>
    <cellStyle name="Note 27 3 4 6" xfId="24004" xr:uid="{9C52C21B-62C9-41DF-B56E-5CDC185A9F0B}"/>
    <cellStyle name="Note 27 3 5" xfId="9561" xr:uid="{846B1FCF-BB17-422E-8313-FFFB4BD25DE3}"/>
    <cellStyle name="Note 27 3 6" xfId="4817" xr:uid="{B7152AA9-431E-4BF9-836F-9AD9F7E9FCBE}"/>
    <cellStyle name="Note 27 3 7" xfId="13032" xr:uid="{CA3BA6A5-705B-448F-8BC8-1BE9B1C766E6}"/>
    <cellStyle name="Note 27 3 8" xfId="17700" xr:uid="{D48F0E35-856A-42A0-B831-E27A9F6953A7}"/>
    <cellStyle name="Note 27 3 9" xfId="3418" xr:uid="{E7DF7B8C-62B2-4DAC-9E69-7E9409CC5D4C}"/>
    <cellStyle name="Note 27 4" xfId="6280" xr:uid="{CDE10D6B-6F47-4FBD-AEC0-5ED7529E9539}"/>
    <cellStyle name="Note 27 4 2" xfId="10456" xr:uid="{F0F41F9D-BB6D-46BA-897F-49B2C68593E9}"/>
    <cellStyle name="Note 27 4 3" xfId="13902" xr:uid="{5CB51FA5-41CA-4B1A-BC16-C0C1E507EBAC}"/>
    <cellStyle name="Note 27 4 4" xfId="3750" xr:uid="{0F3A5DD5-E079-4117-B086-C1168AD036A9}"/>
    <cellStyle name="Note 27 4 5" xfId="19726" xr:uid="{2E9C9818-F93B-4860-A8D7-A9CC44749E2F}"/>
    <cellStyle name="Note 27 4 6" xfId="22490" xr:uid="{3BBFBCF6-F832-4A0E-9866-47DF65F91386}"/>
    <cellStyle name="Note 27 5" xfId="5964" xr:uid="{1CBB2FE2-94A4-408F-BBC5-EC2A0BCDBEA4}"/>
    <cellStyle name="Note 27 5 2" xfId="10147" xr:uid="{85D9490E-D8BE-47D5-8384-229BDA5068BD}"/>
    <cellStyle name="Note 27 5 3" xfId="13596" xr:uid="{144E0C12-1875-48F2-B6F2-7E581BD63B2B}"/>
    <cellStyle name="Note 27 5 4" xfId="3425" xr:uid="{4412564E-BEEB-470E-B0E3-8F765E32F37F}"/>
    <cellStyle name="Note 27 5 5" xfId="17640" xr:uid="{2DD059B3-7804-4154-A1AA-33585C2736FB}"/>
    <cellStyle name="Note 27 5 6" xfId="19404" xr:uid="{7528CEB0-9D05-4E82-A19A-A70EB43AA391}"/>
    <cellStyle name="Note 27 6" xfId="6100" xr:uid="{1036DAC2-AC3E-410C-AFF7-2088A74EC691}"/>
    <cellStyle name="Note 27 6 2" xfId="10277" xr:uid="{F98A00C5-9381-4CCE-BD33-E3347A4233E4}"/>
    <cellStyle name="Note 27 6 3" xfId="13723" xr:uid="{749D31E9-9AAC-4683-8671-FDC38B559433}"/>
    <cellStyle name="Note 27 6 4" xfId="14234" xr:uid="{859F9B7F-6646-4AF3-8124-D2867A65B148}"/>
    <cellStyle name="Note 27 6 5" xfId="13091" xr:uid="{19A4261F-1224-4BFE-A2C8-FB09D29B8832}"/>
    <cellStyle name="Note 27 6 6" xfId="22350" xr:uid="{1CECDA8E-BE1C-41EF-AECA-BD0750955D39}"/>
    <cellStyle name="Note 27 7" xfId="8942" xr:uid="{9C2BDDAA-1D2E-4085-8D00-86FA4FF37FE3}"/>
    <cellStyle name="Note 27 7 2" xfId="13061" xr:uid="{06029E39-A5D7-40EE-8E96-31FB64691942}"/>
    <cellStyle name="Note 27 7 3" xfId="16463" xr:uid="{E8AE0DC4-6770-4C50-AFAC-A19ADCE251C0}"/>
    <cellStyle name="Note 27 7 4" xfId="18901" xr:uid="{E809DF0B-76DE-4476-9677-8AFA661C1686}"/>
    <cellStyle name="Note 27 7 5" xfId="4546" xr:uid="{922445E8-E30A-4838-AB07-9086FC2E8EDE}"/>
    <cellStyle name="Note 27 7 6" xfId="21933" xr:uid="{022E339F-4811-43D0-B350-4B398C78E020}"/>
    <cellStyle name="Note 27 7 7" xfId="24631" xr:uid="{B7165F8D-817D-4030-AC37-F1AD61EB22DA}"/>
    <cellStyle name="Note 27 8" xfId="9270" xr:uid="{B8E12C64-ECBC-49C7-8526-DFAF6546216B}"/>
    <cellStyle name="Note 27 8 2" xfId="13367" xr:uid="{A967EFDC-201A-4CD1-93F0-D295400EC0D4}"/>
    <cellStyle name="Note 27 8 3" xfId="16762" xr:uid="{E95DC0A2-3059-48B7-B791-7BCBB6E8D15C}"/>
    <cellStyle name="Note 27 8 4" xfId="19193" xr:uid="{DFEA023C-26DC-4499-8608-EC0052286633}"/>
    <cellStyle name="Note 27 8 5" xfId="22162" xr:uid="{173427D8-E445-4F0D-A8D0-F3465A7AEA37}"/>
    <cellStyle name="Note 27 9" xfId="4578" xr:uid="{14529EF2-8901-4D28-BC9C-748868E471A0}"/>
    <cellStyle name="Note 3" xfId="557" xr:uid="{00000000-0005-0000-0000-00005D070000}"/>
    <cellStyle name="Note 3 10" xfId="8780" xr:uid="{705D71F3-E0D5-4164-9E1E-45A1E1973F37}"/>
    <cellStyle name="Note 3 10 2" xfId="12926" xr:uid="{9180F53E-01DC-458A-9B60-55CFD319C591}"/>
    <cellStyle name="Note 3 10 3" xfId="16326" xr:uid="{E7EFF433-8E9C-49BB-91F4-AD56A94E429D}"/>
    <cellStyle name="Note 3 10 4" xfId="18767" xr:uid="{5A73107B-B125-4FEA-8B14-0204140260D3}"/>
    <cellStyle name="Note 3 10 5" xfId="4180" xr:uid="{7F9FA3EA-716F-48BE-963D-F5B27889E07C}"/>
    <cellStyle name="Note 3 10 6" xfId="21873" xr:uid="{495301DC-D277-4E0B-B3AC-1047BC94062E}"/>
    <cellStyle name="Note 3 10 7" xfId="24591" xr:uid="{402AFCF7-3280-4A55-A73D-F5A1660D94A1}"/>
    <cellStyle name="Note 3 11" xfId="9219" xr:uid="{8BBE2A09-D138-4D0D-9EBA-F24C1897D41C}"/>
    <cellStyle name="Note 3 11 2" xfId="13316" xr:uid="{808DFE7B-72B9-49DD-ABD4-E911EA8CAB90}"/>
    <cellStyle name="Note 3 11 3" xfId="16712" xr:uid="{FF9270C0-AD87-4F92-8301-A3AAA642FEBE}"/>
    <cellStyle name="Note 3 11 4" xfId="19143" xr:uid="{EBE05B86-1D64-49D9-8474-C66720FBD73B}"/>
    <cellStyle name="Note 3 11 5" xfId="22115" xr:uid="{BDFA6E8D-7680-4FD9-9BCB-7F00FAA4FC8E}"/>
    <cellStyle name="Note 3 12" xfId="3438" xr:uid="{1B99834A-BEC7-4C0B-8AE2-57529589474E}"/>
    <cellStyle name="Note 3 13" xfId="8541" xr:uid="{3199CC44-9F00-4E98-AFE6-A2BF6153DED8}"/>
    <cellStyle name="Note 3 14" xfId="3076" xr:uid="{82B93971-6D1F-40E4-995A-6FE51C091098}"/>
    <cellStyle name="Note 3 15" xfId="16525" xr:uid="{965AAA22-8B93-4E36-9F25-B857EB16EFE2}"/>
    <cellStyle name="Note 3 16" xfId="9664" xr:uid="{A0062BA3-6A94-42F9-BBC9-79E0B1D95836}"/>
    <cellStyle name="Note 3 2" xfId="2016" xr:uid="{00000000-0005-0000-0000-00005E070000}"/>
    <cellStyle name="Note 3 2 10" xfId="3914" xr:uid="{1D4A5310-9872-43B8-AB17-471ED9938026}"/>
    <cellStyle name="Note 3 2 11" xfId="4139" xr:uid="{CB52671C-15A2-4EEA-A54F-44B906D53981}"/>
    <cellStyle name="Note 3 2 12" xfId="18575" xr:uid="{49779A12-815B-417D-9175-BCD5E906BF02}"/>
    <cellStyle name="Note 3 2 13" xfId="17011" xr:uid="{70D08A48-F7F5-4FE3-B8C4-BFAF6C4E1B94}"/>
    <cellStyle name="Note 3 2 2" xfId="5244" xr:uid="{3F901B98-5F1F-4D10-9CBE-5A4E13D721E8}"/>
    <cellStyle name="Note 3 2 2 10" xfId="9379" xr:uid="{6A38F684-5554-4D1C-8DAF-6FC9492772FF}"/>
    <cellStyle name="Note 3 2 2 10 2" xfId="13476" xr:uid="{72EA0C27-EB83-4B1C-A296-2CE3B5A0689C}"/>
    <cellStyle name="Note 3 2 2 10 3" xfId="16871" xr:uid="{626844C6-DF28-4CAE-AA21-847A1D9BCC85}"/>
    <cellStyle name="Note 3 2 2 10 4" xfId="19302" xr:uid="{CCBF30D0-3726-4459-9F79-3CFA2C10DE3B}"/>
    <cellStyle name="Note 3 2 2 10 5" xfId="19640" xr:uid="{83BDCE43-95FD-4EB4-9379-AC0DB35F4F9A}"/>
    <cellStyle name="Note 3 2 2 10 6" xfId="22271" xr:uid="{FD458758-BD53-4BF5-A74B-3F59291E7589}"/>
    <cellStyle name="Note 3 2 2 10 7" xfId="24931" xr:uid="{DC5BE5BF-3B5A-49B4-BA49-48F7F0072F35}"/>
    <cellStyle name="Note 3 2 2 11" xfId="2992" xr:uid="{8A02B793-60FF-4973-ABAE-7ED46C3653B4}"/>
    <cellStyle name="Note 3 2 2 12" xfId="4501" xr:uid="{3932C502-EDA3-40EC-8AB3-ABF73171B3C0}"/>
    <cellStyle name="Note 3 2 2 13" xfId="18931" xr:uid="{01637362-DA40-4510-A8D2-4BD2B1312034}"/>
    <cellStyle name="Note 3 2 2 14" xfId="17147" xr:uid="{E70A45DF-DDA0-479D-9006-E5727DE3F166}"/>
    <cellStyle name="Note 3 2 2 2" xfId="5584" xr:uid="{06DC67E1-A239-4B1D-8A00-B4A302EB1787}"/>
    <cellStyle name="Note 3 2 2 2 10" xfId="17253" xr:uid="{2BE1948E-8A0C-4FC5-8A1F-96738E44FF39}"/>
    <cellStyle name="Note 3 2 2 2 11" xfId="17803" xr:uid="{0E9BCD99-8FF4-477A-BA80-397B60CF036C}"/>
    <cellStyle name="Note 3 2 2 2 2" xfId="5686" xr:uid="{7FEA8E80-B7B7-49B7-80CB-219B029C0D8D}"/>
    <cellStyle name="Note 3 2 2 2 2 2" xfId="6856" xr:uid="{B08069A3-C980-4214-8D9A-BEF1140B66B4}"/>
    <cellStyle name="Note 3 2 2 2 2 2 2" xfId="11017" xr:uid="{7B705402-0A63-4CD7-8B1A-F402D9892B40}"/>
    <cellStyle name="Note 3 2 2 2 2 2 3" xfId="14470" xr:uid="{E24D0291-6BEA-4275-82C3-6CF2AF28F2C3}"/>
    <cellStyle name="Note 3 2 2 2 2 2 4" xfId="4255" xr:uid="{41EA9C82-A4B2-4DB0-96AF-99ACDEDF4C41}"/>
    <cellStyle name="Note 3 2 2 2 2 2 5" xfId="20229" xr:uid="{D3555981-A64B-4D71-9D67-B7659EC3F415}"/>
    <cellStyle name="Note 3 2 2 2 2 2 6" xfId="22988" xr:uid="{9374A775-9789-40F4-8C94-2432D17A1C89}"/>
    <cellStyle name="Note 3 2 2 2 2 3" xfId="7524" xr:uid="{11821699-43D9-40E1-A6B3-D21071111DBA}"/>
    <cellStyle name="Note 3 2 2 2 2 3 2" xfId="11680" xr:uid="{79FE5BCB-E355-4F7A-9C65-EB10B6FF441A}"/>
    <cellStyle name="Note 3 2 2 2 2 3 3" xfId="15131" xr:uid="{9AC55E9B-93A0-42AE-BB24-9FCA86287015}"/>
    <cellStyle name="Note 3 2 2 2 2 3 4" xfId="17675" xr:uid="{86FF381A-2C8B-4D36-BEAB-478C530F172B}"/>
    <cellStyle name="Note 3 2 2 2 2 3 5" xfId="20867" xr:uid="{EC44A576-F624-4C44-BE99-371A938A9ED4}"/>
    <cellStyle name="Note 3 2 2 2 2 3 6" xfId="23623" xr:uid="{1064A85C-3787-4579-9F68-46A7DBFE17D4}"/>
    <cellStyle name="Note 3 2 2 2 2 4" xfId="8156" xr:uid="{8C20A8A1-3955-4468-8941-83C73AEDF90E}"/>
    <cellStyle name="Note 3 2 2 2 2 4 2" xfId="12312" xr:uid="{7BF998EC-7370-4343-AFBF-96A0A1D4B0FC}"/>
    <cellStyle name="Note 3 2 2 2 2 4 3" xfId="15761" xr:uid="{3BDEC6CA-CF19-4F4A-B917-79EFB20EBFDE}"/>
    <cellStyle name="Note 3 2 2 2 2 4 4" xfId="3358" xr:uid="{530069BC-13E2-4B0C-A4CC-0921A6CFC77C}"/>
    <cellStyle name="Note 3 2 2 2 2 4 5" xfId="21493" xr:uid="{06D77659-4D38-4145-9C15-B256DC8A9B16}"/>
    <cellStyle name="Note 3 2 2 2 2 4 6" xfId="24249" xr:uid="{2EF277DB-73FD-49A7-BD2A-054D53642605}"/>
    <cellStyle name="Note 3 2 2 2 2 5" xfId="9877" xr:uid="{27A8752D-F908-41FD-BD60-FFAA01EF07E3}"/>
    <cellStyle name="Note 3 2 2 2 2 6" xfId="3620" xr:uid="{797BFE05-81F4-4C53-A57D-83A22F6023D2}"/>
    <cellStyle name="Note 3 2 2 2 2 7" xfId="4791" xr:uid="{BF945368-61D0-4772-8CF4-1FDCF4A91E1B}"/>
    <cellStyle name="Note 3 2 2 2 2 8" xfId="3705" xr:uid="{211A34DF-7DF8-4BD3-AA6A-7C619DA4CAE2}"/>
    <cellStyle name="Note 3 2 2 2 2 9" xfId="17180" xr:uid="{02B43A1C-4DC8-4994-9097-06900FC7B232}"/>
    <cellStyle name="Note 3 2 2 2 3" xfId="5907" xr:uid="{28A17D96-957B-4EB1-BF54-F2690EA3BCA1}"/>
    <cellStyle name="Note 3 2 2 2 3 2" xfId="7076" xr:uid="{EE514966-3DF5-4BE3-8680-56AF5B520590}"/>
    <cellStyle name="Note 3 2 2 2 3 2 2" xfId="11232" xr:uid="{82D60A0D-D8A0-45C8-B3B8-F4ED377F4F8D}"/>
    <cellStyle name="Note 3 2 2 2 3 2 3" xfId="14686" xr:uid="{B36F6EA0-4872-4B9A-99E1-AF247544133C}"/>
    <cellStyle name="Note 3 2 2 2 3 2 4" xfId="18808" xr:uid="{CB66363D-4717-4C5D-9EA2-5718462A63A0}"/>
    <cellStyle name="Note 3 2 2 2 3 2 5" xfId="20427" xr:uid="{8F809671-B285-479A-98EF-F901FA81A015}"/>
    <cellStyle name="Note 3 2 2 2 3 2 6" xfId="23185" xr:uid="{9699AD0A-4658-4CD9-9C72-B99C3A8B847A}"/>
    <cellStyle name="Note 3 2 2 2 3 3" xfId="7724" xr:uid="{8AB3E122-6280-4A84-8234-5261D443DA78}"/>
    <cellStyle name="Note 3 2 2 2 3 3 2" xfId="11880" xr:uid="{A88C7416-5056-4ED2-9EA4-F0F8AAE67B5E}"/>
    <cellStyle name="Note 3 2 2 2 3 3 3" xfId="15329" xr:uid="{B948AB7E-242A-4963-8469-5732A02935F7}"/>
    <cellStyle name="Note 3 2 2 2 3 3 4" xfId="13993" xr:uid="{399567B4-A695-430F-86CB-CE14733EBEB1}"/>
    <cellStyle name="Note 3 2 2 2 3 3 5" xfId="21064" xr:uid="{81BB22A2-DF59-40A8-B81B-1D2534D808E0}"/>
    <cellStyle name="Note 3 2 2 2 3 3 6" xfId="23820" xr:uid="{5CB45C9F-E367-4DEB-9B9A-5DF9104B3111}"/>
    <cellStyle name="Note 3 2 2 2 3 4" xfId="8356" xr:uid="{C556948A-10AB-47BF-87C3-4A9574E825C4}"/>
    <cellStyle name="Note 3 2 2 2 3 4 2" xfId="12512" xr:uid="{05125AC8-D59D-4E77-94CF-CF82BA5A9942}"/>
    <cellStyle name="Note 3 2 2 2 3 4 3" xfId="15959" xr:uid="{5CC4318F-4373-4D96-B2D1-01C6DB907ED1}"/>
    <cellStyle name="Note 3 2 2 2 3 4 4" xfId="3405" xr:uid="{BACB0903-6969-4735-BAD5-47E412F9EE3A}"/>
    <cellStyle name="Note 3 2 2 2 3 4 5" xfId="21690" xr:uid="{3F3B5025-1917-455A-9C2E-8946180D6FDC}"/>
    <cellStyle name="Note 3 2 2 2 3 4 6" xfId="24446" xr:uid="{4045239A-4AE3-4071-A273-C375586E5E74}"/>
    <cellStyle name="Note 3 2 2 2 3 5" xfId="10092" xr:uid="{5F82C7B8-AAEA-491B-AD20-51296A335CB8}"/>
    <cellStyle name="Note 3 2 2 2 3 6" xfId="3473" xr:uid="{5F15C3FA-1F02-4E7E-8EB6-8EB333D020FB}"/>
    <cellStyle name="Note 3 2 2 2 3 7" xfId="16106" xr:uid="{70C56D28-2247-4409-9DF2-4FF980B3DE19}"/>
    <cellStyle name="Note 3 2 2 2 3 8" xfId="17434" xr:uid="{43F6FE09-6197-47A2-BFA8-330086DA108D}"/>
    <cellStyle name="Note 3 2 2 2 3 9" xfId="19560" xr:uid="{DD77462D-D65A-4208-BFDB-19A93DFA4E74}"/>
    <cellStyle name="Note 3 2 2 2 4" xfId="6754" xr:uid="{BEF856B6-E24D-4074-A481-52A710EE21D2}"/>
    <cellStyle name="Note 3 2 2 2 4 2" xfId="10915" xr:uid="{67FEE7EB-E879-407C-AE48-6A95329191E4}"/>
    <cellStyle name="Note 3 2 2 2 4 3" xfId="14368" xr:uid="{314606B9-0285-435A-A095-F6DBCE3DD0FD}"/>
    <cellStyle name="Note 3 2 2 2 4 4" xfId="19363" xr:uid="{4D2A73E7-C227-47CE-95D8-3859BEA2E5DA}"/>
    <cellStyle name="Note 3 2 2 2 4 5" xfId="20127" xr:uid="{8B0C1DBE-8086-49F4-9EF0-AC4FD2431D87}"/>
    <cellStyle name="Note 3 2 2 2 4 6" xfId="22886" xr:uid="{1812213A-594F-4B21-8EF6-46893F3404AD}"/>
    <cellStyle name="Note 3 2 2 2 5" xfId="7422" xr:uid="{3F39D233-3CFC-4F71-AB8E-55FF708961ED}"/>
    <cellStyle name="Note 3 2 2 2 5 2" xfId="11578" xr:uid="{D5BA6319-8DA3-4B8E-B8A5-1B5D2663BF9F}"/>
    <cellStyle name="Note 3 2 2 2 5 3" xfId="15029" xr:uid="{999FC3B9-59CF-4EA5-962A-10FCDB712DD4}"/>
    <cellStyle name="Note 3 2 2 2 5 4" xfId="17549" xr:uid="{92077D6B-2509-42F7-BAFA-FBE576440B54}"/>
    <cellStyle name="Note 3 2 2 2 5 5" xfId="20765" xr:uid="{F04424A8-FC63-48CE-9CCD-240E6A19BF05}"/>
    <cellStyle name="Note 3 2 2 2 5 6" xfId="23521" xr:uid="{3B53520C-6569-4CDB-9E2C-9D2200C0CD5D}"/>
    <cellStyle name="Note 3 2 2 2 6" xfId="8054" xr:uid="{EF56D311-6182-4254-A919-208A7D2D688D}"/>
    <cellStyle name="Note 3 2 2 2 6 2" xfId="12210" xr:uid="{F473A9BF-F986-408D-91CD-9D0C00F8FC70}"/>
    <cellStyle name="Note 3 2 2 2 6 3" xfId="15659" xr:uid="{1ADDF841-8C31-40BD-BBAA-31A2451E6237}"/>
    <cellStyle name="Note 3 2 2 2 6 4" xfId="10156" xr:uid="{88453599-F7F8-448C-957E-3543220D95BD}"/>
    <cellStyle name="Note 3 2 2 2 6 5" xfId="21391" xr:uid="{D29AEB18-C7FB-4D32-A89B-EA065CE4AAB8}"/>
    <cellStyle name="Note 3 2 2 2 6 6" xfId="24147" xr:uid="{E778DADD-7E0C-4240-B220-23BDC1CE0E13}"/>
    <cellStyle name="Note 3 2 2 2 7" xfId="9775" xr:uid="{D3122EB8-1F91-4FE5-8713-5C62AA79CC19}"/>
    <cellStyle name="Note 3 2 2 2 8" xfId="12814" xr:uid="{6971A3F4-05E8-495B-B161-11DEEBCAFBB5}"/>
    <cellStyle name="Note 3 2 2 2 9" xfId="18599" xr:uid="{84A7447A-3390-4131-B439-168ED65C75C4}"/>
    <cellStyle name="Note 3 2 2 3" xfId="5635" xr:uid="{B2169C63-3FCF-4C85-BB3F-63E07723C31E}"/>
    <cellStyle name="Note 3 2 2 3 2" xfId="6805" xr:uid="{DB193B92-C3A5-424E-B010-13740EC0EC1F}"/>
    <cellStyle name="Note 3 2 2 3 2 2" xfId="10966" xr:uid="{236E7FFA-4BFE-4AA7-8C02-246A94C0E1C2}"/>
    <cellStyle name="Note 3 2 2 3 2 3" xfId="14419" xr:uid="{CEB72DC7-480B-4585-9D81-40ED7951E334}"/>
    <cellStyle name="Note 3 2 2 3 2 4" xfId="17217" xr:uid="{AE4D8925-1D4C-40F1-8C9A-FAEA4B1AFA5B}"/>
    <cellStyle name="Note 3 2 2 3 2 5" xfId="20178" xr:uid="{A7F924DC-5417-4518-B0AB-0957ADA3F596}"/>
    <cellStyle name="Note 3 2 2 3 2 6" xfId="22937" xr:uid="{30DC546E-7163-4CB5-9B08-061DDE353890}"/>
    <cellStyle name="Note 3 2 2 3 3" xfId="7473" xr:uid="{614B3BFC-7926-40D4-B1C1-A60E21518942}"/>
    <cellStyle name="Note 3 2 2 3 3 2" xfId="11629" xr:uid="{FC198680-6C84-4A1D-85D2-65F8B88E648F}"/>
    <cellStyle name="Note 3 2 2 3 3 3" xfId="15080" xr:uid="{1AE70915-F34C-464B-9318-00A888F70DD9}"/>
    <cellStyle name="Note 3 2 2 3 3 4" xfId="17078" xr:uid="{E6749789-1FEE-4B85-B82C-CBBD059EDE82}"/>
    <cellStyle name="Note 3 2 2 3 3 5" xfId="20816" xr:uid="{FA406C5C-D949-4C25-B99A-EE9BCE232205}"/>
    <cellStyle name="Note 3 2 2 3 3 6" xfId="23572" xr:uid="{2D29E820-6983-4324-A40C-3695D955FD3E}"/>
    <cellStyle name="Note 3 2 2 3 4" xfId="8105" xr:uid="{E03846FF-AF18-4281-BFF8-F25FDBE15E3F}"/>
    <cellStyle name="Note 3 2 2 3 4 2" xfId="12261" xr:uid="{8E8AC80E-F4AE-4D2E-B5D4-9B9CD83C94FD}"/>
    <cellStyle name="Note 3 2 2 3 4 3" xfId="15710" xr:uid="{2CC05A04-437A-4F51-A3C7-FA8BAB9BB95E}"/>
    <cellStyle name="Note 3 2 2 3 4 4" xfId="8535" xr:uid="{A56062A2-F904-49C6-9E62-4F3628DF2091}"/>
    <cellStyle name="Note 3 2 2 3 4 5" xfId="21442" xr:uid="{D1F1F2F4-19F7-447E-98A8-BD83F74FC3C4}"/>
    <cellStyle name="Note 3 2 2 3 4 6" xfId="24198" xr:uid="{315DFA25-F1D8-4F8E-B5D0-F09176DC0C5B}"/>
    <cellStyle name="Note 3 2 2 3 5" xfId="9826" xr:uid="{B75BB18E-B3F2-45E0-8AEE-AAB177239D6E}"/>
    <cellStyle name="Note 3 2 2 3 6" xfId="4927" xr:uid="{48B0613E-FAB8-4393-93BC-1DA5CD45F7F3}"/>
    <cellStyle name="Note 3 2 2 3 7" xfId="4783" xr:uid="{F10A54A1-F0C9-4803-98F1-16340FE1B324}"/>
    <cellStyle name="Note 3 2 2 3 8" xfId="17436" xr:uid="{EA083567-B03C-4185-AACD-6B2DC7EB57C9}"/>
    <cellStyle name="Note 3 2 2 3 9" xfId="8537" xr:uid="{46AADB33-A65A-4DBC-A1DA-18BFEDD8BFAD}"/>
    <cellStyle name="Note 3 2 2 4" xfId="5853" xr:uid="{0D62D9C2-859F-4718-BF80-2AD682D3A5E9}"/>
    <cellStyle name="Note 3 2 2 4 2" xfId="7022" xr:uid="{FF20E041-C6B6-43D6-9465-5988C4A33D9F}"/>
    <cellStyle name="Note 3 2 2 4 2 2" xfId="11178" xr:uid="{53DD6399-51F6-49F5-933B-5DAD253DE1AE}"/>
    <cellStyle name="Note 3 2 2 4 2 3" xfId="14632" xr:uid="{8F19F6C1-655D-4956-B1B4-97DE1227DC17}"/>
    <cellStyle name="Note 3 2 2 4 2 4" xfId="17380" xr:uid="{2E969945-AB74-4BC5-B912-8E33A3EA1D63}"/>
    <cellStyle name="Note 3 2 2 4 2 5" xfId="20373" xr:uid="{6CA056A2-B545-4012-AECB-29E46FC7ACF1}"/>
    <cellStyle name="Note 3 2 2 4 2 6" xfId="23131" xr:uid="{DDF72A1A-9B5E-456B-B609-71C129C9C1CA}"/>
    <cellStyle name="Note 3 2 2 4 3" xfId="7670" xr:uid="{92549CFD-05E3-4372-9F97-E3EE0CFD3544}"/>
    <cellStyle name="Note 3 2 2 4 3 2" xfId="11826" xr:uid="{5D41F2EA-C09D-48DC-B0DB-50F9E0961D77}"/>
    <cellStyle name="Note 3 2 2 4 3 3" xfId="15275" xr:uid="{C71CC8D0-C6BE-42E6-A72A-599B654A6F8B}"/>
    <cellStyle name="Note 3 2 2 4 3 4" xfId="4441" xr:uid="{C902E1DF-1161-4A3A-8C78-3C00F8BE7B26}"/>
    <cellStyle name="Note 3 2 2 4 3 5" xfId="21010" xr:uid="{46A03737-7D79-4688-B2B2-51E0BF877464}"/>
    <cellStyle name="Note 3 2 2 4 3 6" xfId="23766" xr:uid="{F7980DDD-BA3B-4E47-A9E3-45C1E82F2278}"/>
    <cellStyle name="Note 3 2 2 4 4" xfId="8302" xr:uid="{E9600733-4A0C-43AB-B543-7BEA68718FA7}"/>
    <cellStyle name="Note 3 2 2 4 4 2" xfId="12458" xr:uid="{0E555F68-FA33-41E0-86D9-65C44B7E3B96}"/>
    <cellStyle name="Note 3 2 2 4 4 3" xfId="15905" xr:uid="{6F2E308D-BEBB-4262-AFE1-8698B7588FEF}"/>
    <cellStyle name="Note 3 2 2 4 4 4" xfId="4296" xr:uid="{D1BB0E9D-D56E-4808-9E72-2A66DFBF1F57}"/>
    <cellStyle name="Note 3 2 2 4 4 5" xfId="21636" xr:uid="{15D395E5-3352-4DA0-8ACB-10FF1D4A02E3}"/>
    <cellStyle name="Note 3 2 2 4 4 6" xfId="24392" xr:uid="{99D0BD49-EDDF-472D-8F0A-1D78937694CB}"/>
    <cellStyle name="Note 3 2 2 4 5" xfId="10038" xr:uid="{D37F1821-0DC7-4663-8CE4-97677DCC84E4}"/>
    <cellStyle name="Note 3 2 2 4 6" xfId="3311" xr:uid="{645931DB-9445-4939-87D2-49B93AE6843A}"/>
    <cellStyle name="Note 3 2 2 4 7" xfId="12917" xr:uid="{24C5AF08-3DA5-413F-96F7-A076AA9F852C}"/>
    <cellStyle name="Note 3 2 2 4 8" xfId="18198" xr:uid="{B3415E29-D3D6-49F5-B8E9-259D2FB71B32}"/>
    <cellStyle name="Note 3 2 2 4 9" xfId="17998" xr:uid="{EC577F91-FCCF-45C2-AC41-39E8D54625D5}"/>
    <cellStyle name="Note 3 2 2 5" xfId="5529" xr:uid="{B3C33856-439D-4589-BDC4-E9F8BE579BC0}"/>
    <cellStyle name="Note 3 2 2 5 2" xfId="6702" xr:uid="{BC51F1BA-BE75-44C0-91C6-509202E5EA9B}"/>
    <cellStyle name="Note 3 2 2 5 2 2" xfId="10863" xr:uid="{F50593C0-5617-431F-B4FC-343EEAFCAEAC}"/>
    <cellStyle name="Note 3 2 2 5 2 3" xfId="14316" xr:uid="{B0FB7A03-5275-490C-84DC-0470306D8F9E}"/>
    <cellStyle name="Note 3 2 2 5 2 4" xfId="18749" xr:uid="{29FE80C2-DD3F-42FB-8A1B-1E43228F53A6}"/>
    <cellStyle name="Note 3 2 2 5 2 5" xfId="20076" xr:uid="{4924927B-1586-4598-BA39-E21E81B6AB33}"/>
    <cellStyle name="Note 3 2 2 5 2 6" xfId="22835" xr:uid="{DBDBF898-6D1B-429D-BB31-1751F5A1CA0C}"/>
    <cellStyle name="Note 3 2 2 5 3" xfId="7370" xr:uid="{0EF689B5-73E4-4FC0-A76B-63D059520D9D}"/>
    <cellStyle name="Note 3 2 2 5 3 2" xfId="11526" xr:uid="{17B21169-A0A1-4EFA-AE71-32730ECAD0CB}"/>
    <cellStyle name="Note 3 2 2 5 3 3" xfId="14977" xr:uid="{8095E5D4-A798-4096-B134-E67BFAE4D76F}"/>
    <cellStyle name="Note 3 2 2 5 3 4" xfId="3732" xr:uid="{6B684839-597C-483F-9F8F-7C774A39DC23}"/>
    <cellStyle name="Note 3 2 2 5 3 5" xfId="20713" xr:uid="{5BCC080B-99AB-471B-AF6D-CD1FEA93DCA7}"/>
    <cellStyle name="Note 3 2 2 5 3 6" xfId="23469" xr:uid="{954487A1-7540-434D-8E62-B32B6D667ADA}"/>
    <cellStyle name="Note 3 2 2 5 4" xfId="8003" xr:uid="{40B9A541-FFDD-4149-9D99-C867CDCF4736}"/>
    <cellStyle name="Note 3 2 2 5 4 2" xfId="12159" xr:uid="{41CFC32F-03B0-4C84-875B-852DB85CF820}"/>
    <cellStyle name="Note 3 2 2 5 4 3" xfId="15608" xr:uid="{B02C64EB-4A6B-48CD-9F06-20A735767788}"/>
    <cellStyle name="Note 3 2 2 5 4 4" xfId="13781" xr:uid="{2D2F39F4-CFB0-4D9E-B95A-753477851257}"/>
    <cellStyle name="Note 3 2 2 5 4 5" xfId="21340" xr:uid="{B74442D8-C5CE-4D73-9752-DD218BEE5170}"/>
    <cellStyle name="Note 3 2 2 5 4 6" xfId="24096" xr:uid="{21768399-8DE3-4271-9329-B9A5AB348AE3}"/>
    <cellStyle name="Note 3 2 2 5 5" xfId="9721" xr:uid="{3E61EBAD-5C91-4D4B-BA75-BC9D2E0B4E3D}"/>
    <cellStyle name="Note 3 2 2 5 6" xfId="12817" xr:uid="{FA963609-BD2E-4FB1-AC1C-6E1699A89767}"/>
    <cellStyle name="Note 3 2 2 5 7" xfId="18647" xr:uid="{5D258BD5-4C8E-4867-9B77-6798E682E4B3}"/>
    <cellStyle name="Note 3 2 2 5 8" xfId="18363" xr:uid="{43D34E68-1308-44F2-AFD7-7AF623DE3EA5}"/>
    <cellStyle name="Note 3 2 2 5 9" xfId="17847" xr:uid="{B3DFA849-CCB5-4096-B882-1686B29E630E}"/>
    <cellStyle name="Note 3 2 2 6" xfId="6476" xr:uid="{0983AE99-1457-4950-B4B5-3D90DE0575EA}"/>
    <cellStyle name="Note 3 2 2 6 2" xfId="10648" xr:uid="{9D8F1568-15FA-4A28-B1D0-8E4ED3F00F03}"/>
    <cellStyle name="Note 3 2 2 6 3" xfId="14096" xr:uid="{30358A99-35BC-4F8D-AE1B-893D9A9747E1}"/>
    <cellStyle name="Note 3 2 2 6 4" xfId="17914" xr:uid="{FEFD9BD2-1455-4434-B13E-B4B8845B5684}"/>
    <cellStyle name="Note 3 2 2 6 5" xfId="19874" xr:uid="{3D2634E8-9BD2-48AD-B5DF-9EB2E0613EEB}"/>
    <cellStyle name="Note 3 2 2 6 6" xfId="22637" xr:uid="{E768121B-623D-4243-A61A-103A9CCB8D75}"/>
    <cellStyle name="Note 3 2 2 7" xfId="7175" xr:uid="{ABFD0B8B-7E52-4F2D-BE63-22CBB74CE2DE}"/>
    <cellStyle name="Note 3 2 2 7 2" xfId="11331" xr:uid="{3CC969FA-16CD-44A6-962F-3CCBE29D8EC0}"/>
    <cellStyle name="Note 3 2 2 7 3" xfId="14783" xr:uid="{58CB3CE0-6887-4DB7-A425-E9C102D722F9}"/>
    <cellStyle name="Note 3 2 2 7 4" xfId="16152" xr:uid="{A7333478-AA34-4313-83E1-4AC0FF46018E}"/>
    <cellStyle name="Note 3 2 2 7 5" xfId="20520" xr:uid="{82A71FCA-A96A-4503-9ECF-8227D053ADC0}"/>
    <cellStyle name="Note 3 2 2 7 6" xfId="23276" xr:uid="{5871C925-8E75-434C-B149-3D69E7C7D161}"/>
    <cellStyle name="Note 3 2 2 8" xfId="7806" xr:uid="{3741B613-0B50-424D-BC2C-EFCCDECD09AA}"/>
    <cellStyle name="Note 3 2 2 8 2" xfId="11962" xr:uid="{4D22B140-02CE-44AE-8217-C4164BE5879A}"/>
    <cellStyle name="Note 3 2 2 8 3" xfId="15411" xr:uid="{56D9CC54-B599-4FDA-A964-E63DF235BF27}"/>
    <cellStyle name="Note 3 2 2 8 4" xfId="16942" xr:uid="{70D02921-98EE-4A23-99EA-C6FFCBF3B8FE}"/>
    <cellStyle name="Note 3 2 2 8 5" xfId="21145" xr:uid="{F03D3103-46BC-4CAA-A4F2-081FFA5522B8}"/>
    <cellStyle name="Note 3 2 2 8 6" xfId="23901" xr:uid="{3CC6ACD2-E01F-4B24-A881-6C8B08AA5B95}"/>
    <cellStyle name="Note 3 2 2 9" xfId="9123" xr:uid="{769346C3-4198-4176-8B3A-2DE32193B17B}"/>
    <cellStyle name="Note 3 2 2 9 2" xfId="13223" xr:uid="{4477F297-C4F2-4C48-9F7E-9BFAE53EE8F3}"/>
    <cellStyle name="Note 3 2 2 9 3" xfId="16619" xr:uid="{210E6045-5784-4C8E-A726-3F2F61BAC686}"/>
    <cellStyle name="Note 3 2 2 9 4" xfId="19056" xr:uid="{F9FC8AEE-E248-433A-89AB-06DD8E3519EE}"/>
    <cellStyle name="Note 3 2 2 9 5" xfId="19464" xr:uid="{49449A06-66D1-4C12-A807-9E0D2C6A1F97}"/>
    <cellStyle name="Note 3 2 2 9 6" xfId="22037" xr:uid="{496F03D8-23B5-4B24-B605-BB8388A54444}"/>
    <cellStyle name="Note 3 2 2 9 7" xfId="24733" xr:uid="{67E7CF9B-2FB0-4710-AFDE-9F6A78AD0578}"/>
    <cellStyle name="Note 3 2 3" xfId="5349" xr:uid="{19170535-8ABD-4DC9-AA30-3AA818743F7F}"/>
    <cellStyle name="Note 3 2 3 10" xfId="4462" xr:uid="{FBF085F7-EF45-41E6-B334-B79D2DD31ED1}"/>
    <cellStyle name="Note 3 2 3 2" xfId="5799" xr:uid="{E026304F-02F4-490D-BEAC-3D4017A7E857}"/>
    <cellStyle name="Note 3 2 3 2 2" xfId="6968" xr:uid="{F654DFC3-C693-4F97-99C1-87BFE27B1F5D}"/>
    <cellStyle name="Note 3 2 3 2 2 2" xfId="11124" xr:uid="{9889B678-54F0-4729-A97F-87E8845B67A2}"/>
    <cellStyle name="Note 3 2 3 2 2 3" xfId="14578" xr:uid="{87E405CE-15F7-441F-B3AE-3542D2F25F7C}"/>
    <cellStyle name="Note 3 2 3 2 2 4" xfId="18827" xr:uid="{48370DB8-F3F7-49E3-B886-E493C44EE661}"/>
    <cellStyle name="Note 3 2 3 2 2 5" xfId="20319" xr:uid="{905DAB02-787D-4AB4-95E0-9980EBABF74C}"/>
    <cellStyle name="Note 3 2 3 2 2 6" xfId="23077" xr:uid="{5916A64A-07A5-45F3-895E-A8D031FC9037}"/>
    <cellStyle name="Note 3 2 3 2 3" xfId="7616" xr:uid="{0B7E8E8C-40B0-48D5-A07B-21FFB1447F58}"/>
    <cellStyle name="Note 3 2 3 2 3 2" xfId="11772" xr:uid="{47556A70-4B4C-4A0D-BF89-D6059A6DBD68}"/>
    <cellStyle name="Note 3 2 3 2 3 3" xfId="15221" xr:uid="{9ACE896E-255B-42E5-9215-45F58F6B444A}"/>
    <cellStyle name="Note 3 2 3 2 3 4" xfId="5151" xr:uid="{20FC67B2-E55B-4222-A93D-48999B90B36D}"/>
    <cellStyle name="Note 3 2 3 2 3 5" xfId="20956" xr:uid="{E4DA318C-4385-41AC-9BA0-4AF628E5FC18}"/>
    <cellStyle name="Note 3 2 3 2 3 6" xfId="23712" xr:uid="{DE93EA90-CDE4-46F8-9E41-0C3FC7890498}"/>
    <cellStyle name="Note 3 2 3 2 4" xfId="8248" xr:uid="{CCD68E38-8D7B-4B41-8A34-010632F963A7}"/>
    <cellStyle name="Note 3 2 3 2 4 2" xfId="12404" xr:uid="{0854FAA3-FA74-4593-89B3-F65840996CA1}"/>
    <cellStyle name="Note 3 2 3 2 4 3" xfId="15851" xr:uid="{0DF859F7-3600-4F8B-B856-6C89364F837B}"/>
    <cellStyle name="Note 3 2 3 2 4 4" xfId="4104" xr:uid="{A458F9B9-FCCA-41F9-A699-99022A6DB9DC}"/>
    <cellStyle name="Note 3 2 3 2 4 5" xfId="21582" xr:uid="{5CAD27B3-2B0D-41D3-BE00-E05D29167F2C}"/>
    <cellStyle name="Note 3 2 3 2 4 6" xfId="24338" xr:uid="{220B8EF3-3362-4837-A4B1-EA8121BBD121}"/>
    <cellStyle name="Note 3 2 3 2 5" xfId="9984" xr:uid="{06A8140A-CA9C-4E33-9DA9-E3AA1494DD22}"/>
    <cellStyle name="Note 3 2 3 2 6" xfId="5093" xr:uid="{DEA794D8-B8C6-46A1-8934-D86D6A9F4F12}"/>
    <cellStyle name="Note 3 2 3 2 7" xfId="10557" xr:uid="{8C480C7C-FDA3-4D08-AA86-7AFC2C591D2F}"/>
    <cellStyle name="Note 3 2 3 2 8" xfId="17571" xr:uid="{DE48E022-183E-42E7-B308-B169BC0155AD}"/>
    <cellStyle name="Note 3 2 3 2 9" xfId="17054" xr:uid="{F9499989-8D7C-450C-BDA7-6339F8409E62}"/>
    <cellStyle name="Note 3 2 3 3" xfId="6579" xr:uid="{258805C3-F5AA-4311-990C-8C104240AADB}"/>
    <cellStyle name="Note 3 2 3 3 2" xfId="10751" xr:uid="{911043B6-3912-4094-8F16-81A450D3E0DF}"/>
    <cellStyle name="Note 3 2 3 3 3" xfId="14199" xr:uid="{34CD6EBE-890C-4BE0-8E6B-57AFB1FD3C4E}"/>
    <cellStyle name="Note 3 2 3 3 4" xfId="17121" xr:uid="{0E9B26C1-CB18-41D5-B855-9140296ABBD9}"/>
    <cellStyle name="Note 3 2 3 3 5" xfId="19977" xr:uid="{64ED832E-1C4D-487F-9BAC-D7F71A0F9E8A}"/>
    <cellStyle name="Note 3 2 3 3 6" xfId="22740" xr:uid="{B384999C-57F4-4666-8DB9-080E51829E0E}"/>
    <cellStyle name="Note 3 2 3 4" xfId="7278" xr:uid="{48D50228-4DE4-4A8B-BA99-ACC467E43C13}"/>
    <cellStyle name="Note 3 2 3 4 2" xfId="11434" xr:uid="{C8FE9A81-C04B-4E3A-A033-AD97037185FF}"/>
    <cellStyle name="Note 3 2 3 4 3" xfId="14886" xr:uid="{BCDDA406-1B7F-4CA5-A359-4A7E78C75410}"/>
    <cellStyle name="Note 3 2 3 4 4" xfId="17305" xr:uid="{821385A1-7FCE-4512-9F7B-4FA0B9284C7E}"/>
    <cellStyle name="Note 3 2 3 4 5" xfId="20623" xr:uid="{0970E8E5-5C74-4E5C-B6CB-F1DDE5A56B68}"/>
    <cellStyle name="Note 3 2 3 4 6" xfId="23379" xr:uid="{8C1E39BD-5FF9-41C5-8301-AB9C7D4F1FC7}"/>
    <cellStyle name="Note 3 2 3 5" xfId="7911" xr:uid="{62A9FA94-D39F-41C8-96E4-9766DDD336AA}"/>
    <cellStyle name="Note 3 2 3 5 2" xfId="12067" xr:uid="{EE74FFF2-32E8-4C6C-BAEB-BFCF0B13D947}"/>
    <cellStyle name="Note 3 2 3 5 3" xfId="15516" xr:uid="{CA0D5178-96D9-4EFD-81CE-5D324118B4E8}"/>
    <cellStyle name="Note 3 2 3 5 4" xfId="12916" xr:uid="{F57C970E-BE5D-4A5F-882E-1AFCD37070C6}"/>
    <cellStyle name="Note 3 2 3 5 5" xfId="21250" xr:uid="{D0FB0294-55E5-4EF7-BBA3-DC28DCE61F2A}"/>
    <cellStyle name="Note 3 2 3 5 6" xfId="24006" xr:uid="{0181EC21-06E1-40E0-B31F-C9A41BC6DF57}"/>
    <cellStyle name="Note 3 2 3 6" xfId="9563" xr:uid="{CE0AF44E-717D-4266-8DBC-E330233E30CE}"/>
    <cellStyle name="Note 3 2 3 7" xfId="5032" xr:uid="{793A618C-AED7-4464-863C-9B0830BBAF56}"/>
    <cellStyle name="Note 3 2 3 8" xfId="10530" xr:uid="{8DAA69F5-7A4C-4ED4-8A45-0D5F5F541365}"/>
    <cellStyle name="Note 3 2 3 9" xfId="3737" xr:uid="{B1E9FDC3-77CD-44B6-A276-AE6357221727}"/>
    <cellStyle name="Note 3 2 4" xfId="6282" xr:uid="{C66E3350-92E8-4A03-B72C-4AAFEC3860CE}"/>
    <cellStyle name="Note 3 2 4 2" xfId="10458" xr:uid="{DFF7CF14-4820-42F8-8435-1B45C1F63C77}"/>
    <cellStyle name="Note 3 2 4 3" xfId="13904" xr:uid="{DC1CD3D3-9FA4-4C91-9407-F60271D43B9C}"/>
    <cellStyle name="Note 3 2 4 4" xfId="18020" xr:uid="{72C50F6F-8056-4B29-92A0-7118E9DE4E2C}"/>
    <cellStyle name="Note 3 2 4 5" xfId="19728" xr:uid="{8909C809-EF14-47DD-A9D0-13F9128C04B9}"/>
    <cellStyle name="Note 3 2 4 6" xfId="22492" xr:uid="{49AC4C68-E33C-4FBA-A826-4A65A7771161}"/>
    <cellStyle name="Note 3 2 5" xfId="6083" xr:uid="{5A7AA840-4FE7-4910-A55A-B4B501F79300}"/>
    <cellStyle name="Note 3 2 5 2" xfId="10262" xr:uid="{946FAD0D-2BAB-4DDE-9081-D92B50E33A1C}"/>
    <cellStyle name="Note 3 2 5 3" xfId="13709" xr:uid="{E24B13FD-4773-4BB5-91CC-93555F7F6F3C}"/>
    <cellStyle name="Note 3 2 5 4" xfId="14249" xr:uid="{EF57B935-FFEB-4D65-BA5E-E978002A8267}"/>
    <cellStyle name="Note 3 2 5 5" xfId="3570" xr:uid="{129D07A3-AA26-4B0E-8233-675BF7548F14}"/>
    <cellStyle name="Note 3 2 5 6" xfId="22345" xr:uid="{69EAA24D-7F62-4FD6-8A96-D2B12CD8C15C}"/>
    <cellStyle name="Note 3 2 6" xfId="5928" xr:uid="{CBB20578-BAC5-4A7D-8AA9-2D07E7FEC36C}"/>
    <cellStyle name="Note 3 2 6 2" xfId="10112" xr:uid="{D1C658E4-BD0A-4937-9E3B-AA880FFC14EC}"/>
    <cellStyle name="Note 3 2 6 3" xfId="3480" xr:uid="{10B52DC6-E525-4220-94A0-D39F44442CD3}"/>
    <cellStyle name="Note 3 2 6 4" xfId="19031" xr:uid="{5DF5D5BC-FD9B-4274-BBEF-3FAE1BB0FF70}"/>
    <cellStyle name="Note 3 2 6 5" xfId="17845" xr:uid="{554F86C9-B319-4A67-B89C-A0DAAFB76EF0}"/>
    <cellStyle name="Note 3 2 6 6" xfId="4028" xr:uid="{9634EE42-D7E6-4614-BE8B-D150CD512EA5}"/>
    <cellStyle name="Note 3 2 7" xfId="8944" xr:uid="{1EB75040-4201-44E4-A90A-FDAFEA0DB755}"/>
    <cellStyle name="Note 3 2 7 2" xfId="13063" xr:uid="{4E9DC4AE-4D73-47C0-9941-A1E0EFAEFF88}"/>
    <cellStyle name="Note 3 2 7 3" xfId="16465" xr:uid="{59FADCCC-555E-4683-BA42-794C647EF7D9}"/>
    <cellStyle name="Note 3 2 7 4" xfId="18903" xr:uid="{869ADD64-9300-4D43-A5CA-2895B8FEE51F}"/>
    <cellStyle name="Note 3 2 7 5" xfId="3955" xr:uid="{F04256FB-2C64-4F0B-87C7-B6F1D694D0E0}"/>
    <cellStyle name="Note 3 2 7 6" xfId="21935" xr:uid="{64D8A09B-0691-4A18-ADEB-361013970C1D}"/>
    <cellStyle name="Note 3 2 7 7" xfId="24633" xr:uid="{9E6D6075-BAF2-4423-931D-59F734AFB073}"/>
    <cellStyle name="Note 3 2 8" xfId="9272" xr:uid="{AA9E6FCE-4A79-4DF6-B241-28CCD4A3CC35}"/>
    <cellStyle name="Note 3 2 8 2" xfId="13369" xr:uid="{4894699E-1ADF-419D-9E87-F67286B85EB0}"/>
    <cellStyle name="Note 3 2 8 3" xfId="16764" xr:uid="{FDBFC475-C54D-43CC-B07C-BA7CC29D0CBC}"/>
    <cellStyle name="Note 3 2 8 4" xfId="19195" xr:uid="{90BEAB2D-8138-42A1-B878-77099BCE8B37}"/>
    <cellStyle name="Note 3 2 8 5" xfId="22164" xr:uid="{8DC32740-0045-449D-B4F3-3A87E36167F9}"/>
    <cellStyle name="Note 3 2 9" xfId="4580" xr:uid="{72DF5705-EFCD-4104-971B-6445B1FDE99F}"/>
    <cellStyle name="Note 3 3" xfId="2017" xr:uid="{00000000-0005-0000-0000-00005F070000}"/>
    <cellStyle name="Note 3 3 10" xfId="4581" xr:uid="{DB7C74AE-58D4-4358-9060-6A942D906C4A}"/>
    <cellStyle name="Note 3 3 11" xfId="3913" xr:uid="{F35DAF60-4A7C-477D-82E4-0D143AEC58A8}"/>
    <cellStyle name="Note 3 3 12" xfId="4140" xr:uid="{1D1C0E5F-BF8C-4B6A-B74D-5BD18CA877A5}"/>
    <cellStyle name="Note 3 3 13" xfId="16665" xr:uid="{F2B3586D-ACA2-4032-AC3B-C01B230B9D33}"/>
    <cellStyle name="Note 3 3 14" xfId="8534" xr:uid="{AE25A7FD-B41F-4F86-8A4F-A342348E9185}"/>
    <cellStyle name="Note 3 3 2" xfId="5245" xr:uid="{1DA4CAD3-E53E-4D1C-A9FA-D9EA6698E7E1}"/>
    <cellStyle name="Note 3 3 2 10" xfId="2991" xr:uid="{FFEDEB03-DC3D-4289-9C6B-402745F5C63E}"/>
    <cellStyle name="Note 3 3 2 11" xfId="4502" xr:uid="{204F3D11-CD27-4E7F-B69E-74C0A9FF734A}"/>
    <cellStyle name="Note 3 3 2 12" xfId="4710" xr:uid="{4ED7B8BD-AB81-4B50-8444-66AF4A74E60C}"/>
    <cellStyle name="Note 3 3 2 13" xfId="18119" xr:uid="{684408C6-3125-46AB-827F-E7C6A1252274}"/>
    <cellStyle name="Note 3 3 2 2" xfId="5664" xr:uid="{1A36C8C8-6440-4C6B-A9A7-BDF32DC08ED3}"/>
    <cellStyle name="Note 3 3 2 2 2" xfId="6834" xr:uid="{C0CBD98C-270F-4C4D-A549-732EE27A0F37}"/>
    <cellStyle name="Note 3 3 2 2 2 2" xfId="10995" xr:uid="{059FE46C-7FA0-4D4F-9A8D-2D42441D3297}"/>
    <cellStyle name="Note 3 3 2 2 2 3" xfId="14448" xr:uid="{567DB7B6-14A6-4594-AAF6-F7713BEA7332}"/>
    <cellStyle name="Note 3 3 2 2 2 4" xfId="4981" xr:uid="{F1511C1C-C2EB-4BD2-B66B-10C1D8D9D017}"/>
    <cellStyle name="Note 3 3 2 2 2 5" xfId="20207" xr:uid="{0115F19B-6621-462B-B390-97DD0A25BFFE}"/>
    <cellStyle name="Note 3 3 2 2 2 6" xfId="22966" xr:uid="{BC2DD764-273F-412D-87D3-3311123BD639}"/>
    <cellStyle name="Note 3 3 2 2 3" xfId="7502" xr:uid="{CF351863-3270-42AE-A53B-39BC56DF7FDF}"/>
    <cellStyle name="Note 3 3 2 2 3 2" xfId="11658" xr:uid="{6FEAA01C-F947-46DB-BAD5-2D22C0B99C3C}"/>
    <cellStyle name="Note 3 3 2 2 3 3" xfId="15109" xr:uid="{BDD0585C-ED62-4C68-A410-35D83522838A}"/>
    <cellStyle name="Note 3 3 2 2 3 4" xfId="17294" xr:uid="{78261CA7-5DF6-49D5-A8A6-80D64C0346A7}"/>
    <cellStyle name="Note 3 3 2 2 3 5" xfId="20845" xr:uid="{DDA1E3A2-13CC-4230-89F6-91EAF1BA848D}"/>
    <cellStyle name="Note 3 3 2 2 3 6" xfId="23601" xr:uid="{F9F9DFF0-05BA-4B16-84CE-3B88A671DF59}"/>
    <cellStyle name="Note 3 3 2 2 4" xfId="8134" xr:uid="{4CC590B9-6152-4B0C-B472-F079CD2F5976}"/>
    <cellStyle name="Note 3 3 2 2 4 2" xfId="12290" xr:uid="{06C9775F-5E5C-48D1-B1F5-8544D7094D1B}"/>
    <cellStyle name="Note 3 3 2 2 4 3" xfId="15739" xr:uid="{4015DEDF-1E6A-473C-B58A-04D8D11B3DC4}"/>
    <cellStyle name="Note 3 3 2 2 4 4" xfId="16588" xr:uid="{AE05F3E5-A919-4023-871C-9532C10D2C3B}"/>
    <cellStyle name="Note 3 3 2 2 4 5" xfId="21471" xr:uid="{B9F56C17-CAA6-4AD5-9451-E9AC7F28026A}"/>
    <cellStyle name="Note 3 3 2 2 4 6" xfId="24227" xr:uid="{445A0744-5CC9-44BF-AC6E-E28EDCBBFFE5}"/>
    <cellStyle name="Note 3 3 2 2 5" xfId="9855" xr:uid="{3C3F880F-6232-471F-B6F6-539C4137D2B3}"/>
    <cellStyle name="Note 3 3 2 2 6" xfId="4936" xr:uid="{65BB0AA1-733D-4265-8015-CA8EE441BFC7}"/>
    <cellStyle name="Note 3 3 2 2 7" xfId="8551" xr:uid="{65CB0861-9626-4348-9138-A8FDB942AE2E}"/>
    <cellStyle name="Note 3 3 2 2 8" xfId="3086" xr:uid="{569AEA23-17FB-444D-82E7-323BC6CD06EB}"/>
    <cellStyle name="Note 3 3 2 2 9" xfId="21829" xr:uid="{95DE0AF5-1043-495E-AE61-1F2B4F5B6E5A}"/>
    <cellStyle name="Note 3 3 2 3" xfId="5885" xr:uid="{47EB5087-566F-43EE-938E-E40A3B185857}"/>
    <cellStyle name="Note 3 3 2 3 2" xfId="7054" xr:uid="{39DB62A4-374E-4C49-BBEC-A85F6FCDA5F5}"/>
    <cellStyle name="Note 3 3 2 3 2 2" xfId="11210" xr:uid="{B155C9E6-22F9-4CC6-A476-BA838DEBA934}"/>
    <cellStyle name="Note 3 3 2 3 2 3" xfId="14664" xr:uid="{C2E1A0F5-54DA-4EA9-8636-858B2E8E5EFC}"/>
    <cellStyle name="Note 3 3 2 3 2 4" xfId="18811" xr:uid="{6E4677BF-878B-4B55-93E6-FECEE52BC32E}"/>
    <cellStyle name="Note 3 3 2 3 2 5" xfId="20405" xr:uid="{CF5ECD65-D621-4638-BC0F-FEC632B99FC2}"/>
    <cellStyle name="Note 3 3 2 3 2 6" xfId="23163" xr:uid="{5C327F47-725A-42A6-B23B-ABE6D453C6AC}"/>
    <cellStyle name="Note 3 3 2 3 3" xfId="7702" xr:uid="{A8BCB6C6-9CB6-47D0-954F-A77E4F36C655}"/>
    <cellStyle name="Note 3 3 2 3 3 2" xfId="11858" xr:uid="{E175E52E-D0D6-4823-A5D8-EC05DE7F06A2}"/>
    <cellStyle name="Note 3 3 2 3 3 3" xfId="15307" xr:uid="{F1678E9A-9319-42EA-9632-59BF0FB37AEA}"/>
    <cellStyle name="Note 3 3 2 3 3 4" xfId="13652" xr:uid="{7884FF1A-CD66-44FA-BC16-F377B31B1980}"/>
    <cellStyle name="Note 3 3 2 3 3 5" xfId="21042" xr:uid="{CBB3551F-A306-456B-A496-8FBBE5457082}"/>
    <cellStyle name="Note 3 3 2 3 3 6" xfId="23798" xr:uid="{87009023-3E90-4540-9A71-33436AE1D1D3}"/>
    <cellStyle name="Note 3 3 2 3 4" xfId="8334" xr:uid="{F5493CE1-ECE1-44EB-91ED-B87767E0166C}"/>
    <cellStyle name="Note 3 3 2 3 4 2" xfId="12490" xr:uid="{94AC8FB4-A87A-46C5-AC78-B3BF21A650F6}"/>
    <cellStyle name="Note 3 3 2 3 4 3" xfId="15937" xr:uid="{0705848C-102F-428A-A9FD-8872EA6061DF}"/>
    <cellStyle name="Note 3 3 2 3 4 4" xfId="3372" xr:uid="{813B6CD1-1BC9-4FFA-96AE-9725D42EE287}"/>
    <cellStyle name="Note 3 3 2 3 4 5" xfId="21668" xr:uid="{8F2F4DA0-64FA-4A49-83DF-C9AD5F97DFB6}"/>
    <cellStyle name="Note 3 3 2 3 4 6" xfId="24424" xr:uid="{64F05390-E733-4865-9533-D48B3C7F0F73}"/>
    <cellStyle name="Note 3 3 2 3 5" xfId="10070" xr:uid="{BAEB56EE-F316-4E15-9745-536AC890436E}"/>
    <cellStyle name="Note 3 3 2 3 6" xfId="3319" xr:uid="{0F82CC9D-F286-4CFA-91F7-BC34F7819A57}"/>
    <cellStyle name="Note 3 3 2 3 7" xfId="16204" xr:uid="{6E4A97DF-6092-4D76-B8B6-CBBA2F44BF73}"/>
    <cellStyle name="Note 3 3 2 3 8" xfId="13191" xr:uid="{C36ACEBE-B42F-4EBF-AEEA-EFABF20DB127}"/>
    <cellStyle name="Note 3 3 2 3 9" xfId="4766" xr:uid="{EA543D89-9990-43CA-B4A8-AB88D9D44326}"/>
    <cellStyle name="Note 3 3 2 4" xfId="5562" xr:uid="{102E5EFF-8AC9-4739-B608-5DE5EC7DBDDD}"/>
    <cellStyle name="Note 3 3 2 4 2" xfId="6732" xr:uid="{7921CA6E-07EC-41B8-8B35-510EDF58AB90}"/>
    <cellStyle name="Note 3 3 2 4 2 2" xfId="10893" xr:uid="{3D263866-9FCC-4BEF-A268-49483ABE08F6}"/>
    <cellStyle name="Note 3 3 2 4 2 3" xfId="14346" xr:uid="{096704FB-CB7F-4249-AB32-398CEE924DBF}"/>
    <cellStyle name="Note 3 3 2 4 2 4" xfId="19388" xr:uid="{7B278039-E55C-42B7-B3DD-CE5CDFBAAE05}"/>
    <cellStyle name="Note 3 3 2 4 2 5" xfId="20105" xr:uid="{E35AC848-709A-4A9D-94A3-068217C18CC2}"/>
    <cellStyle name="Note 3 3 2 4 2 6" xfId="22864" xr:uid="{31346F85-46E1-4323-980A-B9B6EB2501F5}"/>
    <cellStyle name="Note 3 3 2 4 3" xfId="7400" xr:uid="{03616F4C-71AB-40F1-90B8-CC10DD576002}"/>
    <cellStyle name="Note 3 3 2 4 3 2" xfId="11556" xr:uid="{0BAC61D0-DDC3-4694-9904-93D3AE5E400E}"/>
    <cellStyle name="Note 3 3 2 4 3 3" xfId="15007" xr:uid="{CD27069B-EE60-4781-BC9F-A7B478E522BB}"/>
    <cellStyle name="Note 3 3 2 4 3 4" xfId="3822" xr:uid="{540FBD44-D2DC-4E70-83D3-2F75A0ABAE82}"/>
    <cellStyle name="Note 3 3 2 4 3 5" xfId="20743" xr:uid="{6B37AED0-ECA4-4D09-9FCA-0F6250B8E618}"/>
    <cellStyle name="Note 3 3 2 4 3 6" xfId="23499" xr:uid="{13D29F29-9D78-47B8-84E2-B6CF01CF56EE}"/>
    <cellStyle name="Note 3 3 2 4 4" xfId="8032" xr:uid="{3088F78D-A864-43DE-8735-A5C72B0F4E34}"/>
    <cellStyle name="Note 3 3 2 4 4 2" xfId="12188" xr:uid="{60F0370F-EEF7-41CE-9D3E-23FD4C6FA67E}"/>
    <cellStyle name="Note 3 3 2 4 4 3" xfId="15637" xr:uid="{27931FA1-7706-4C33-B8CD-1BDF78085849}"/>
    <cellStyle name="Note 3 3 2 4 4 4" xfId="3756" xr:uid="{8A06696A-3418-493A-99C3-CCEF65A8B1F7}"/>
    <cellStyle name="Note 3 3 2 4 4 5" xfId="21369" xr:uid="{D820396C-A82D-431B-9291-05B912801DF8}"/>
    <cellStyle name="Note 3 3 2 4 4 6" xfId="24125" xr:uid="{B0DE0390-6587-4D6B-B062-29EA2B45B1C4}"/>
    <cellStyle name="Note 3 3 2 4 5" xfId="9753" xr:uid="{F214A390-E535-4825-9DCF-1E79F2E22EFF}"/>
    <cellStyle name="Note 3 3 2 4 6" xfId="5055" xr:uid="{DCDFD912-C69F-48EF-8A54-9E84A6A73C86}"/>
    <cellStyle name="Note 3 3 2 4 7" xfId="18619" xr:uid="{5DE0C467-C8CE-4B2A-B5DA-30999751C463}"/>
    <cellStyle name="Note 3 3 2 4 8" xfId="17485" xr:uid="{5F67ED12-7865-4FAE-91CB-CB3C924B12E1}"/>
    <cellStyle name="Note 3 3 2 4 9" xfId="18094" xr:uid="{54D2305B-423D-4B72-BA23-58C1521E601B}"/>
    <cellStyle name="Note 3 3 2 5" xfId="6477" xr:uid="{D921FBE0-FA80-4C2F-AF14-6DE21FEBEE76}"/>
    <cellStyle name="Note 3 3 2 5 2" xfId="10649" xr:uid="{A54547B0-27AB-4376-847D-68F541513A57}"/>
    <cellStyle name="Note 3 3 2 5 3" xfId="14097" xr:uid="{B27BF69D-FC31-45BF-BA14-5556919AB72D}"/>
    <cellStyle name="Note 3 3 2 5 4" xfId="17486" xr:uid="{38B1B606-6E73-44CD-A617-D941950D82C3}"/>
    <cellStyle name="Note 3 3 2 5 5" xfId="19875" xr:uid="{8C621893-7C23-48EC-9005-029B6DCEC42D}"/>
    <cellStyle name="Note 3 3 2 5 6" xfId="22638" xr:uid="{F6B1BA9F-559E-4E37-9FB7-9755427420D0}"/>
    <cellStyle name="Note 3 3 2 6" xfId="7176" xr:uid="{5DE07D6D-B450-40D0-A4A0-C4045CE0B125}"/>
    <cellStyle name="Note 3 3 2 6 2" xfId="11332" xr:uid="{0048CC7C-F222-4285-B7D2-39F30D2BFA6C}"/>
    <cellStyle name="Note 3 3 2 6 3" xfId="14784" xr:uid="{75F87AFE-F92C-4B55-A109-0FE4748C81B0}"/>
    <cellStyle name="Note 3 3 2 6 4" xfId="3347" xr:uid="{D3FA6616-1FCC-47D9-A60A-FEAE2FEF929F}"/>
    <cellStyle name="Note 3 3 2 6 5" xfId="20521" xr:uid="{2097C6E6-8D4A-4896-A772-6250A461AA65}"/>
    <cellStyle name="Note 3 3 2 6 6" xfId="23277" xr:uid="{C4E327B1-6D81-42DE-8D8F-AF3A01B21B9A}"/>
    <cellStyle name="Note 3 3 2 7" xfId="7807" xr:uid="{FDD3A6AA-58A6-427D-A339-C060963D871C}"/>
    <cellStyle name="Note 3 3 2 7 2" xfId="11963" xr:uid="{CE8A7EBD-C1F3-41E9-B833-356C9A036D93}"/>
    <cellStyle name="Note 3 3 2 7 3" xfId="15412" xr:uid="{C014E115-5B31-4D4A-8B7B-30159B37CDDA}"/>
    <cellStyle name="Note 3 3 2 7 4" xfId="16944" xr:uid="{530954C2-9D68-4F20-9208-0EF96CE8328C}"/>
    <cellStyle name="Note 3 3 2 7 5" xfId="21146" xr:uid="{266FE116-44D5-4236-B26C-15ED819E4B65}"/>
    <cellStyle name="Note 3 3 2 7 6" xfId="23902" xr:uid="{F15B64F3-2EBB-491B-B44C-7F7B4D1BC633}"/>
    <cellStyle name="Note 3 3 2 8" xfId="9124" xr:uid="{19F1CFA9-4E5D-4381-8088-8AB5C466520F}"/>
    <cellStyle name="Note 3 3 2 8 2" xfId="13224" xr:uid="{1EADDC62-B36D-46B3-83D5-54403A960363}"/>
    <cellStyle name="Note 3 3 2 8 3" xfId="16620" xr:uid="{AB908FC1-5AB0-4AA0-8DDD-01841487207D}"/>
    <cellStyle name="Note 3 3 2 8 4" xfId="19057" xr:uid="{FF9297BB-91FB-4EC9-800E-3C424EB998B8}"/>
    <cellStyle name="Note 3 3 2 8 5" xfId="19465" xr:uid="{B31A72D1-4B3A-460D-B7FA-1ABE8CC7C857}"/>
    <cellStyle name="Note 3 3 2 8 6" xfId="22038" xr:uid="{31634F1C-80E3-4FB2-B62B-C83AF4E467AB}"/>
    <cellStyle name="Note 3 3 2 8 7" xfId="24734" xr:uid="{AA5423C8-E2AF-4FEF-BC32-F12C37BBC3A8}"/>
    <cellStyle name="Note 3 3 2 9" xfId="9380" xr:uid="{DC3C675F-71C5-4923-A620-98C7D59F179F}"/>
    <cellStyle name="Note 3 3 2 9 2" xfId="13477" xr:uid="{B02663E3-C6A3-476C-8CB1-DDA1D2AED608}"/>
    <cellStyle name="Note 3 3 2 9 3" xfId="16872" xr:uid="{C0B40588-4CD8-4728-9ACC-870DE06AC567}"/>
    <cellStyle name="Note 3 3 2 9 4" xfId="19303" xr:uid="{44C57E7B-0B64-4776-B3D0-0A8CEC1A4E78}"/>
    <cellStyle name="Note 3 3 2 9 5" xfId="19641" xr:uid="{34F31C93-086B-46C8-A9DA-17206BE01696}"/>
    <cellStyle name="Note 3 3 2 9 6" xfId="22272" xr:uid="{89ADA6F3-4557-425F-9EC8-83CE6979B40E}"/>
    <cellStyle name="Note 3 3 2 9 7" xfId="24932" xr:uid="{7E900CC7-6953-4103-83ED-D41535FE09D6}"/>
    <cellStyle name="Note 3 3 3" xfId="5350" xr:uid="{F21A6B80-0243-4DD8-956D-A6069B238204}"/>
    <cellStyle name="Note 3 3 3 2" xfId="6580" xr:uid="{FE515AC9-7AC9-44F1-8F71-ADF63C70A395}"/>
    <cellStyle name="Note 3 3 3 2 2" xfId="10752" xr:uid="{FA9697EE-B457-4123-B757-4085004C0113}"/>
    <cellStyle name="Note 3 3 3 2 3" xfId="14200" xr:uid="{E5F90C0C-FC2C-48B2-B5C4-C67C132809D8}"/>
    <cellStyle name="Note 3 3 3 2 4" xfId="4851" xr:uid="{9F17D3F2-B2CC-45A4-BAB0-0F2D46E5D24F}"/>
    <cellStyle name="Note 3 3 3 2 5" xfId="19978" xr:uid="{E992C566-FBC5-4865-A8F3-CC86B3BB502F}"/>
    <cellStyle name="Note 3 3 3 2 6" xfId="22741" xr:uid="{734E1AED-65D8-4EB8-ADEC-47879BA9FBB6}"/>
    <cellStyle name="Note 3 3 3 3" xfId="7279" xr:uid="{658D8B41-3ADF-46F3-835C-8C648F15B73B}"/>
    <cellStyle name="Note 3 3 3 3 2" xfId="11435" xr:uid="{34F95137-BFEE-40B1-9BF9-5E100F36C407}"/>
    <cellStyle name="Note 3 3 3 3 3" xfId="14887" xr:uid="{03542CC8-833C-4514-968D-773A4DAF2BCB}"/>
    <cellStyle name="Note 3 3 3 3 4" xfId="3740" xr:uid="{545096D9-72C1-4736-B1B3-04AC3D1CA03F}"/>
    <cellStyle name="Note 3 3 3 3 5" xfId="20624" xr:uid="{F145FAA8-9429-4B01-8D02-CF1784BC3798}"/>
    <cellStyle name="Note 3 3 3 3 6" xfId="23380" xr:uid="{A3F7C45B-5BA5-49B3-B57A-CE78A75837E3}"/>
    <cellStyle name="Note 3 3 3 4" xfId="7912" xr:uid="{AF9527D7-1A30-4D14-9C59-A3B70D4A3EA5}"/>
    <cellStyle name="Note 3 3 3 4 2" xfId="12068" xr:uid="{5300BC1E-8327-413D-955C-52382F0D7E3B}"/>
    <cellStyle name="Note 3 3 3 4 3" xfId="15517" xr:uid="{D2ABDFFB-EB23-44E0-965B-08114357013A}"/>
    <cellStyle name="Note 3 3 3 4 4" xfId="13152" xr:uid="{C24FCDFA-AAA1-4C15-BC76-EFA859955D26}"/>
    <cellStyle name="Note 3 3 3 4 5" xfId="21251" xr:uid="{BE9A4AAF-0ACF-4774-8184-7C0003B8443A}"/>
    <cellStyle name="Note 3 3 3 4 6" xfId="24007" xr:uid="{40234257-B668-4A91-AB0F-8BCC0FECFF90}"/>
    <cellStyle name="Note 3 3 3 5" xfId="9564" xr:uid="{6D195276-CA97-4956-91AD-A363C67411D2}"/>
    <cellStyle name="Note 3 3 3 6" xfId="12832" xr:uid="{3DFF9277-514D-4D98-9AAE-1F7FEF469D7E}"/>
    <cellStyle name="Note 3 3 3 7" xfId="4765" xr:uid="{ACED5C5B-81F9-406D-97E7-D36FF267E1C2}"/>
    <cellStyle name="Note 3 3 3 8" xfId="3842" xr:uid="{ED001BFC-2972-4C50-8876-BD8D28F72A6B}"/>
    <cellStyle name="Note 3 3 3 9" xfId="18662" xr:uid="{06E4A135-E57A-46B2-A1FD-CC78BAF69266}"/>
    <cellStyle name="Note 3 3 4" xfId="5831" xr:uid="{F6C9A88D-18C6-4D76-A2FA-8142F9A3B3E4}"/>
    <cellStyle name="Note 3 3 4 2" xfId="7000" xr:uid="{6AF93029-1267-467D-86C3-098E90C3431B}"/>
    <cellStyle name="Note 3 3 4 2 2" xfId="11156" xr:uid="{1C5875A4-1036-48A3-8A44-EF2DDC796C84}"/>
    <cellStyle name="Note 3 3 4 2 3" xfId="14610" xr:uid="{F6A419EC-D2CC-47C8-94B3-C748BB488955}"/>
    <cellStyle name="Note 3 3 4 2 4" xfId="8548" xr:uid="{277380A5-8D5C-4483-A168-851F8B783E64}"/>
    <cellStyle name="Note 3 3 4 2 5" xfId="20351" xr:uid="{F4273F1A-BF87-446A-A95F-F2620BB10BC0}"/>
    <cellStyle name="Note 3 3 4 2 6" xfId="23109" xr:uid="{07CE01A4-8650-41D5-BEE6-3A215BB1F774}"/>
    <cellStyle name="Note 3 3 4 3" xfId="7648" xr:uid="{5152386F-4E29-48BE-B5B7-329BCF54BDCA}"/>
    <cellStyle name="Note 3 3 4 3 2" xfId="11804" xr:uid="{A3EF83C9-29B5-4CE2-8FA3-4B0A45101476}"/>
    <cellStyle name="Note 3 3 4 3 3" xfId="15253" xr:uid="{EAC9AA8B-3BA4-4DEA-B055-225171CDE1AC}"/>
    <cellStyle name="Note 3 3 4 3 4" xfId="13852" xr:uid="{EFA51D76-9DFB-4F4F-976D-C8712DFED356}"/>
    <cellStyle name="Note 3 3 4 3 5" xfId="20988" xr:uid="{452708F6-29E8-45E7-A75A-34E233C7A4B6}"/>
    <cellStyle name="Note 3 3 4 3 6" xfId="23744" xr:uid="{8A794F95-CAEE-4B92-8531-3FF77720CBED}"/>
    <cellStyle name="Note 3 3 4 4" xfId="8280" xr:uid="{028AEC59-332D-48B5-8D48-68930E5AB965}"/>
    <cellStyle name="Note 3 3 4 4 2" xfId="12436" xr:uid="{E2609171-E0CC-4946-95F5-48C2F5C3D9E3}"/>
    <cellStyle name="Note 3 3 4 4 3" xfId="15883" xr:uid="{04617009-0819-4A1C-AA6F-DC5F21BEA501}"/>
    <cellStyle name="Note 3 3 4 4 4" xfId="4112" xr:uid="{AB283A32-B40E-4FCD-90F6-B2CE44B7A309}"/>
    <cellStyle name="Note 3 3 4 4 5" xfId="21614" xr:uid="{6ECE2353-6501-44E9-88C8-A75BF5380851}"/>
    <cellStyle name="Note 3 3 4 4 6" xfId="24370" xr:uid="{B9DCBCBC-A7AF-40BF-8A0A-3D11B4FB7C53}"/>
    <cellStyle name="Note 3 3 4 5" xfId="10016" xr:uid="{BB98A7FB-0FF5-48EE-8D10-0F6A255A9A25}"/>
    <cellStyle name="Note 3 3 4 6" xfId="9433" xr:uid="{E9610C51-226E-4B5A-B042-1FB024865617}"/>
    <cellStyle name="Note 3 3 4 7" xfId="3116" xr:uid="{CBC5B1E6-594C-444D-BE03-4A5591F92BC6}"/>
    <cellStyle name="Note 3 3 4 8" xfId="18214" xr:uid="{CE0692E2-58F4-4C56-96EA-1162B6F7C9B1}"/>
    <cellStyle name="Note 3 3 4 9" xfId="3111" xr:uid="{11F14B12-91EF-4BE7-83F2-49B2D61CCB15}"/>
    <cellStyle name="Note 3 3 5" xfId="6283" xr:uid="{E872C26C-8E32-45C6-82D1-F1CCC3DFCE33}"/>
    <cellStyle name="Note 3 3 5 2" xfId="10459" xr:uid="{8A521CC5-2E4B-4EF0-A635-BD42681648BA}"/>
    <cellStyle name="Note 3 3 5 3" xfId="13905" xr:uid="{0B580702-2DC4-46D4-A29F-95BDA00E696D}"/>
    <cellStyle name="Note 3 3 5 4" xfId="17609" xr:uid="{368C6C35-AA8E-43B4-8448-0053408C8F8E}"/>
    <cellStyle name="Note 3 3 5 5" xfId="19729" xr:uid="{C253C10C-4159-4E4C-B124-49BEB62E3958}"/>
    <cellStyle name="Note 3 3 5 6" xfId="22493" xr:uid="{40E38682-1E85-4B34-91F0-61B5C5C0DDB5}"/>
    <cellStyle name="Note 3 3 6" xfId="6132" xr:uid="{0AB7A743-8048-4751-994A-2DD2A1B0B64B}"/>
    <cellStyle name="Note 3 3 6 2" xfId="10308" xr:uid="{4BBBA23A-9E18-4775-B48A-FC81263EB8B6}"/>
    <cellStyle name="Note 3 3 6 3" xfId="13755" xr:uid="{8DE9ED63-0D2C-49B8-901F-C71644C1399F}"/>
    <cellStyle name="Note 3 3 6 4" xfId="17766" xr:uid="{D72897A2-E6C4-46EA-B373-0DF4F3491EB4}"/>
    <cellStyle name="Note 3 3 6 5" xfId="3490" xr:uid="{260A7516-F38E-425B-A479-EA56D30B0D5B}"/>
    <cellStyle name="Note 3 3 6 6" xfId="22376" xr:uid="{F0D6BCE9-D1E0-4DAF-AC09-431DFDFD2A06}"/>
    <cellStyle name="Note 3 3 7" xfId="5985" xr:uid="{54809939-B0EB-495F-9A1E-01C878BF001D}"/>
    <cellStyle name="Note 3 3 7 2" xfId="10168" xr:uid="{0D976615-0AE7-4F92-A5BC-9CC9165181E1}"/>
    <cellStyle name="Note 3 3 7 3" xfId="13616" xr:uid="{F8858ABF-400F-44C7-B243-4E0839729089}"/>
    <cellStyle name="Note 3 3 7 4" xfId="18766" xr:uid="{7477E141-8E7B-4E2D-8C8D-E45CE7C7DFF9}"/>
    <cellStyle name="Note 3 3 7 5" xfId="17602" xr:uid="{1FC3D6EE-E5A9-421B-A231-0B4C62A82A45}"/>
    <cellStyle name="Note 3 3 7 6" xfId="4613" xr:uid="{37E4DA2A-153B-4D9E-8E88-8E70E876912C}"/>
    <cellStyle name="Note 3 3 8" xfId="8945" xr:uid="{9156DC0B-772C-423F-8093-25AD9EF1B20A}"/>
    <cellStyle name="Note 3 3 8 2" xfId="13064" xr:uid="{F5FCC20D-EDEE-49E8-B57A-148497AA35BC}"/>
    <cellStyle name="Note 3 3 8 3" xfId="16466" xr:uid="{FF884B2A-5FF0-446B-97F3-250360930539}"/>
    <cellStyle name="Note 3 3 8 4" xfId="18904" xr:uid="{CE92C559-B61A-4A00-9106-C0AFE36DE50B}"/>
    <cellStyle name="Note 3 3 8 5" xfId="12944" xr:uid="{C58BF158-9794-4E23-B6A4-429110EABD58}"/>
    <cellStyle name="Note 3 3 8 6" xfId="21936" xr:uid="{AFA44281-2626-418D-ABB0-323B608EFA84}"/>
    <cellStyle name="Note 3 3 8 7" xfId="24634" xr:uid="{AFB744DE-CACE-4BB9-A248-B92D71E167C2}"/>
    <cellStyle name="Note 3 3 9" xfId="9273" xr:uid="{9DE50E9E-CD9C-40DD-A33D-F11EAC524D96}"/>
    <cellStyle name="Note 3 3 9 2" xfId="13370" xr:uid="{5D77DDB5-DD68-4041-B1D6-57CC3D14DCD6}"/>
    <cellStyle name="Note 3 3 9 3" xfId="16765" xr:uid="{3BF71441-5D61-45AE-B6CC-2CD51F0587A0}"/>
    <cellStyle name="Note 3 3 9 4" xfId="19196" xr:uid="{0E6D1EF7-AC02-4F76-B9B1-F61CD7067619}"/>
    <cellStyle name="Note 3 3 9 5" xfId="22165" xr:uid="{022E3D28-BDCA-4E83-9D45-7E85555BAAF1}"/>
    <cellStyle name="Note 3 4" xfId="2018" xr:uid="{00000000-0005-0000-0000-000060070000}"/>
    <cellStyle name="Note 3 4 10" xfId="4582" xr:uid="{B30021C9-34A5-4A8C-9817-AEAEA109C88F}"/>
    <cellStyle name="Note 3 4 11" xfId="3912" xr:uid="{AA5E697F-C9C2-407C-BC05-556851CD844C}"/>
    <cellStyle name="Note 3 4 12" xfId="4141" xr:uid="{ECD5B988-E25F-445C-8AA7-58D3CD4AB166}"/>
    <cellStyle name="Note 3 4 13" xfId="3421" xr:uid="{8BC5CC0E-B5A4-4927-870D-C7555DD66B05}"/>
    <cellStyle name="Note 3 4 14" xfId="17659" xr:uid="{FA7E9E4D-2401-4669-8FED-E3682DE2253F}"/>
    <cellStyle name="Note 3 4 2" xfId="5246" xr:uid="{B506D3DF-4674-4AA7-9B25-379E2500344C}"/>
    <cellStyle name="Note 3 4 2 10" xfId="17728" xr:uid="{7D673123-CA08-4372-A6C5-66B71EDCE1FC}"/>
    <cellStyle name="Note 3 4 2 2" xfId="6478" xr:uid="{980389C0-4605-4A65-B397-7869940BC5BD}"/>
    <cellStyle name="Note 3 4 2 2 2" xfId="10650" xr:uid="{740CE400-7703-4DE3-ACB7-D8796A5771C1}"/>
    <cellStyle name="Note 3 4 2 2 3" xfId="14098" xr:uid="{7F5E86EA-F1FF-43E5-A408-9CDF0531EA13}"/>
    <cellStyle name="Note 3 4 2 2 4" xfId="16334" xr:uid="{EA77D92A-1ABD-49CE-B592-B82827B333F8}"/>
    <cellStyle name="Note 3 4 2 2 5" xfId="19876" xr:uid="{2F2D6FCC-23A4-4ED8-9CA9-90803F36BCC9}"/>
    <cellStyle name="Note 3 4 2 2 6" xfId="22639" xr:uid="{81D1B076-C4BE-431D-A40C-159D3E5CCFBB}"/>
    <cellStyle name="Note 3 4 2 3" xfId="7177" xr:uid="{D4EF0956-1ED5-4614-9528-E384FE66C5EC}"/>
    <cellStyle name="Note 3 4 2 3 2" xfId="11333" xr:uid="{B06ACD37-9F99-477D-B1AA-A0A1736307F4}"/>
    <cellStyle name="Note 3 4 2 3 3" xfId="14785" xr:uid="{C4644A01-40E6-4239-A90E-E8BD57ABB6DB}"/>
    <cellStyle name="Note 3 4 2 3 4" xfId="12755" xr:uid="{A35936EE-5C1D-4988-8704-68F50EEB782E}"/>
    <cellStyle name="Note 3 4 2 3 5" xfId="20522" xr:uid="{8C15E8F7-E43C-4C20-B394-5BC5B7559584}"/>
    <cellStyle name="Note 3 4 2 3 6" xfId="23278" xr:uid="{2F115521-185A-46D2-A09B-A15671D374DB}"/>
    <cellStyle name="Note 3 4 2 4" xfId="7808" xr:uid="{EE25884D-74F9-4AA7-A3C9-DAF13ED88A6D}"/>
    <cellStyle name="Note 3 4 2 4 2" xfId="11964" xr:uid="{DCC9A317-370A-4130-BD8D-4C90DBE24119}"/>
    <cellStyle name="Note 3 4 2 4 3" xfId="15413" xr:uid="{EBFFDB4A-E95E-4699-9EFB-5A14D4CF1B02}"/>
    <cellStyle name="Note 3 4 2 4 4" xfId="16945" xr:uid="{161D4D74-B079-4787-AFE1-2DC61EF004E2}"/>
    <cellStyle name="Note 3 4 2 4 5" xfId="21147" xr:uid="{FDEE20C1-DCE0-4FE2-9C69-59B1D17F0777}"/>
    <cellStyle name="Note 3 4 2 4 6" xfId="23903" xr:uid="{AF4A1BC6-5FC9-4570-BCD8-36B82F618E0A}"/>
    <cellStyle name="Note 3 4 2 5" xfId="9125" xr:uid="{9CCB5EC6-63E8-4905-8AFC-69553231EE28}"/>
    <cellStyle name="Note 3 4 2 5 2" xfId="13225" xr:uid="{8D918710-35FE-42CE-B16C-8D35F7D7C618}"/>
    <cellStyle name="Note 3 4 2 5 3" xfId="16621" xr:uid="{60CA9BAC-6B9A-4BBC-BBAB-2DEF8118D2AE}"/>
    <cellStyle name="Note 3 4 2 5 4" xfId="19058" xr:uid="{659CF9C2-EA6B-44C5-A746-65DEB85869D3}"/>
    <cellStyle name="Note 3 4 2 5 5" xfId="19466" xr:uid="{17ACDDA0-F5E7-4B7D-920A-6AF023E23B5B}"/>
    <cellStyle name="Note 3 4 2 5 6" xfId="22039" xr:uid="{57E62AE9-E285-425D-AACF-FA7FA9B7A508}"/>
    <cellStyle name="Note 3 4 2 5 7" xfId="24735" xr:uid="{D5BA55FB-38A6-4FDD-AB30-4F13C4E64BE4}"/>
    <cellStyle name="Note 3 4 2 6" xfId="9381" xr:uid="{373E5C7B-5884-406B-9B7C-E90307DD1A78}"/>
    <cellStyle name="Note 3 4 2 6 2" xfId="13478" xr:uid="{8D8A6013-55A3-4090-A8C5-459E310888D9}"/>
    <cellStyle name="Note 3 4 2 6 3" xfId="16873" xr:uid="{90E61788-F4C9-4F1D-A79B-1A103C1D0A67}"/>
    <cellStyle name="Note 3 4 2 6 4" xfId="19304" xr:uid="{8D8C6E57-F569-494B-ABF8-007FD2164ADB}"/>
    <cellStyle name="Note 3 4 2 6 5" xfId="19642" xr:uid="{45DAC803-46A2-4298-8577-16FCAA5B0844}"/>
    <cellStyle name="Note 3 4 2 6 6" xfId="22273" xr:uid="{DFF8EF35-24D7-497A-9C8C-DDCC1BCF4308}"/>
    <cellStyle name="Note 3 4 2 6 7" xfId="24933" xr:uid="{1F9AECEA-621B-4107-9FBE-D4F8DDBBA0C5}"/>
    <cellStyle name="Note 3 4 2 7" xfId="2990" xr:uid="{4060EB96-39BD-498E-BFC6-77F4BAA9B2D5}"/>
    <cellStyle name="Note 3 4 2 8" xfId="4503" xr:uid="{5E1758A5-2753-4502-9406-778A5A3F0384}"/>
    <cellStyle name="Note 3 4 2 9" xfId="18710" xr:uid="{AA72CF24-926F-4368-BF8D-3A998EB96C23}"/>
    <cellStyle name="Note 3 4 3" xfId="5351" xr:uid="{64293910-0C97-4602-851A-D71C21A5B669}"/>
    <cellStyle name="Note 3 4 3 2" xfId="6581" xr:uid="{99CA9C5A-D19B-49A1-B772-8CAA6CAD2A92}"/>
    <cellStyle name="Note 3 4 3 2 2" xfId="10753" xr:uid="{69C3CCA1-A5E9-4F7E-8608-21D81625F659}"/>
    <cellStyle name="Note 3 4 3 2 3" xfId="14201" xr:uid="{36B702F2-E0D3-49E3-8A46-CBD7419F963E}"/>
    <cellStyle name="Note 3 4 3 2 4" xfId="17093" xr:uid="{DDFE92D3-9EFE-46CF-A1DE-C6154696B134}"/>
    <cellStyle name="Note 3 4 3 2 5" xfId="19979" xr:uid="{F2AF3F10-45C5-4913-8BB5-690E526B4967}"/>
    <cellStyle name="Note 3 4 3 2 6" xfId="22742" xr:uid="{2C2971E5-18B8-4DC2-98D9-E91C34FA821F}"/>
    <cellStyle name="Note 3 4 3 3" xfId="7280" xr:uid="{D13FD0F2-A88F-4271-9111-BD61B8AAB6B9}"/>
    <cellStyle name="Note 3 4 3 3 2" xfId="11436" xr:uid="{2A0A714B-B550-4256-90BF-DC3251B361DB}"/>
    <cellStyle name="Note 3 4 3 3 3" xfId="14888" xr:uid="{D9AD92D1-91E9-417A-BE4E-3A4E2C9C6CCA}"/>
    <cellStyle name="Note 3 4 3 3 4" xfId="18086" xr:uid="{BAB3F27B-A323-46E4-83DE-9D7D6E576432}"/>
    <cellStyle name="Note 3 4 3 3 5" xfId="20625" xr:uid="{B6555FE2-69F2-4364-8021-878CF78DCA28}"/>
    <cellStyle name="Note 3 4 3 3 6" xfId="23381" xr:uid="{B6C8C307-92CB-457A-BF45-BBA1CB83869A}"/>
    <cellStyle name="Note 3 4 3 4" xfId="7913" xr:uid="{595B7626-9E4F-42C0-A19F-6C5860086D26}"/>
    <cellStyle name="Note 3 4 3 4 2" xfId="12069" xr:uid="{477BB04E-B072-4182-8A6F-F75106C27085}"/>
    <cellStyle name="Note 3 4 3 4 3" xfId="15518" xr:uid="{7AD6E63A-B6C9-4AB9-B949-72726A688376}"/>
    <cellStyle name="Note 3 4 3 4 4" xfId="12968" xr:uid="{368F911B-9347-4C57-AE00-BF97C7CD4ECA}"/>
    <cellStyle name="Note 3 4 3 4 5" xfId="21252" xr:uid="{D7FE1E57-8CF7-4FBA-A6A2-BD3DDD3740E7}"/>
    <cellStyle name="Note 3 4 3 4 6" xfId="24008" xr:uid="{1FA27391-49FF-4936-B714-4294FB96B159}"/>
    <cellStyle name="Note 3 4 3 5" xfId="9565" xr:uid="{E9324B49-F7D3-4518-BDD7-717BA041EB5B}"/>
    <cellStyle name="Note 3 4 3 6" xfId="4823" xr:uid="{AF222893-760B-49AA-A9C2-F82F74BB098F}"/>
    <cellStyle name="Note 3 4 3 7" xfId="3989" xr:uid="{E72A8176-AF1A-4DDA-9844-772C185D0F01}"/>
    <cellStyle name="Note 3 4 3 8" xfId="17601" xr:uid="{1B756944-7F87-4072-93BE-3F1FF403821A}"/>
    <cellStyle name="Note 3 4 3 9" xfId="3635" xr:uid="{F072B607-DA45-40FF-B043-A4434AF15792}"/>
    <cellStyle name="Note 3 4 4" xfId="5719" xr:uid="{B7DD9E4D-667A-4C45-BD12-85B63BA62B8D}"/>
    <cellStyle name="Note 3 4 4 2" xfId="6889" xr:uid="{CE781345-82C0-4718-A74E-A87DE98A8690}"/>
    <cellStyle name="Note 3 4 4 2 2" xfId="11045" xr:uid="{229D7FC3-B536-4E8F-9991-63D32E257EDB}"/>
    <cellStyle name="Note 3 4 4 2 3" xfId="14501" xr:uid="{B5117E52-C8BB-426B-B2F8-35C4A31878A9}"/>
    <cellStyle name="Note 3 4 4 2 4" xfId="17022" xr:uid="{40D4D32D-8152-4FE3-B2B8-147F5E04AA4F}"/>
    <cellStyle name="Note 3 4 4 2 5" xfId="20244" xr:uid="{41D961B3-AB55-4D8C-97CB-175945FEC8B5}"/>
    <cellStyle name="Note 3 4 4 2 6" xfId="23003" xr:uid="{F31C71F0-15AB-4F05-BD52-2DAF8D5E530A}"/>
    <cellStyle name="Note 3 4 4 3" xfId="7540" xr:uid="{5562E817-6472-4BE3-A331-058365705E0E}"/>
    <cellStyle name="Note 3 4 4 3 2" xfId="11696" xr:uid="{357A0D29-ADBC-48FA-89E0-F09992FAD23D}"/>
    <cellStyle name="Note 3 4 4 3 3" xfId="15147" xr:uid="{5FC1A6D2-9374-4EF8-B7FD-D5ED659C0895}"/>
    <cellStyle name="Note 3 4 4 3 4" xfId="17449" xr:uid="{B0DB6227-1EAA-4B99-BDE2-1EE749A59CF3}"/>
    <cellStyle name="Note 3 4 4 3 5" xfId="20882" xr:uid="{C1EA3C9E-8976-48E4-A015-BD840DFC44C5}"/>
    <cellStyle name="Note 3 4 4 3 6" xfId="23638" xr:uid="{B790E4D9-47B0-455C-9852-C7F0F21F5353}"/>
    <cellStyle name="Note 3 4 4 4" xfId="8172" xr:uid="{CA940F8E-B5E7-49D3-830A-7791B27A7998}"/>
    <cellStyle name="Note 3 4 4 4 2" xfId="12328" xr:uid="{E0BD33D4-A3CC-491D-BB4F-B344E4074BAD}"/>
    <cellStyle name="Note 3 4 4 4 3" xfId="15777" xr:uid="{DCF32A91-6B58-491E-9D6D-81C483D0930C}"/>
    <cellStyle name="Note 3 4 4 4 4" xfId="3136" xr:uid="{6DA7C253-ED5C-4C3B-B7F3-F5C71C72F13D}"/>
    <cellStyle name="Note 3 4 4 4 5" xfId="21508" xr:uid="{5A01417C-1DF5-4CDD-AF94-AFAFA6D9FCE7}"/>
    <cellStyle name="Note 3 4 4 4 6" xfId="24264" xr:uid="{775B61E8-C232-406D-BBD1-2FF4163422F6}"/>
    <cellStyle name="Note 3 4 4 5" xfId="9904" xr:uid="{D6706FBC-3ED2-4891-A0AD-09B15D3C63FD}"/>
    <cellStyle name="Note 3 4 4 6" xfId="4628" xr:uid="{9BB8E65F-FAB3-430F-AACE-7D68DA04DDA8}"/>
    <cellStyle name="Note 3 4 4 7" xfId="12880" xr:uid="{6D9DA212-8C75-4702-AC23-5D545A0F83F4}"/>
    <cellStyle name="Note 3 4 4 8" xfId="4946" xr:uid="{B8CAF442-F93E-417B-A764-CD1EC867C830}"/>
    <cellStyle name="Note 3 4 4 9" xfId="4123" xr:uid="{A498891E-CBBF-4CA3-A3CA-AF43238584A6}"/>
    <cellStyle name="Note 3 4 5" xfId="6284" xr:uid="{C400B562-A4AD-42E9-A3FA-245BCBC81AE3}"/>
    <cellStyle name="Note 3 4 5 2" xfId="10460" xr:uid="{657BFA9A-8705-4948-9A22-FA0473FF575C}"/>
    <cellStyle name="Note 3 4 5 3" xfId="13906" xr:uid="{C690A796-4AF1-405F-AC55-666642BF4364}"/>
    <cellStyle name="Note 3 4 5 4" xfId="3197" xr:uid="{6153D850-12DE-46F8-ABA5-1A2006795799}"/>
    <cellStyle name="Note 3 4 5 5" xfId="19730" xr:uid="{B5EE1293-42FC-4C76-B0F4-69296B9FFC41}"/>
    <cellStyle name="Note 3 4 5 6" xfId="22494" xr:uid="{8D4365A7-A98C-41F4-8AA7-D1DE41FDBF93}"/>
    <cellStyle name="Note 3 4 6" xfId="6135" xr:uid="{1B59480A-2AAE-4EE0-A72F-D7D680A098A2}"/>
    <cellStyle name="Note 3 4 6 2" xfId="10311" xr:uid="{692E3AB6-48A5-4047-B603-122B80DD93F6}"/>
    <cellStyle name="Note 3 4 6 3" xfId="13758" xr:uid="{B83B4080-DA0A-405F-A760-698E12BBA348}"/>
    <cellStyle name="Note 3 4 6 4" xfId="18093" xr:uid="{E75B4A52-D601-4A02-888A-53B3C2A3E6BE}"/>
    <cellStyle name="Note 3 4 6 5" xfId="17499" xr:uid="{1C12EADC-FE30-4517-B89D-941D26A7D7DB}"/>
    <cellStyle name="Note 3 4 6 6" xfId="22379" xr:uid="{9AFFB6CD-02AD-4176-942C-8C85CCD976AB}"/>
    <cellStyle name="Note 3 4 7" xfId="6049" xr:uid="{5B76AF9B-5A94-453F-AD57-0DDE4A4785C8}"/>
    <cellStyle name="Note 3 4 7 2" xfId="10229" xr:uid="{1B972731-B077-40AF-9872-0F8B11894F6F}"/>
    <cellStyle name="Note 3 4 7 3" xfId="13677" xr:uid="{DCF3D522-1D38-4823-931F-665B00B747F6}"/>
    <cellStyle name="Note 3 4 7 4" xfId="13932" xr:uid="{198642DB-B253-4EFB-906E-00E5E95CAD82}"/>
    <cellStyle name="Note 3 4 7 5" xfId="17985" xr:uid="{F0925633-4483-4679-9ED3-50AB69B83A6C}"/>
    <cellStyle name="Note 3 4 7 6" xfId="22324" xr:uid="{E53516BC-EEAC-4CF0-A164-BD93CA430514}"/>
    <cellStyle name="Note 3 4 8" xfId="8946" xr:uid="{FE8EC80C-ACA5-431B-8424-31F68D7977B9}"/>
    <cellStyle name="Note 3 4 8 2" xfId="13065" xr:uid="{1DD5BFC3-404B-46F5-AAC1-934ADC16E8DA}"/>
    <cellStyle name="Note 3 4 8 3" xfId="16467" xr:uid="{3324EA09-3B11-4D46-8199-746D063F369C}"/>
    <cellStyle name="Note 3 4 8 4" xfId="18905" xr:uid="{1F7318A0-78C3-444B-A65F-528D18DC3E09}"/>
    <cellStyle name="Note 3 4 8 5" xfId="3954" xr:uid="{1C06EA47-8DC1-4076-AE2F-3711032EA3C3}"/>
    <cellStyle name="Note 3 4 8 6" xfId="21937" xr:uid="{41C389D2-63F5-43ED-9AE7-D69D2840910D}"/>
    <cellStyle name="Note 3 4 8 7" xfId="24635" xr:uid="{539D9273-A5AF-4781-BD6C-9CC8E75CEC87}"/>
    <cellStyle name="Note 3 4 9" xfId="9274" xr:uid="{CA8072C9-C626-49AF-B704-C94E4E70034F}"/>
    <cellStyle name="Note 3 4 9 2" xfId="13371" xr:uid="{F3F966F8-BAC5-4607-A92F-67A3BAA763C6}"/>
    <cellStyle name="Note 3 4 9 3" xfId="16766" xr:uid="{9CA89B8A-A07A-4B53-AB5D-3968A6A32428}"/>
    <cellStyle name="Note 3 4 9 4" xfId="19197" xr:uid="{2E83AC1F-0812-4E53-9ADA-D4D0B104800D}"/>
    <cellStyle name="Note 3 4 9 5" xfId="22166" xr:uid="{F6C2A30E-8D2B-4F67-A889-6260625FFDDC}"/>
    <cellStyle name="Note 3 5" xfId="2015" xr:uid="{00000000-0005-0000-0000-000061070000}"/>
    <cellStyle name="Note 3 5 10" xfId="4579" xr:uid="{18C902AD-35C0-498A-A321-244C43399786}"/>
    <cellStyle name="Note 3 5 11" xfId="3915" xr:uid="{90ECADAB-2915-4B30-9D58-97AE5A452B39}"/>
    <cellStyle name="Note 3 5 12" xfId="4142" xr:uid="{F3BAEAF4-F3DE-4996-80A4-10A219F55DCD}"/>
    <cellStyle name="Note 3 5 13" xfId="4247" xr:uid="{50FF69B7-9174-4C69-B4E8-CE7E4E60509D}"/>
    <cellStyle name="Note 3 5 14" xfId="19704" xr:uid="{4749CD0E-B13E-44FD-A0DB-C827BEF9DBD8}"/>
    <cellStyle name="Note 3 5 2" xfId="5243" xr:uid="{582DFC38-5731-482D-92B2-84F8E96CA67C}"/>
    <cellStyle name="Note 3 5 2 10" xfId="3722" xr:uid="{63DA014E-7DB2-47D8-80C4-989E7A408B74}"/>
    <cellStyle name="Note 3 5 2 2" xfId="6475" xr:uid="{5B9C15B1-A855-4869-8797-5D531AAAD9A8}"/>
    <cellStyle name="Note 3 5 2 2 2" xfId="10647" xr:uid="{DF4385D7-6B15-452A-91E9-65051B191F5B}"/>
    <cellStyle name="Note 3 5 2 2 3" xfId="14095" xr:uid="{FF37DDB3-C091-46EC-B3C8-1384C1298650}"/>
    <cellStyle name="Note 3 5 2 2 4" xfId="18299" xr:uid="{F1391A56-5041-4263-A184-1C823A7F3CFA}"/>
    <cellStyle name="Note 3 5 2 2 5" xfId="19873" xr:uid="{F90EC52D-4834-4AAD-A999-CAF040E49FED}"/>
    <cellStyle name="Note 3 5 2 2 6" xfId="22636" xr:uid="{4FB061A9-D282-498B-9DE6-18C20E455208}"/>
    <cellStyle name="Note 3 5 2 3" xfId="7174" xr:uid="{9DC64FD1-1CAC-4FC8-971D-D57885762AA0}"/>
    <cellStyle name="Note 3 5 2 3 2" xfId="11330" xr:uid="{54F51D4C-E385-43D3-B555-14916FC2D174}"/>
    <cellStyle name="Note 3 5 2 3 3" xfId="14782" xr:uid="{D3EE4A78-8479-4AB8-925F-6B8BEE5A7CFB}"/>
    <cellStyle name="Note 3 5 2 3 4" xfId="13718" xr:uid="{8898E4E3-F546-4569-8BCD-1EC208B8FA48}"/>
    <cellStyle name="Note 3 5 2 3 5" xfId="20519" xr:uid="{DEFDE1BF-AAAC-47EA-AF2D-46A4C7CA90CC}"/>
    <cellStyle name="Note 3 5 2 3 6" xfId="23275" xr:uid="{78B75F58-218F-4E12-A8EE-3B2446CC292D}"/>
    <cellStyle name="Note 3 5 2 4" xfId="7805" xr:uid="{67C6D49E-7D3D-4485-A700-BF8608517B6B}"/>
    <cellStyle name="Note 3 5 2 4 2" xfId="11961" xr:uid="{3F1E9716-AE4A-4AC6-AF96-B98A99CACE61}"/>
    <cellStyle name="Note 3 5 2 4 3" xfId="15410" xr:uid="{251EAC52-9C3E-4775-AD91-F84601EA4A47}"/>
    <cellStyle name="Note 3 5 2 4 4" xfId="16940" xr:uid="{A087FA8F-3EB8-4067-979E-3664669F05E6}"/>
    <cellStyle name="Note 3 5 2 4 5" xfId="21144" xr:uid="{B3CFE5EA-0BA9-4AFE-8AFC-427ACBDB8B8D}"/>
    <cellStyle name="Note 3 5 2 4 6" xfId="23900" xr:uid="{F6B3F150-4596-450F-B33F-0258EEFD73F9}"/>
    <cellStyle name="Note 3 5 2 5" xfId="9122" xr:uid="{8F84B229-9427-45AA-8B8E-09F1A748FACE}"/>
    <cellStyle name="Note 3 5 2 5 2" xfId="13222" xr:uid="{7AC80303-87C6-497C-AD62-90A9F82203C8}"/>
    <cellStyle name="Note 3 5 2 5 3" xfId="16618" xr:uid="{F297A7CA-15C1-4D3C-B175-2F42CAE50AB7}"/>
    <cellStyle name="Note 3 5 2 5 4" xfId="19055" xr:uid="{FDF701E7-4D07-45E1-A84B-027F2E711E84}"/>
    <cellStyle name="Note 3 5 2 5 5" xfId="19463" xr:uid="{21662BE4-6571-4F16-AD68-125AD32B6B86}"/>
    <cellStyle name="Note 3 5 2 5 6" xfId="22036" xr:uid="{C2D181D2-017A-455B-A18C-DA713D79AC09}"/>
    <cellStyle name="Note 3 5 2 5 7" xfId="24732" xr:uid="{44CE9996-E18B-4A59-AC80-B5613C31FB91}"/>
    <cellStyle name="Note 3 5 2 6" xfId="9378" xr:uid="{7309F2D0-D7B2-454E-8FC8-318FB1D2C483}"/>
    <cellStyle name="Note 3 5 2 6 2" xfId="13475" xr:uid="{38E4FDF8-7D49-4FC6-BEC2-BA322F0EA49C}"/>
    <cellStyle name="Note 3 5 2 6 3" xfId="16870" xr:uid="{C3192EF6-1B6C-4709-B792-2083D38A861A}"/>
    <cellStyle name="Note 3 5 2 6 4" xfId="19301" xr:uid="{3A2AE843-B188-42EA-BEC6-AFAB06FA09B0}"/>
    <cellStyle name="Note 3 5 2 6 5" xfId="19639" xr:uid="{B7EDD642-8B3C-40EF-80C7-89843D6E7BBC}"/>
    <cellStyle name="Note 3 5 2 6 6" xfId="22270" xr:uid="{B47755BC-7D21-4BD8-ABA0-34939E009074}"/>
    <cellStyle name="Note 3 5 2 6 7" xfId="24930" xr:uid="{936E4801-B8C4-412F-B91E-C989D12DE546}"/>
    <cellStyle name="Note 3 5 2 7" xfId="2993" xr:uid="{598F5FB9-FFBE-4572-889A-C815A7E36FFA}"/>
    <cellStyle name="Note 3 5 2 8" xfId="4500" xr:uid="{138D0940-4F61-43E6-90E1-8E6493EF3A60}"/>
    <cellStyle name="Note 3 5 2 9" xfId="4285" xr:uid="{478DDDE2-B708-466D-9935-DD68A8E52E22}"/>
    <cellStyle name="Note 3 5 3" xfId="5348" xr:uid="{7EC05680-8EC3-404D-84BC-91DDF6759E69}"/>
    <cellStyle name="Note 3 5 3 2" xfId="6578" xr:uid="{29C43AB2-225F-41CD-8A36-B89E801FB8D9}"/>
    <cellStyle name="Note 3 5 3 2 2" xfId="10750" xr:uid="{C99ADE91-00E5-49F9-9085-57387C6E9C15}"/>
    <cellStyle name="Note 3 5 3 2 3" xfId="14198" xr:uid="{B2C399FA-AA64-48B7-94B8-07EB55049FB3}"/>
    <cellStyle name="Note 3 5 3 2 4" xfId="17070" xr:uid="{37C431FE-87CC-40A3-856C-8E349AF05149}"/>
    <cellStyle name="Note 3 5 3 2 5" xfId="19976" xr:uid="{46F540A8-5769-4C89-A78E-A09B8DD4D8DF}"/>
    <cellStyle name="Note 3 5 3 2 6" xfId="22739" xr:uid="{EC48D3C5-22A4-4216-A6BD-34255434FA86}"/>
    <cellStyle name="Note 3 5 3 3" xfId="7277" xr:uid="{25E4D095-A21D-43AE-9350-B3E18444193E}"/>
    <cellStyle name="Note 3 5 3 3 2" xfId="11433" xr:uid="{83CBCFBE-338C-474A-9524-E7E640DFE2E2}"/>
    <cellStyle name="Note 3 5 3 3 3" xfId="14885" xr:uid="{12BCDA37-903F-499F-ACF2-2117487EF192}"/>
    <cellStyle name="Note 3 5 3 3 4" xfId="17757" xr:uid="{B86FF804-EE5A-4A32-82B1-11910446A137}"/>
    <cellStyle name="Note 3 5 3 3 5" xfId="20622" xr:uid="{01493B52-5981-429B-B237-3FD0910A4133}"/>
    <cellStyle name="Note 3 5 3 3 6" xfId="23378" xr:uid="{DCB85FE1-9A31-4680-93DC-A5C0F68AEAFB}"/>
    <cellStyle name="Note 3 5 3 4" xfId="7910" xr:uid="{32C84D47-B853-45B5-9EF5-5FCE9D67F5AD}"/>
    <cellStyle name="Note 3 5 3 4 2" xfId="12066" xr:uid="{FA00BFC2-DC8E-480F-9675-C0B1F93DA68B}"/>
    <cellStyle name="Note 3 5 3 4 3" xfId="15515" xr:uid="{FE2A2A65-45D6-4540-9559-00FF675DB233}"/>
    <cellStyle name="Note 3 5 3 4 4" xfId="12638" xr:uid="{4B9E7D2F-39D6-4E5F-BE8B-21FA5A0718D3}"/>
    <cellStyle name="Note 3 5 3 4 5" xfId="21249" xr:uid="{00467559-F0FB-4FAB-BB56-6A5F40E0B061}"/>
    <cellStyle name="Note 3 5 3 4 6" xfId="24005" xr:uid="{8BC227D3-689E-4F64-9711-2DC72A8E65B6}"/>
    <cellStyle name="Note 3 5 3 5" xfId="9562" xr:uid="{D557E18C-C7B8-4A5F-B770-9B5C25D15A9F}"/>
    <cellStyle name="Note 3 5 3 6" xfId="4818" xr:uid="{9CDBC212-766A-42C6-9CAB-C429EE2BC0D0}"/>
    <cellStyle name="Note 3 5 3 7" xfId="4975" xr:uid="{1F5B5850-9079-42F4-BF52-2654EEE10A32}"/>
    <cellStyle name="Note 3 5 3 8" xfId="18091" xr:uid="{734980D0-2381-40BD-A703-51283DF120CF}"/>
    <cellStyle name="Note 3 5 3 9" xfId="3553" xr:uid="{3738B6A0-93C8-46D1-91E1-2078F2F209CA}"/>
    <cellStyle name="Note 3 5 4" xfId="5741" xr:uid="{23B8683A-B6AC-448D-B60B-8BE8DB58CEE2}"/>
    <cellStyle name="Note 3 5 4 2" xfId="6911" xr:uid="{05FC8C70-68C4-4B58-81C2-A89ED99D48A5}"/>
    <cellStyle name="Note 3 5 4 2 2" xfId="11067" xr:uid="{CDCE4DF8-2860-496B-AF95-DD4497DA6ED0}"/>
    <cellStyle name="Note 3 5 4 2 3" xfId="14521" xr:uid="{A17D5E81-9F45-4F81-B958-97FB8BC9B721}"/>
    <cellStyle name="Note 3 5 4 2 4" xfId="16985" xr:uid="{E792F317-4275-4E3D-AC38-7F1E9F2E817C}"/>
    <cellStyle name="Note 3 5 4 2 5" xfId="20264" xr:uid="{B63B2953-C9EE-47E1-9793-610889C77FDE}"/>
    <cellStyle name="Note 3 5 4 2 6" xfId="23023" xr:uid="{C4E8B9B5-EC53-4DC7-9078-8A9559B38493}"/>
    <cellStyle name="Note 3 5 4 3" xfId="7562" xr:uid="{E4DA459F-95EB-4714-ADFE-92095CF0C890}"/>
    <cellStyle name="Note 3 5 4 3 2" xfId="11718" xr:uid="{8F827272-48B2-4E65-B642-0FCC62B81B9E}"/>
    <cellStyle name="Note 3 5 4 3 3" xfId="15167" xr:uid="{1775B463-C75C-4EEF-BCD2-885285A8021B}"/>
    <cellStyle name="Note 3 5 4 3 4" xfId="13971" xr:uid="{E3A247C4-96D6-408E-9A63-6D7ACD859387}"/>
    <cellStyle name="Note 3 5 4 3 5" xfId="20902" xr:uid="{E5ED99A3-A1CC-49CB-849B-94A9525E9AAA}"/>
    <cellStyle name="Note 3 5 4 3 6" xfId="23658" xr:uid="{C85500AA-F6F6-44CC-9FCE-8216D4F9252C}"/>
    <cellStyle name="Note 3 5 4 4" xfId="8194" xr:uid="{0586BC2D-7D5D-4995-8059-ACD8124163AD}"/>
    <cellStyle name="Note 3 5 4 4 2" xfId="12350" xr:uid="{9D5C7370-1501-4EA2-AFC1-CEAF5A5CEABF}"/>
    <cellStyle name="Note 3 5 4 4 3" xfId="15797" xr:uid="{28C550BC-6447-4409-AEE0-9044C6D1B59B}"/>
    <cellStyle name="Note 3 5 4 4 4" xfId="8532" xr:uid="{FC315181-7059-4737-BBF6-E678FB2711D8}"/>
    <cellStyle name="Note 3 5 4 4 5" xfId="21528" xr:uid="{C77C0F13-BFC8-4A4C-8416-B2D868D4AB3A}"/>
    <cellStyle name="Note 3 5 4 4 6" xfId="24284" xr:uid="{3FE6D02E-C0D1-467E-A9A4-5E7C2D9121F7}"/>
    <cellStyle name="Note 3 5 4 5" xfId="9926" xr:uid="{0C361240-7C47-4E5B-95D6-6E11EDF32A12}"/>
    <cellStyle name="Note 3 5 4 6" xfId="4646" xr:uid="{9D3600EB-8800-44B8-9054-D6E938497853}"/>
    <cellStyle name="Note 3 5 4 7" xfId="13538" xr:uid="{2D9B54F2-2D30-4BF0-9EE1-5EDC6468C570}"/>
    <cellStyle name="Note 3 5 4 8" xfId="17627" xr:uid="{FE9E374D-294B-424F-9663-17988CC87005}"/>
    <cellStyle name="Note 3 5 4 9" xfId="3495" xr:uid="{52FE97A0-7BC5-4117-B6AE-D260CF86EBFE}"/>
    <cellStyle name="Note 3 5 5" xfId="6281" xr:uid="{D2D960CA-DFF7-49E6-A154-41FC94DE7F0A}"/>
    <cellStyle name="Note 3 5 5 2" xfId="10457" xr:uid="{0CD508A1-CBB1-4A86-9AF3-70B95E50D847}"/>
    <cellStyle name="Note 3 5 5 3" xfId="13903" xr:uid="{656538FB-9AC0-4C79-9A1A-67F04713CB96}"/>
    <cellStyle name="Note 3 5 5 4" xfId="18401" xr:uid="{FE1AB41A-ED4A-41CC-A574-84ED7010AF56}"/>
    <cellStyle name="Note 3 5 5 5" xfId="19727" xr:uid="{D6CAFD49-F1E7-4C84-91E0-08702F136546}"/>
    <cellStyle name="Note 3 5 5 6" xfId="22491" xr:uid="{091E424A-81AF-4D87-9AD3-7B6EBBC7083F}"/>
    <cellStyle name="Note 3 5 6" xfId="6136" xr:uid="{3A0666DB-1593-422A-A955-EBFF8673DB20}"/>
    <cellStyle name="Note 3 5 6 2" xfId="10312" xr:uid="{B94EBA3B-6A22-499A-80D3-4AE5671AF9A1}"/>
    <cellStyle name="Note 3 5 6 3" xfId="13759" xr:uid="{878CCF76-2EDD-49B6-8B5D-9038BEB2D354}"/>
    <cellStyle name="Note 3 5 6 4" xfId="17702" xr:uid="{6D444A94-F2EC-4A4E-B957-E69B22CC02B7}"/>
    <cellStyle name="Note 3 5 6 5" xfId="17930" xr:uid="{AF203983-CCF2-4BB7-A9B5-05E4DB498253}"/>
    <cellStyle name="Note 3 5 6 6" xfId="22380" xr:uid="{BF5816A3-A34B-42B5-B104-CA98D1B02521}"/>
    <cellStyle name="Note 3 5 7" xfId="5984" xr:uid="{56894505-399C-4EE3-8B6A-55166C8ED718}"/>
    <cellStyle name="Note 3 5 7 2" xfId="10167" xr:uid="{0991425B-31CC-4458-96BC-B40BA940F3E6}"/>
    <cellStyle name="Note 3 5 7 3" xfId="13615" xr:uid="{5F08A792-190D-4270-B48D-E03D08C35D3D}"/>
    <cellStyle name="Note 3 5 7 4" xfId="18958" xr:uid="{090D6F28-23CD-4D5D-B05F-4EC72C2B8925}"/>
    <cellStyle name="Note 3 5 7 5" xfId="3843" xr:uid="{B61F5F4B-04D5-4CB1-BE41-2ADBBFAB6E96}"/>
    <cellStyle name="Note 3 5 7 6" xfId="18355" xr:uid="{6DB93938-4E4A-444B-9980-D3FEF734E29D}"/>
    <cellStyle name="Note 3 5 8" xfId="8943" xr:uid="{8EA2CD70-202B-4FAD-A166-EB2ADF0B9978}"/>
    <cellStyle name="Note 3 5 8 2" xfId="13062" xr:uid="{4FF54A8E-A926-4924-BB85-6FB02A8FB47D}"/>
    <cellStyle name="Note 3 5 8 3" xfId="16464" xr:uid="{C28C349C-FE10-4B35-836C-B40680B76B66}"/>
    <cellStyle name="Note 3 5 8 4" xfId="18902" xr:uid="{D68316FA-7244-4A0A-8202-C719D90C519F}"/>
    <cellStyle name="Note 3 5 8 5" xfId="16502" xr:uid="{46A80DB1-292C-4E43-85EF-E3DB0C0D1F60}"/>
    <cellStyle name="Note 3 5 8 6" xfId="21934" xr:uid="{D8B145FB-8B92-4A98-8EF9-D4ECDD08E10B}"/>
    <cellStyle name="Note 3 5 8 7" xfId="24632" xr:uid="{67D5CDA4-FC2D-4830-9D90-3FC31547FC8D}"/>
    <cellStyle name="Note 3 5 9" xfId="9271" xr:uid="{9EA60676-CCA4-44FC-8847-841F12294162}"/>
    <cellStyle name="Note 3 5 9 2" xfId="13368" xr:uid="{B6F505F2-96C5-4644-8C41-5EF2F86FBD20}"/>
    <cellStyle name="Note 3 5 9 3" xfId="16763" xr:uid="{D00C4832-F83E-4171-9241-883729F0B1B1}"/>
    <cellStyle name="Note 3 5 9 4" xfId="19194" xr:uid="{32C624C7-6A91-4651-B7FC-F851321641AB}"/>
    <cellStyle name="Note 3 5 9 5" xfId="22163" xr:uid="{FAFC6D82-0199-4B3B-B3FD-BEB8A8E27053}"/>
    <cellStyle name="Note 3 6" xfId="5293" xr:uid="{062CF983-0D28-4F05-8C12-EDFE3B3CA670}"/>
    <cellStyle name="Note 3 6 10" xfId="13269" xr:uid="{3B761F68-810A-47BF-9D57-60EECC9F4A2A}"/>
    <cellStyle name="Note 3 6 11" xfId="18126" xr:uid="{A57F4D1E-A244-4DE8-8676-6DE2238EB02F}"/>
    <cellStyle name="Note 3 6 12" xfId="17454" xr:uid="{0340AEC9-F8EA-49E0-B177-63698441FBAD}"/>
    <cellStyle name="Note 3 6 2" xfId="5764" xr:uid="{8AFECC23-F89C-4A7A-91B8-344BC30C2B0C}"/>
    <cellStyle name="Note 3 6 2 2" xfId="6933" xr:uid="{093D77A6-B14C-45F3-857F-7213F9CD4E6F}"/>
    <cellStyle name="Note 3 6 2 2 2" xfId="11089" xr:uid="{622B2E66-F9AB-402C-89DF-9C457729CA1C}"/>
    <cellStyle name="Note 3 6 2 2 3" xfId="14543" xr:uid="{B078AD2C-A305-4826-9E85-EAB4E7CBC90F}"/>
    <cellStyle name="Note 3 6 2 2 4" xfId="17389" xr:uid="{6D015A40-D52E-4824-829F-2495F4BA406C}"/>
    <cellStyle name="Note 3 6 2 2 5" xfId="20284" xr:uid="{8C771793-6436-43CC-859D-58AC6EF1820E}"/>
    <cellStyle name="Note 3 6 2 2 6" xfId="23043" xr:uid="{55E278C2-F126-4812-AA44-A4A23DF3714F}"/>
    <cellStyle name="Note 3 6 2 3" xfId="7582" xr:uid="{A84CA307-92D7-4544-90EC-BF4ABF25FA50}"/>
    <cellStyle name="Note 3 6 2 3 2" xfId="11738" xr:uid="{8AD70D67-2500-43CB-BC8A-B47559E2017A}"/>
    <cellStyle name="Note 3 6 2 3 3" xfId="15187" xr:uid="{9D22CD4C-27F6-42F2-8178-E706A4F9D534}"/>
    <cellStyle name="Note 3 6 2 3 4" xfId="16155" xr:uid="{C6A84308-6734-497D-B02A-C89E80CCF4CC}"/>
    <cellStyle name="Note 3 6 2 3 5" xfId="20922" xr:uid="{A90F184D-2197-4F76-9FF4-C65757444425}"/>
    <cellStyle name="Note 3 6 2 3 6" xfId="23678" xr:uid="{64681B62-524A-4EC3-94A5-A521CFB4F272}"/>
    <cellStyle name="Note 3 6 2 4" xfId="8214" xr:uid="{B5A7EFED-A7B0-4FBC-9A48-90DE177EC27E}"/>
    <cellStyle name="Note 3 6 2 4 2" xfId="12370" xr:uid="{00A6E60F-4E84-4CE2-A908-07F5002EAC95}"/>
    <cellStyle name="Note 3 6 2 4 3" xfId="15817" xr:uid="{1E4FFA59-FBAA-48CB-85E7-51938639774A}"/>
    <cellStyle name="Note 3 6 2 4 4" xfId="12786" xr:uid="{DD9010D8-1D4D-4E5E-9203-82A3F19DFB90}"/>
    <cellStyle name="Note 3 6 2 4 5" xfId="21548" xr:uid="{8F13EE88-F7C7-473B-8E7C-00B434293D05}"/>
    <cellStyle name="Note 3 6 2 4 6" xfId="24304" xr:uid="{8DBC20CD-3EE9-4611-A15D-0117B1B73497}"/>
    <cellStyle name="Note 3 6 2 5" xfId="9949" xr:uid="{195BD2D0-8699-4248-BF62-3AC858DD5EEE}"/>
    <cellStyle name="Note 3 6 2 6" xfId="4665" xr:uid="{0002A3C8-2DAC-4C9E-A832-4666C5DE2387}"/>
    <cellStyle name="Note 3 6 2 7" xfId="13530" xr:uid="{292671C4-93F2-4641-8603-45F0B6216693}"/>
    <cellStyle name="Note 3 6 2 8" xfId="4978" xr:uid="{388B1F99-0AA9-4FE2-B875-933D41068E6D}"/>
    <cellStyle name="Note 3 6 2 9" xfId="19502" xr:uid="{E1989703-67F1-413A-B9CD-705E3BA3D5D2}"/>
    <cellStyle name="Note 3 6 3" xfId="6524" xr:uid="{9993AD49-9D7C-437E-954F-E58DA53278A5}"/>
    <cellStyle name="Note 3 6 3 2" xfId="10696" xr:uid="{9A59B18D-C348-4B9F-8CC7-E2E96735174E}"/>
    <cellStyle name="Note 3 6 3 3" xfId="14144" xr:uid="{9F301E4B-B8B8-4042-B7CF-ECD9F51A3441}"/>
    <cellStyle name="Note 3 6 3 4" xfId="16548" xr:uid="{B71A7232-BAD0-40F9-B3A2-A62136C4064D}"/>
    <cellStyle name="Note 3 6 3 5" xfId="19922" xr:uid="{7FA518ED-F544-4451-BA97-F735B6EC3F70}"/>
    <cellStyle name="Note 3 6 3 6" xfId="22685" xr:uid="{9B8BD7D3-EECC-4161-9D8F-AF23AAD50867}"/>
    <cellStyle name="Note 3 6 4" xfId="7223" xr:uid="{0F812B86-2223-4F09-AAF4-A2526BC9D614}"/>
    <cellStyle name="Note 3 6 4 2" xfId="11379" xr:uid="{47AB4950-3590-4A39-B7E6-7D5CC1B6C6BD}"/>
    <cellStyle name="Note 3 6 4 3" xfId="14831" xr:uid="{65B971CD-DD1E-4D2F-8025-6AD1072EDFD5}"/>
    <cellStyle name="Note 3 6 4 4" xfId="17764" xr:uid="{0434F084-83C7-4018-A4D7-7B8FAB7D86CA}"/>
    <cellStyle name="Note 3 6 4 5" xfId="20568" xr:uid="{AED765F2-4DC9-4D65-9E2F-BA2CB641A948}"/>
    <cellStyle name="Note 3 6 4 6" xfId="23324" xr:uid="{4D440F36-8653-4841-81E2-D68DDA02C731}"/>
    <cellStyle name="Note 3 6 5" xfId="7855" xr:uid="{7CF022F4-8567-424E-AAC3-7A481379AED5}"/>
    <cellStyle name="Note 3 6 5 2" xfId="12011" xr:uid="{10A25B01-32B9-48B0-B4A6-2AF64682F30C}"/>
    <cellStyle name="Note 3 6 5 3" xfId="15460" xr:uid="{9A7A9865-576A-49DE-8E40-5A5635311FD5}"/>
    <cellStyle name="Note 3 6 5 4" xfId="3455" xr:uid="{1094466F-C884-454B-B0E2-3860FDE4E974}"/>
    <cellStyle name="Note 3 6 5 5" xfId="21194" xr:uid="{9ABF8FC5-BCC1-42F0-AACA-DB7954E32780}"/>
    <cellStyle name="Note 3 6 5 6" xfId="23950" xr:uid="{01C3BA0A-6101-4A36-855F-146F722FADAA}"/>
    <cellStyle name="Note 3 6 6" xfId="9056" xr:uid="{336A64BB-BECE-4BD5-B36B-F7E6727604D8}"/>
    <cellStyle name="Note 3 6 6 2" xfId="13158" xr:uid="{4A7FC253-D0E3-4EA4-8606-60A770F0AA84}"/>
    <cellStyle name="Note 3 6 6 3" xfId="16556" xr:uid="{5376E546-5A11-406D-ADD1-3748947439F9}"/>
    <cellStyle name="Note 3 6 6 4" xfId="18998" xr:uid="{CCC015A7-0357-4309-AE41-D1A66078BC41}"/>
    <cellStyle name="Note 3 6 6 5" xfId="19412" xr:uid="{EFA5A853-7ECE-4478-B26C-6F1251EA6671}"/>
    <cellStyle name="Note 3 6 6 6" xfId="21985" xr:uid="{970C6848-FD4A-472B-AC51-02C546749CAE}"/>
    <cellStyle name="Note 3 6 6 7" xfId="24682" xr:uid="{40BBBCBA-F4EC-4ACB-A811-1F71283E7B29}"/>
    <cellStyle name="Note 3 6 7" xfId="9330" xr:uid="{B0897965-8A95-440D-B5E9-37E909C095D6}"/>
    <cellStyle name="Note 3 6 7 2" xfId="13427" xr:uid="{A8CDBAD2-8985-4A73-8136-F36B7421CA57}"/>
    <cellStyle name="Note 3 6 7 3" xfId="16822" xr:uid="{57A46D4C-8401-403B-BC67-123F11A2D8E7}"/>
    <cellStyle name="Note 3 6 7 4" xfId="19253" xr:uid="{0D532643-54F5-492E-AD10-DFBF0B1207B4}"/>
    <cellStyle name="Note 3 6 7 5" xfId="19591" xr:uid="{222E8BA7-AF32-4989-BF10-3E9854030B9C}"/>
    <cellStyle name="Note 3 6 7 6" xfId="22222" xr:uid="{3ED43316-83E6-4C70-B368-F5A9F556F1E8}"/>
    <cellStyle name="Note 3 6 7 7" xfId="24882" xr:uid="{681F6DDB-B9AE-4DDC-A955-D0A07447D56F}"/>
    <cellStyle name="Note 3 6 8" xfId="9507" xr:uid="{ABFCCB33-4036-455A-9817-0EA8F211C7A7}"/>
    <cellStyle name="Note 3 6 9" xfId="4540" xr:uid="{6498D884-B555-4107-8D87-229A9C6F8ED7}"/>
    <cellStyle name="Note 3 7" xfId="6052" xr:uid="{42F92A9B-FE98-4FF3-8389-0D09D65E50AF}"/>
    <cellStyle name="Note 3 7 2" xfId="10232" xr:uid="{FC19B37D-7A7A-46BC-9FEC-C4660CC95BD4}"/>
    <cellStyle name="Note 3 7 3" xfId="13680" xr:uid="{6272D76E-DE42-4F56-9DAC-BC06A00659BC}"/>
    <cellStyle name="Note 3 7 4" xfId="14484" xr:uid="{AAFC19DB-B115-4A81-85D4-3276BA0A353B}"/>
    <cellStyle name="Note 3 7 5" xfId="17206" xr:uid="{7A63C7B6-294B-4342-87D3-57F014BAB6C3}"/>
    <cellStyle name="Note 3 7 6" xfId="22326" xr:uid="{22E0A98B-B97D-41BB-AC84-8BCF5CAF6E0E}"/>
    <cellStyle name="Note 3 8" xfId="6342" xr:uid="{A7C266B1-052B-4CE4-BF70-DEC3037A610D}"/>
    <cellStyle name="Note 3 8 2" xfId="10517" xr:uid="{A88C1A0B-51DE-4F82-8555-9D3EE802D9B6}"/>
    <cellStyle name="Note 3 8 3" xfId="13964" xr:uid="{BB3664AC-8114-4F49-8966-8C22B14BC083}"/>
    <cellStyle name="Note 3 8 4" xfId="17442" xr:uid="{BF09BA0A-CF87-46CC-983C-DFF0C95BA229}"/>
    <cellStyle name="Note 3 8 5" xfId="19779" xr:uid="{43D541B4-2A19-42AB-BF62-2AC9DF98692B}"/>
    <cellStyle name="Note 3 8 6" xfId="22543" xr:uid="{5F31317B-6AE3-4C8B-AA69-1C196FD47DAB}"/>
    <cellStyle name="Note 3 9" xfId="5948" xr:uid="{2F2A2861-A2D8-4D8C-98B9-1DAFBC44F563}"/>
    <cellStyle name="Note 3 9 2" xfId="10131" xr:uid="{26269453-4C45-46A1-A0CD-A3881E1A07B8}"/>
    <cellStyle name="Note 3 9 3" xfId="13580" xr:uid="{5EDDD976-7999-4B8F-B167-FAC3CEE88F4F}"/>
    <cellStyle name="Note 3 9 4" xfId="16216" xr:uid="{BA1FE5C4-BC27-43E8-ACE3-C427D883913D}"/>
    <cellStyle name="Note 3 9 5" xfId="17654" xr:uid="{22D16481-9933-405F-B2FB-9FAD830B411F}"/>
    <cellStyle name="Note 3 9 6" xfId="18069" xr:uid="{33ED64DD-DE90-4744-8E12-AE17B48820B3}"/>
    <cellStyle name="Note 4" xfId="772" xr:uid="{00000000-0005-0000-0000-000062070000}"/>
    <cellStyle name="Note 4 10" xfId="9275" xr:uid="{28F12C38-ABE0-4757-924A-B94EB4E690D2}"/>
    <cellStyle name="Note 4 10 2" xfId="13372" xr:uid="{6ADC47D6-BF8F-4655-B6E1-78CBF8E8FD8C}"/>
    <cellStyle name="Note 4 10 3" xfId="16767" xr:uid="{8C68C9CF-66C2-45CC-B4E6-C1A71D26A3DA}"/>
    <cellStyle name="Note 4 10 4" xfId="19198" xr:uid="{220A1ECD-CBDD-425C-8F0C-41911A301A01}"/>
    <cellStyle name="Note 4 10 5" xfId="22167" xr:uid="{1BF95B01-8176-47D9-A883-E45039A3935C}"/>
    <cellStyle name="Note 4 11" xfId="3617" xr:uid="{63D68258-D6D7-4F05-948E-F39D25067226}"/>
    <cellStyle name="Note 4 12" xfId="4953" xr:uid="{167AAAF4-12E4-4D24-933F-8B551AD665B5}"/>
    <cellStyle name="Note 4 13" xfId="12765" xr:uid="{8AB51985-F34A-41FB-A46F-B6D6154165DC}"/>
    <cellStyle name="Note 4 14" xfId="3789" xr:uid="{263F1167-8688-4FBA-955B-991EF8CA23CD}"/>
    <cellStyle name="Note 4 15" xfId="19352" xr:uid="{8BD45D3D-0BD6-49AC-A4A9-FE7D542DF5C4}"/>
    <cellStyle name="Note 4 16" xfId="21818" xr:uid="{06AA553A-7484-4995-A6F1-E6AB623DD8B7}"/>
    <cellStyle name="Note 4 2" xfId="2019" xr:uid="{00000000-0005-0000-0000-000063070000}"/>
    <cellStyle name="Note 4 2 10" xfId="9382" xr:uid="{4051BF16-BB22-4A21-ACB4-A8D98FD7A01F}"/>
    <cellStyle name="Note 4 2 10 2" xfId="13479" xr:uid="{2D9B75B2-E48A-4DD9-BB44-16A8771DF7DD}"/>
    <cellStyle name="Note 4 2 10 3" xfId="16874" xr:uid="{8D2D8885-46B9-4FCE-8431-E286A0A1BA2F}"/>
    <cellStyle name="Note 4 2 10 4" xfId="19305" xr:uid="{DE034B68-C9F9-4E7B-8F57-C09A27E8A80D}"/>
    <cellStyle name="Note 4 2 10 5" xfId="19643" xr:uid="{F481C721-50B6-4B52-ABC9-8A0A8538F7B8}"/>
    <cellStyle name="Note 4 2 10 6" xfId="22274" xr:uid="{BE8B2D46-6332-4756-81BB-96E381EB85A7}"/>
    <cellStyle name="Note 4 2 10 7" xfId="24934" xr:uid="{AA63A308-61DA-4259-822F-532EED1E9DDF}"/>
    <cellStyle name="Note 4 2 11" xfId="4583" xr:uid="{AD6C60D2-3B20-453E-A10C-7059950AA64E}"/>
    <cellStyle name="Note 4 2 12" xfId="3911" xr:uid="{75BBA07E-19F8-4D80-B0B7-BD5511A02B31}"/>
    <cellStyle name="Note 4 2 13" xfId="5027" xr:uid="{7C74B6F3-705F-41A7-9ECE-B0D5B06BBEC2}"/>
    <cellStyle name="Note 4 2 14" xfId="12663" xr:uid="{22CB8582-F70F-4C6F-B0D4-66BFC6CD9F44}"/>
    <cellStyle name="Note 4 2 15" xfId="18324" xr:uid="{000CB295-74F7-4FCF-913D-5BBE50DFD8F6}"/>
    <cellStyle name="Note 4 2 2" xfId="5247" xr:uid="{1F15F6E0-42B4-4274-A49B-1B3CE40B072D}"/>
    <cellStyle name="Note 4 2 2 10" xfId="16236" xr:uid="{B9612135-1C83-410F-83AC-E9F9AD75BF19}"/>
    <cellStyle name="Note 4 2 2 11" xfId="4405" xr:uid="{E1A158D1-3584-4A3F-9BF4-8DEB18CBF58F}"/>
    <cellStyle name="Note 4 2 2 12" xfId="17278" xr:uid="{9FD9285B-CD7B-4FAC-8C6C-7DFB2A84D70C}"/>
    <cellStyle name="Note 4 2 2 2" xfId="5683" xr:uid="{A1E34C7D-C366-4426-BB69-97588B3F37BD}"/>
    <cellStyle name="Note 4 2 2 2 2" xfId="6853" xr:uid="{8F9B5CCB-7B33-49B7-B614-DA695F808E4E}"/>
    <cellStyle name="Note 4 2 2 2 2 2" xfId="11014" xr:uid="{6C84CDF3-DF10-4533-B4D4-6867614229BA}"/>
    <cellStyle name="Note 4 2 2 2 2 3" xfId="14467" xr:uid="{0625456D-8FD7-40B0-A1D7-253E4C1473FC}"/>
    <cellStyle name="Note 4 2 2 2 2 4" xfId="4752" xr:uid="{2DF97B85-99B5-4EE0-B418-94F7C2A1648B}"/>
    <cellStyle name="Note 4 2 2 2 2 5" xfId="20226" xr:uid="{81AB47A4-4CA5-48A3-AF88-5B6B7FB00939}"/>
    <cellStyle name="Note 4 2 2 2 2 6" xfId="22985" xr:uid="{C5C2EE6F-8DE0-4810-A1E6-8B564501FB6F}"/>
    <cellStyle name="Note 4 2 2 2 3" xfId="7521" xr:uid="{FEF4B070-2C36-467A-BAFE-0A42830712CC}"/>
    <cellStyle name="Note 4 2 2 2 3 2" xfId="11677" xr:uid="{88A41EE0-7F70-4270-BA46-E12124EB2256}"/>
    <cellStyle name="Note 4 2 2 2 3 3" xfId="15128" xr:uid="{CB759D72-782B-4D45-9D4F-D5E75C9DA85C}"/>
    <cellStyle name="Note 4 2 2 2 3 4" xfId="17255" xr:uid="{03BB0D8E-B79E-4772-96FC-B97B3CF223B6}"/>
    <cellStyle name="Note 4 2 2 2 3 5" xfId="20864" xr:uid="{29627DA2-7463-4FF1-9570-A346388132AF}"/>
    <cellStyle name="Note 4 2 2 2 3 6" xfId="23620" xr:uid="{20B81206-FD78-488B-ABA6-4CDAB8C54A13}"/>
    <cellStyle name="Note 4 2 2 2 4" xfId="8153" xr:uid="{999816F8-9C82-4A17-8C88-5E37F1DEA937}"/>
    <cellStyle name="Note 4 2 2 2 4 2" xfId="12309" xr:uid="{47CC8314-4C07-458A-8541-6F694B748424}"/>
    <cellStyle name="Note 4 2 2 2 4 3" xfId="15758" xr:uid="{724FF545-7486-4D7D-8C7D-3C398E11B3B5}"/>
    <cellStyle name="Note 4 2 2 2 4 4" xfId="9964" xr:uid="{CBC5360B-0893-411A-9FB2-0872CDEA54A3}"/>
    <cellStyle name="Note 4 2 2 2 4 5" xfId="21490" xr:uid="{4E52ABF8-D427-488E-BABC-040055113FBA}"/>
    <cellStyle name="Note 4 2 2 2 4 6" xfId="24246" xr:uid="{61019B3D-CDFF-465F-B356-AAFDF11FB373}"/>
    <cellStyle name="Note 4 2 2 2 5" xfId="9874" xr:uid="{377EA887-66C2-4191-B75D-BC700EB87EE1}"/>
    <cellStyle name="Note 4 2 2 2 6" xfId="4601" xr:uid="{3A08B67A-2504-489E-B79E-A9E3E163F01C}"/>
    <cellStyle name="Note 4 2 2 2 7" xfId="12988" xr:uid="{E4CACB2A-6C0B-434A-B746-CED9BC24DEDE}"/>
    <cellStyle name="Note 4 2 2 2 8" xfId="4949" xr:uid="{6E04C9D1-934A-43CD-8403-1B6B7D07408A}"/>
    <cellStyle name="Note 4 2 2 2 9" xfId="17047" xr:uid="{7C16EDA8-9FF2-4BA1-8BEE-93ED15E58B03}"/>
    <cellStyle name="Note 4 2 2 3" xfId="5904" xr:uid="{22E2E622-5FD1-478F-A376-72D45018E009}"/>
    <cellStyle name="Note 4 2 2 3 2" xfId="7073" xr:uid="{519A66E0-7A61-40E9-B6F1-5670F5AC9E9B}"/>
    <cellStyle name="Note 4 2 2 3 2 2" xfId="11229" xr:uid="{01D075AE-816C-4E10-981C-A1869A6FE477}"/>
    <cellStyle name="Note 4 2 2 3 2 3" xfId="14683" xr:uid="{F9A2609B-7560-4DFB-B609-09405ED8895B}"/>
    <cellStyle name="Note 4 2 2 3 2 4" xfId="18809" xr:uid="{0C28BF56-8381-49D2-9A7E-A8C91D710AA6}"/>
    <cellStyle name="Note 4 2 2 3 2 5" xfId="20424" xr:uid="{62708CA6-229D-4D3D-87D9-568FC287D762}"/>
    <cellStyle name="Note 4 2 2 3 2 6" xfId="23182" xr:uid="{98E3F40F-DC61-4436-B820-A6892A21D05B}"/>
    <cellStyle name="Note 4 2 2 3 3" xfId="7721" xr:uid="{3BF9A48A-5CE0-472C-99BE-64E8C9C0C778}"/>
    <cellStyle name="Note 4 2 2 3 3 2" xfId="11877" xr:uid="{B3233CB9-9308-4E69-AEA8-CEEF69F67C3F}"/>
    <cellStyle name="Note 4 2 2 3 3 3" xfId="15326" xr:uid="{732E60AC-BA58-4824-9CA2-69C54A3A1E6B}"/>
    <cellStyle name="Note 4 2 2 3 3 4" xfId="4459" xr:uid="{A8E70688-7BD3-4AA7-A30C-E5B926B836C4}"/>
    <cellStyle name="Note 4 2 2 3 3 5" xfId="21061" xr:uid="{18D059ED-93DA-4BBF-89D1-E24FBFED673A}"/>
    <cellStyle name="Note 4 2 2 3 3 6" xfId="23817" xr:uid="{251A25D6-2253-4BD3-9C6B-117900D3A264}"/>
    <cellStyle name="Note 4 2 2 3 4" xfId="8353" xr:uid="{FD3D6C9C-BA79-4573-B70B-1485248E7E61}"/>
    <cellStyle name="Note 4 2 2 3 4 2" xfId="12509" xr:uid="{69E8F990-979A-4F75-8BA2-3EBE1405B84F}"/>
    <cellStyle name="Note 4 2 2 3 4 3" xfId="15956" xr:uid="{F0F6FEC7-7B47-468E-A834-605AA4EEDE2D}"/>
    <cellStyle name="Note 4 2 2 3 4 4" xfId="4335" xr:uid="{94867D25-C9F9-4627-A71D-35F7DA76717C}"/>
    <cellStyle name="Note 4 2 2 3 4 5" xfId="21687" xr:uid="{CEAF9750-20D3-466A-8A49-C615EA56925B}"/>
    <cellStyle name="Note 4 2 2 3 4 6" xfId="24443" xr:uid="{73F60D32-4B7F-4982-ABC8-8D3CFD81ABCA}"/>
    <cellStyle name="Note 4 2 2 3 5" xfId="10089" xr:uid="{D8B6CDC1-AB56-45B7-A585-68DCBC5025DB}"/>
    <cellStyle name="Note 4 2 2 3 6" xfId="3338" xr:uid="{F0D12F67-626A-4CF4-87CF-E76E35458436}"/>
    <cellStyle name="Note 4 2 2 3 7" xfId="16207" xr:uid="{D32DFF2D-DAA8-4544-B9A5-021B1E962429}"/>
    <cellStyle name="Note 4 2 2 3 8" xfId="13550" xr:uid="{1E862AAB-249B-4274-89AC-C8C6C367B558}"/>
    <cellStyle name="Note 4 2 2 3 9" xfId="13573" xr:uid="{DCE12F5D-4D5A-4BF5-A8E4-4FF8555D3B73}"/>
    <cellStyle name="Note 4 2 2 4" xfId="5581" xr:uid="{1EDC16F4-F00F-4042-9A7F-41329A493FCF}"/>
    <cellStyle name="Note 4 2 2 4 2" xfId="6751" xr:uid="{AF9FE94B-50AC-45BF-8814-6989B0331654}"/>
    <cellStyle name="Note 4 2 2 4 2 2" xfId="10912" xr:uid="{CF9F4FBA-3FDB-483A-B591-8E8A1EA8D24B}"/>
    <cellStyle name="Note 4 2 2 4 2 3" xfId="14365" xr:uid="{80381EEB-3042-4045-BE91-83DD3EAF2EED}"/>
    <cellStyle name="Note 4 2 2 4 2 4" xfId="19370" xr:uid="{80CE585A-E855-4885-96A1-75F903B26179}"/>
    <cellStyle name="Note 4 2 2 4 2 5" xfId="20124" xr:uid="{59525F6A-EA7B-4AB4-912D-3D1B1496DA77}"/>
    <cellStyle name="Note 4 2 2 4 2 6" xfId="22883" xr:uid="{C732755F-1D62-4E7D-A685-F0A151C4E8AF}"/>
    <cellStyle name="Note 4 2 2 4 3" xfId="7419" xr:uid="{A7573F5E-674D-417A-853D-7C89E1A43C01}"/>
    <cellStyle name="Note 4 2 2 4 3 2" xfId="11575" xr:uid="{B72D7005-7E0A-48FF-B9D4-78EAC9EEF150}"/>
    <cellStyle name="Note 4 2 2 4 3 3" xfId="15026" xr:uid="{878BAE2D-9C0E-4ECD-99FA-FE8B5514D981}"/>
    <cellStyle name="Note 4 2 2 4 3 4" xfId="17104" xr:uid="{E0D78FF5-3E65-4FF5-8E71-8D81737EC8DD}"/>
    <cellStyle name="Note 4 2 2 4 3 5" xfId="20762" xr:uid="{99211909-CDCD-4056-B314-9F2822C5170E}"/>
    <cellStyle name="Note 4 2 2 4 3 6" xfId="23518" xr:uid="{CE74AE12-1526-434B-8276-E6C62124CEE8}"/>
    <cellStyle name="Note 4 2 2 4 4" xfId="8051" xr:uid="{9F9F3018-9DE4-4D71-B2EC-728A23FB8A6E}"/>
    <cellStyle name="Note 4 2 2 4 4 2" xfId="12207" xr:uid="{AF0B34F7-9ADE-4B24-B24F-2ACEBFA81087}"/>
    <cellStyle name="Note 4 2 2 4 4 3" xfId="15656" xr:uid="{5D38EE59-F6E1-4AA3-A40A-047D8C716DCE}"/>
    <cellStyle name="Note 4 2 2 4 4 4" xfId="16266" xr:uid="{D974479C-C0E2-40B5-92FA-5D5DB5F62DE1}"/>
    <cellStyle name="Note 4 2 2 4 4 5" xfId="21388" xr:uid="{3644E64F-590B-4204-9453-3E7951BD6E5C}"/>
    <cellStyle name="Note 4 2 2 4 4 6" xfId="24144" xr:uid="{69A11BDB-CF76-48DC-92B9-29C4C893D453}"/>
    <cellStyle name="Note 4 2 2 4 5" xfId="9772" xr:uid="{A0E110C9-7BB1-4F69-A3CF-486386A4F5A0}"/>
    <cellStyle name="Note 4 2 2 4 6" xfId="4900" xr:uid="{C62E53F8-57F3-4C21-B8E0-D4025922A281}"/>
    <cellStyle name="Note 4 2 2 4 7" xfId="18519" xr:uid="{B5213FDC-5BC0-4495-AB2F-47A20E8FD0AC}"/>
    <cellStyle name="Note 4 2 2 4 8" xfId="17590" xr:uid="{7FAAA7AD-C5D8-464F-9A05-6FC782BC9CF0}"/>
    <cellStyle name="Note 4 2 2 4 9" xfId="3195" xr:uid="{3071551D-27CF-4075-BB24-6C35813203BC}"/>
    <cellStyle name="Note 4 2 2 5" xfId="6479" xr:uid="{F942A15E-90C6-463B-BE77-B81E5D8633FC}"/>
    <cellStyle name="Note 4 2 2 5 2" xfId="10651" xr:uid="{8B057A3B-023C-4207-9245-58022F08D889}"/>
    <cellStyle name="Note 4 2 2 5 3" xfId="14099" xr:uid="{603AB04A-2FE9-4F3E-B191-7FFF63B20365}"/>
    <cellStyle name="Note 4 2 2 5 4" xfId="3496" xr:uid="{1A5505AC-8CE0-4EE0-BE42-1B2B42A92333}"/>
    <cellStyle name="Note 4 2 2 5 5" xfId="19877" xr:uid="{F504F4B0-4079-4912-86C4-F6E1D9E189D4}"/>
    <cellStyle name="Note 4 2 2 5 6" xfId="22640" xr:uid="{FB8E7DFD-920F-4E0A-984C-C5FFB483A63E}"/>
    <cellStyle name="Note 4 2 2 6" xfId="7178" xr:uid="{C7C0C408-FF22-442C-964F-96F822A94B50}"/>
    <cellStyle name="Note 4 2 2 6 2" xfId="11334" xr:uid="{77C3B060-78B3-44B1-BB8E-49AC43F55AEC}"/>
    <cellStyle name="Note 4 2 2 6 3" xfId="14786" xr:uid="{2A6A7CB3-8E06-4BFF-BF6A-A0AE2AB66B18}"/>
    <cellStyle name="Note 4 2 2 6 4" xfId="13733" xr:uid="{F349CF8C-3077-49E5-98DC-81B30DBB32D2}"/>
    <cellStyle name="Note 4 2 2 6 5" xfId="20523" xr:uid="{36D61670-95F7-465B-B7C4-A69CD0EE58EA}"/>
    <cellStyle name="Note 4 2 2 6 6" xfId="23279" xr:uid="{FB09CE50-A34F-4C55-A175-F6C5F9C10C68}"/>
    <cellStyle name="Note 4 2 2 7" xfId="7809" xr:uid="{8B2D4E60-C9AC-428D-92F9-3EFCABA01F11}"/>
    <cellStyle name="Note 4 2 2 7 2" xfId="11965" xr:uid="{87EC7444-9DD8-4CEC-8B86-51CF5DB0536B}"/>
    <cellStyle name="Note 4 2 2 7 3" xfId="15414" xr:uid="{9F6733BF-C678-4383-B8CA-44B9BB733B2A}"/>
    <cellStyle name="Note 4 2 2 7 4" xfId="16950" xr:uid="{22B0FCF6-F73F-4578-81C5-48A21F216CAB}"/>
    <cellStyle name="Note 4 2 2 7 5" xfId="21148" xr:uid="{FD2F8D92-1CED-42FF-AB77-7FAFC840DDFC}"/>
    <cellStyle name="Note 4 2 2 7 6" xfId="23904" xr:uid="{C2A36434-77AC-4A64-9D48-B25448D3A54C}"/>
    <cellStyle name="Note 4 2 2 8" xfId="2989" xr:uid="{E54292CC-FB09-4D3B-B585-7B7E1719B5C3}"/>
    <cellStyle name="Note 4 2 2 9" xfId="4504" xr:uid="{E910F9C1-E041-430A-830E-7A72A3258041}"/>
    <cellStyle name="Note 4 2 3" xfId="5352" xr:uid="{E46A7C11-277A-44C9-BD16-C6330EFEC5A4}"/>
    <cellStyle name="Note 4 2 3 10" xfId="4166" xr:uid="{08F99773-75F0-4F5C-9AA1-1C0535291738}"/>
    <cellStyle name="Note 4 2 3 2" xfId="5633" xr:uid="{80DEA010-6D4B-4B71-A2A7-351CFF5B0B0D}"/>
    <cellStyle name="Note 4 2 3 2 2" xfId="6803" xr:uid="{DD1E93C7-6742-44ED-B65F-C2CD2F5012E6}"/>
    <cellStyle name="Note 4 2 3 2 2 2" xfId="10964" xr:uid="{364A108C-6B82-4A6D-8ECD-08B95F3C5F71}"/>
    <cellStyle name="Note 4 2 3 2 2 3" xfId="14417" xr:uid="{48D7643F-43CA-4867-833B-3C817F6B582B}"/>
    <cellStyle name="Note 4 2 3 2 2 4" xfId="17211" xr:uid="{B91F538D-D4B6-440E-8312-CCD260917A1C}"/>
    <cellStyle name="Note 4 2 3 2 2 5" xfId="20176" xr:uid="{8E76140E-257E-40AA-92C4-E0BDE22C9713}"/>
    <cellStyle name="Note 4 2 3 2 2 6" xfId="22935" xr:uid="{29C84162-FADF-405F-B429-6C28C8E02ACC}"/>
    <cellStyle name="Note 4 2 3 2 3" xfId="7471" xr:uid="{5908EE34-EB3E-4B0D-B95E-C97FE06A321F}"/>
    <cellStyle name="Note 4 2 3 2 3 2" xfId="11627" xr:uid="{551DC758-545C-4083-B870-40CE5C4ED52D}"/>
    <cellStyle name="Note 4 2 3 2 3 3" xfId="15078" xr:uid="{0DCDB403-C0D3-40D7-97CC-CF514957DE72}"/>
    <cellStyle name="Note 4 2 3 2 3 4" xfId="4964" xr:uid="{789DA59C-D23B-4C6A-8493-7C76A95380EB}"/>
    <cellStyle name="Note 4 2 3 2 3 5" xfId="20814" xr:uid="{203019F2-FD90-441B-AD0D-0375B786DBC9}"/>
    <cellStyle name="Note 4 2 3 2 3 6" xfId="23570" xr:uid="{8A97270C-CF66-4B64-9376-380078F6C771}"/>
    <cellStyle name="Note 4 2 3 2 4" xfId="8103" xr:uid="{3A6B1299-AC9C-477D-8F90-34346F64A080}"/>
    <cellStyle name="Note 4 2 3 2 4 2" xfId="12259" xr:uid="{E177264E-3A99-41D7-A1A0-16F3351FD5C0}"/>
    <cellStyle name="Note 4 2 3 2 4 3" xfId="15708" xr:uid="{92BEA68A-3815-40AD-8E8B-0F820CE9EBA7}"/>
    <cellStyle name="Note 4 2 3 2 4 4" xfId="16970" xr:uid="{E886E6A8-56C6-411A-8647-F4F064828263}"/>
    <cellStyle name="Note 4 2 3 2 4 5" xfId="21440" xr:uid="{7D78E1F1-3B5A-4897-93AB-44C620CF34C7}"/>
    <cellStyle name="Note 4 2 3 2 4 6" xfId="24196" xr:uid="{0236E9A3-9500-42A5-AFD3-A043CC31EBB4}"/>
    <cellStyle name="Note 4 2 3 2 5" xfId="9824" xr:uid="{FED17ED2-BD94-43DE-B4D3-D8E9114E2D0C}"/>
    <cellStyle name="Note 4 2 3 2 6" xfId="5059" xr:uid="{3912863B-A663-400C-AC80-08EB7B24A097}"/>
    <cellStyle name="Note 4 2 3 2 7" xfId="4782" xr:uid="{CB707069-F5CD-41EE-85ED-DDF0776C93D0}"/>
    <cellStyle name="Note 4 2 3 2 8" xfId="16309" xr:uid="{F12ADD74-220B-487F-92EE-D493568B7771}"/>
    <cellStyle name="Note 4 2 3 2 9" xfId="18879" xr:uid="{988F321C-0AB8-4C63-A84F-E58433B01804}"/>
    <cellStyle name="Note 4 2 3 3" xfId="6582" xr:uid="{93B2488C-3C8F-46EB-BED0-D9065001C589}"/>
    <cellStyle name="Note 4 2 3 3 2" xfId="10754" xr:uid="{4865FA0B-B4B2-46EB-BE03-B103F7A25DD8}"/>
    <cellStyle name="Note 4 2 3 3 3" xfId="14202" xr:uid="{38D8D24E-5241-4CAA-A500-A85D2ECFE893}"/>
    <cellStyle name="Note 4 2 3 3 4" xfId="17067" xr:uid="{D86036D5-3F4E-469D-804E-F75C0F435BC6}"/>
    <cellStyle name="Note 4 2 3 3 5" xfId="19980" xr:uid="{4A4BFA3A-6C36-4AB5-A330-269B95343332}"/>
    <cellStyle name="Note 4 2 3 3 6" xfId="22743" xr:uid="{5FEBBAA2-B8D9-4EDC-81BA-1791CC23CF05}"/>
    <cellStyle name="Note 4 2 3 4" xfId="7281" xr:uid="{F7C81A36-6B18-49E8-8CFF-D5D734C98892}"/>
    <cellStyle name="Note 4 2 3 4 2" xfId="11437" xr:uid="{4CA94D00-2C80-47FE-8BA5-6C77E23708AD}"/>
    <cellStyle name="Note 4 2 3 4 3" xfId="14889" xr:uid="{991F2748-F13E-498E-B397-78A6A77DDAA1}"/>
    <cellStyle name="Note 4 2 3 4 4" xfId="17695" xr:uid="{220CB455-1DDC-4539-B186-8F423CA4C656}"/>
    <cellStyle name="Note 4 2 3 4 5" xfId="20626" xr:uid="{DF1D8D5C-BD8A-46B4-83CA-471DD32D1771}"/>
    <cellStyle name="Note 4 2 3 4 6" xfId="23382" xr:uid="{D147FC12-7F2E-4B1E-85C2-168B80B11AE9}"/>
    <cellStyle name="Note 4 2 3 5" xfId="7914" xr:uid="{7AEB91E2-8A93-470F-BE00-1A887C8B3F4E}"/>
    <cellStyle name="Note 4 2 3 5 2" xfId="12070" xr:uid="{A3465710-2BA2-4880-A0D4-22417E299BBD}"/>
    <cellStyle name="Note 4 2 3 5 3" xfId="15519" xr:uid="{510B557E-D4E4-456F-A293-6E23C493A01D}"/>
    <cellStyle name="Note 4 2 3 5 4" xfId="5020" xr:uid="{FBD972F5-497C-4873-89BC-94B6ACD57AC3}"/>
    <cellStyle name="Note 4 2 3 5 5" xfId="21253" xr:uid="{209E9BEC-3C02-410C-B53B-646B528AC15A}"/>
    <cellStyle name="Note 4 2 3 5 6" xfId="24009" xr:uid="{7F7DA8D9-83D3-46C7-BA9F-8E8017A05352}"/>
    <cellStyle name="Note 4 2 3 6" xfId="9566" xr:uid="{B22FB6F1-419B-4DF3-A08D-B88394C04FA8}"/>
    <cellStyle name="Note 4 2 3 7" xfId="4820" xr:uid="{FD7243E0-44A5-4FD8-90BB-67904E0738EE}"/>
    <cellStyle name="Note 4 2 3 8" xfId="13243" xr:uid="{8928CABE-B7DD-4665-91E5-E83474941AE6}"/>
    <cellStyle name="Note 4 2 3 9" xfId="18012" xr:uid="{4E328D1C-43D7-4E52-B6A8-81BA285A1985}"/>
    <cellStyle name="Note 4 2 4" xfId="5850" xr:uid="{6B03BE53-F7A0-4501-A88A-BDA3DF01F8E9}"/>
    <cellStyle name="Note 4 2 4 2" xfId="7019" xr:uid="{8235D244-2771-4C68-8525-6605898B3785}"/>
    <cellStyle name="Note 4 2 4 2 2" xfId="11175" xr:uid="{8BCF698A-FE68-4611-8084-9E342510EAF9}"/>
    <cellStyle name="Note 4 2 4 2 3" xfId="14629" xr:uid="{40810F08-610D-4F3D-8956-A08D5F621EF2}"/>
    <cellStyle name="Note 4 2 4 2 4" xfId="17524" xr:uid="{DA93AC2C-58F0-4781-8082-671AECC08CFA}"/>
    <cellStyle name="Note 4 2 4 2 5" xfId="20370" xr:uid="{CCFD08AE-45D6-4036-A8F7-265CC593F437}"/>
    <cellStyle name="Note 4 2 4 2 6" xfId="23128" xr:uid="{EC048261-6150-4CCF-8091-4EC02D7B443E}"/>
    <cellStyle name="Note 4 2 4 3" xfId="7667" xr:uid="{E7468F1B-B817-4329-B9CD-713B91FFB5AC}"/>
    <cellStyle name="Note 4 2 4 3 2" xfId="11823" xr:uid="{9F9D67CD-FF2F-4507-86FF-CB474111E3D2}"/>
    <cellStyle name="Note 4 2 4 3 3" xfId="15272" xr:uid="{BB3A14A2-0C77-4266-A1BD-F0EAC6890A18}"/>
    <cellStyle name="Note 4 2 4 3 4" xfId="14005" xr:uid="{79B8B35E-29E2-4537-BB29-CA77E41EC7EC}"/>
    <cellStyle name="Note 4 2 4 3 5" xfId="21007" xr:uid="{6A841505-CDFD-4B3E-BC8D-6335AE8263A2}"/>
    <cellStyle name="Note 4 2 4 3 6" xfId="23763" xr:uid="{8D606520-25CB-4AB5-8292-7FC02544A294}"/>
    <cellStyle name="Note 4 2 4 4" xfId="8299" xr:uid="{E06C617A-72F4-40D9-8139-EE1E54319DEB}"/>
    <cellStyle name="Note 4 2 4 4 2" xfId="12455" xr:uid="{C1057D01-0276-4576-9FAC-63A4FCEBCD7C}"/>
    <cellStyle name="Note 4 2 4 4 3" xfId="15902" xr:uid="{E713CE5D-2469-48C6-A622-5C36A8AC90C1}"/>
    <cellStyle name="Note 4 2 4 4 4" xfId="4226" xr:uid="{78ED0E1E-B5AD-42E9-8B77-0C98489EF0B0}"/>
    <cellStyle name="Note 4 2 4 4 5" xfId="21633" xr:uid="{3923A6DC-E93B-4964-98E7-DBD8D60822EC}"/>
    <cellStyle name="Note 4 2 4 4 6" xfId="24389" xr:uid="{1E4762B8-6401-40B3-8B81-98D4AB5E0EB5}"/>
    <cellStyle name="Note 4 2 4 5" xfId="10035" xr:uid="{6566F72D-7266-41F3-BE95-21F784EC7B56}"/>
    <cellStyle name="Note 4 2 4 6" xfId="3470" xr:uid="{47568A97-58CB-46C2-B331-685866136ED9}"/>
    <cellStyle name="Note 4 2 4 7" xfId="8555" xr:uid="{CC904167-3A1F-4844-87B5-2948A215793E}"/>
    <cellStyle name="Note 4 2 4 8" xfId="3158" xr:uid="{66C4CE4A-D3F2-4A35-A48B-450995136A04}"/>
    <cellStyle name="Note 4 2 4 9" xfId="17496" xr:uid="{A0B1B22C-27CB-4717-B122-2FE58BE0581E}"/>
    <cellStyle name="Note 4 2 5" xfId="5527" xr:uid="{DCD211A6-A074-46E6-BC0C-D8D302D37E2E}"/>
    <cellStyle name="Note 4 2 5 2" xfId="6700" xr:uid="{6D17F781-8F47-4377-8798-3784AC42CEC2}"/>
    <cellStyle name="Note 4 2 5 2 2" xfId="10861" xr:uid="{C296450E-7B70-42CD-B1A1-1A8B28A72311}"/>
    <cellStyle name="Note 4 2 5 2 3" xfId="14314" xr:uid="{AD90AF21-9FC3-4EAA-AFF9-A003BCA59D07}"/>
    <cellStyle name="Note 4 2 5 2 4" xfId="8529" xr:uid="{83FD3540-1603-4D91-8FC4-4819B1224C42}"/>
    <cellStyle name="Note 4 2 5 2 5" xfId="20074" xr:uid="{E203E137-C125-4DD7-9D25-F7423A7F7C9A}"/>
    <cellStyle name="Note 4 2 5 2 6" xfId="22833" xr:uid="{506B49B1-65E9-4B77-85A7-2D736A4F5FF8}"/>
    <cellStyle name="Note 4 2 5 3" xfId="7368" xr:uid="{16A7BEC5-17AF-4474-BD61-FB44F96646CC}"/>
    <cellStyle name="Note 4 2 5 3 2" xfId="11524" xr:uid="{4F120258-FEB2-4237-9DED-F2F465CF8771}"/>
    <cellStyle name="Note 4 2 5 3 3" xfId="14975" xr:uid="{6F30C0F3-F621-44FF-A1A6-79BFEE280B3F}"/>
    <cellStyle name="Note 4 2 5 3 4" xfId="17579" xr:uid="{4C87982F-329F-4CC1-80E8-CF9BE6DE02CB}"/>
    <cellStyle name="Note 4 2 5 3 5" xfId="20711" xr:uid="{589F26EC-BC7D-4D12-ABD0-5C7A5E9D4B8D}"/>
    <cellStyle name="Note 4 2 5 3 6" xfId="23467" xr:uid="{BE9E7396-1DB7-4B93-88B6-17CB45DB142D}"/>
    <cellStyle name="Note 4 2 5 4" xfId="8001" xr:uid="{2C5A7015-051A-4B22-87D3-E7116B0002E6}"/>
    <cellStyle name="Note 4 2 5 4 2" xfId="12157" xr:uid="{DD12FCC4-BE20-4E52-862C-659A1FD0EA5E}"/>
    <cellStyle name="Note 4 2 5 4 3" xfId="15606" xr:uid="{FCB17BE7-3D81-478B-86A4-B8BB01B7AB0A}"/>
    <cellStyle name="Note 4 2 5 4 4" xfId="9889" xr:uid="{E8741DEF-113C-4D39-8453-A71B051BFE8C}"/>
    <cellStyle name="Note 4 2 5 4 5" xfId="21338" xr:uid="{066DA486-4408-48A6-8AAA-68084CEAECF5}"/>
    <cellStyle name="Note 4 2 5 4 6" xfId="24094" xr:uid="{A4D4A1A4-8C38-42E3-82CB-44A82A2055A0}"/>
    <cellStyle name="Note 4 2 5 5" xfId="9719" xr:uid="{100751BB-5559-44F4-8DFA-F6D0B57F7E12}"/>
    <cellStyle name="Note 4 2 5 6" xfId="4883" xr:uid="{1D2E38F9-C849-4264-9A72-5971197CA46F}"/>
    <cellStyle name="Note 4 2 5 7" xfId="18525" xr:uid="{4A9E12D4-F2AF-4DD4-9649-CC4E7F3B3C36}"/>
    <cellStyle name="Note 4 2 5 8" xfId="17567" xr:uid="{677AC887-26C6-4669-BB8C-C72B3841F6DF}"/>
    <cellStyle name="Note 4 2 5 9" xfId="17767" xr:uid="{1117B64A-933E-4875-BDE1-644F9FC76582}"/>
    <cellStyle name="Note 4 2 6" xfId="6285" xr:uid="{9F67C03F-930D-4947-ABFF-3929593A4BD2}"/>
    <cellStyle name="Note 4 2 6 2" xfId="10461" xr:uid="{995CB4CD-97DC-4969-8E1D-FC44374FC4CE}"/>
    <cellStyle name="Note 4 2 6 3" xfId="13907" xr:uid="{0B56343B-8EA9-4054-807B-ADFB999FECCD}"/>
    <cellStyle name="Note 4 2 6 4" xfId="18171" xr:uid="{C82CE378-9B4C-4385-BBCB-25AE609264A9}"/>
    <cellStyle name="Note 4 2 6 5" xfId="19731" xr:uid="{4BDB59D8-F52D-4809-B2AB-B0598A37B6CD}"/>
    <cellStyle name="Note 4 2 6 6" xfId="22495" xr:uid="{076F58DA-F966-432B-9F8B-1FC5B3C1E079}"/>
    <cellStyle name="Note 4 2 7" xfId="6134" xr:uid="{2D08519C-BE3B-4A61-9FD8-9ADACCED7F40}"/>
    <cellStyle name="Note 4 2 7 2" xfId="10310" xr:uid="{051A783B-B700-4400-BC42-D1ADE3C2F333}"/>
    <cellStyle name="Note 4 2 7 3" xfId="13757" xr:uid="{C3C9C709-7A28-49F3-97A2-F3A3AA6ADAD6}"/>
    <cellStyle name="Note 4 2 7 4" xfId="3371" xr:uid="{0B322CFC-64F2-406C-9323-7992AF26BFB4}"/>
    <cellStyle name="Note 4 2 7 5" xfId="3666" xr:uid="{927B97DC-2B3F-4C66-AF46-76B401C0F223}"/>
    <cellStyle name="Note 4 2 7 6" xfId="22378" xr:uid="{589676F3-2739-4176-875B-6AB696E9142A}"/>
    <cellStyle name="Note 4 2 8" xfId="6078" xr:uid="{5175D14C-D0C4-4898-99F0-5B62A57F03CB}"/>
    <cellStyle name="Note 4 2 8 2" xfId="10257" xr:uid="{45419F43-28B5-4B37-A70E-55523664721B}"/>
    <cellStyle name="Note 4 2 8 3" xfId="13704" xr:uid="{9C0BF983-951F-49A6-A885-D06EA9670C90}"/>
    <cellStyle name="Note 4 2 8 4" xfId="18868" xr:uid="{7130C5B9-6C35-4E34-96F5-21B7A628C675}"/>
    <cellStyle name="Note 4 2 8 5" xfId="16329" xr:uid="{AC6B9CBF-6127-4D81-BF06-69BEB93E2816}"/>
    <cellStyle name="Note 4 2 8 6" xfId="22341" xr:uid="{07D10E8D-4C4C-4628-9A0D-4982773D4A41}"/>
    <cellStyle name="Note 4 2 9" xfId="9126" xr:uid="{7A5F74F8-51F5-43AF-AF8D-CF4C2E0B1D44}"/>
    <cellStyle name="Note 4 2 9 2" xfId="13226" xr:uid="{FC90A503-7E71-449E-8727-96E05179D4FA}"/>
    <cellStyle name="Note 4 2 9 3" xfId="16622" xr:uid="{B0A77E00-018B-428B-B484-2501BD7E028C}"/>
    <cellStyle name="Note 4 2 9 4" xfId="19059" xr:uid="{E622B6CB-530F-4419-837F-E2A1DFA4C6D5}"/>
    <cellStyle name="Note 4 2 9 5" xfId="19467" xr:uid="{722389DD-7298-4020-B781-CAFBC92120E8}"/>
    <cellStyle name="Note 4 2 9 6" xfId="22040" xr:uid="{85B12AA1-8022-4B7B-922D-9F2B80AF72D8}"/>
    <cellStyle name="Note 4 2 9 7" xfId="24736" xr:uid="{D5840DB5-AC7F-4EB5-A368-0549056C384B}"/>
    <cellStyle name="Note 4 3" xfId="5200" xr:uid="{2BF9F4A2-EBB3-4C5A-819E-2694B78E7A16}"/>
    <cellStyle name="Note 4 3 10" xfId="13114" xr:uid="{07E6A760-9A8D-4265-A95A-5C98338599BF}"/>
    <cellStyle name="Note 4 3 2" xfId="5796" xr:uid="{D426D72C-692E-4E88-8526-41A7EF8B89CD}"/>
    <cellStyle name="Note 4 3 2 2" xfId="6965" xr:uid="{9D596250-8DC9-4BD5-BAC7-91D2524C19B2}"/>
    <cellStyle name="Note 4 3 2 2 2" xfId="11121" xr:uid="{3022662B-9F3D-4E81-8073-DEC5F0284369}"/>
    <cellStyle name="Note 4 3 2 2 3" xfId="14575" xr:uid="{7B3C031C-7FEE-47F5-A844-9C51985D41BE}"/>
    <cellStyle name="Note 4 3 2 2 4" xfId="3699" xr:uid="{60A3C14E-7A73-43C3-B0C6-D6FA6B07E7BF}"/>
    <cellStyle name="Note 4 3 2 2 5" xfId="20316" xr:uid="{4D31221F-5A58-4A42-A54B-CCF6684A3378}"/>
    <cellStyle name="Note 4 3 2 2 6" xfId="23074" xr:uid="{03E42DCA-B6E1-41EF-BDA2-86AF730C0631}"/>
    <cellStyle name="Note 4 3 2 3" xfId="7613" xr:uid="{19CAE34B-5811-4BB8-BCA1-E8154C04DE20}"/>
    <cellStyle name="Note 4 3 2 3 2" xfId="11769" xr:uid="{42852A52-393F-4ADF-BFF4-A4BC1955AB59}"/>
    <cellStyle name="Note 4 3 2 3 3" xfId="15218" xr:uid="{88EE672C-00B1-4AF1-829F-49EA7202AE9B}"/>
    <cellStyle name="Note 4 3 2 3 4" xfId="16664" xr:uid="{7E0262F7-56E3-46B5-8DF3-0A5A13F5970B}"/>
    <cellStyle name="Note 4 3 2 3 5" xfId="20953" xr:uid="{6FAFD91E-F482-4BB0-81AC-268A29F6EEA5}"/>
    <cellStyle name="Note 4 3 2 3 6" xfId="23709" xr:uid="{6168AE79-DCFB-494A-9484-A9F9B336DF90}"/>
    <cellStyle name="Note 4 3 2 4" xfId="8245" xr:uid="{3AAF6E40-50ED-43B9-9E49-5E22BF590C0C}"/>
    <cellStyle name="Note 4 3 2 4 2" xfId="12401" xr:uid="{3F4A7AED-06FA-4AC1-A5F7-193607A1D453}"/>
    <cellStyle name="Note 4 3 2 4 3" xfId="15848" xr:uid="{1841F19D-B0D3-48D1-BEBD-32B9E75B3B21}"/>
    <cellStyle name="Note 4 3 2 4 4" xfId="4107" xr:uid="{A6DE7C95-74B3-4764-A829-8AC8C12BEE3D}"/>
    <cellStyle name="Note 4 3 2 4 5" xfId="21579" xr:uid="{8DAF3429-2684-4536-B6A1-2DC5C38F23DD}"/>
    <cellStyle name="Note 4 3 2 4 6" xfId="24335" xr:uid="{B8A5D141-E689-4017-B8FA-8DC7D90D9909}"/>
    <cellStyle name="Note 4 3 2 5" xfId="9981" xr:uid="{AFEA8330-4DB1-4CFE-BDF8-11A2FFB6117E}"/>
    <cellStyle name="Note 4 3 2 6" xfId="5071" xr:uid="{73EA9449-616C-449A-8B67-6BFCF25C890D}"/>
    <cellStyle name="Note 4 3 2 7" xfId="3113" xr:uid="{8B1BF554-657A-4CAC-924A-E6F50792ED2E}"/>
    <cellStyle name="Note 4 3 2 8" xfId="17479" xr:uid="{05B30B47-A9C7-44CE-B464-26046C16F2BA}"/>
    <cellStyle name="Note 4 3 2 9" xfId="17053" xr:uid="{04F05B61-CEBA-4A16-8C4A-DB9197ECE3CA}"/>
    <cellStyle name="Note 4 3 3" xfId="6432" xr:uid="{D0BB29CF-A35A-4281-A83B-1AAC2D8DC62C}"/>
    <cellStyle name="Note 4 3 3 2" xfId="10604" xr:uid="{541D2488-307C-4241-9EC9-E1AEA782D527}"/>
    <cellStyle name="Note 4 3 3 3" xfId="14052" xr:uid="{56D1A81C-3726-4638-8765-D88067EC1544}"/>
    <cellStyle name="Note 4 3 3 4" xfId="18045" xr:uid="{7017E2A5-9A13-4B8E-A54F-4056C1168BA6}"/>
    <cellStyle name="Note 4 3 3 5" xfId="19830" xr:uid="{477A58B4-E3A3-41F0-914E-AAC0F1417F65}"/>
    <cellStyle name="Note 4 3 3 6" xfId="22593" xr:uid="{FA4BEBB3-BA84-4B9B-BF6D-161D5D7D518F}"/>
    <cellStyle name="Note 4 3 4" xfId="7131" xr:uid="{DE69410A-D1C9-4829-9328-2603A3C8D252}"/>
    <cellStyle name="Note 4 3 4 2" xfId="11287" xr:uid="{4EBECD8E-D57B-4F66-819D-255842507CB2}"/>
    <cellStyle name="Note 4 3 4 3" xfId="14739" xr:uid="{357DAC87-0880-441E-8D44-ABEE2FDAAFF6}"/>
    <cellStyle name="Note 4 3 4 4" xfId="12902" xr:uid="{CDB6C8C3-7F37-4701-8070-77A49168F7C3}"/>
    <cellStyle name="Note 4 3 4 5" xfId="20476" xr:uid="{5846D0E7-87EB-403E-B12A-D6F9545D0599}"/>
    <cellStyle name="Note 4 3 4 6" xfId="23232" xr:uid="{09B69F77-1342-4F15-9BA9-1A910CFA141C}"/>
    <cellStyle name="Note 4 3 5" xfId="7762" xr:uid="{1E448C7C-F160-44C0-A602-28F658EBBFA1}"/>
    <cellStyle name="Note 4 3 5 2" xfId="11918" xr:uid="{A1C821A9-5166-4EED-8A0D-520E4287F89F}"/>
    <cellStyle name="Note 4 3 5 3" xfId="15367" xr:uid="{DADC5529-CA62-4B2C-9CED-3A729E638124}"/>
    <cellStyle name="Note 4 3 5 4" xfId="13685" xr:uid="{73027FFF-9804-4F10-93FF-3BAACE22A253}"/>
    <cellStyle name="Note 4 3 5 5" xfId="21101" xr:uid="{B27C11E3-941C-4122-9B14-3A46719571E8}"/>
    <cellStyle name="Note 4 3 5 6" xfId="23857" xr:uid="{AA43B553-F303-4A00-B9C1-D0B33D0A7204}"/>
    <cellStyle name="Note 4 3 6" xfId="3036" xr:uid="{1B544DE1-EB80-44A1-8DEF-D1FB7A0BEAFD}"/>
    <cellStyle name="Note 4 3 7" xfId="3582" xr:uid="{E7B1A356-D67C-4DC2-B2C9-CFDD33BA5E86}"/>
    <cellStyle name="Note 4 3 8" xfId="13552" xr:uid="{BC302BBB-4C84-4C0B-BAF8-6C18DC6469D2}"/>
    <cellStyle name="Note 4 3 9" xfId="19173" xr:uid="{1BA86C0E-57D3-450A-AA94-9D6A91E59E7E}"/>
    <cellStyle name="Note 4 4" xfId="5304" xr:uid="{28282578-B52C-4EB7-8ACA-AB15156EDB91}"/>
    <cellStyle name="Note 4 4 2" xfId="6535" xr:uid="{02BBCF18-9D51-416A-9882-DC1854C9B3BA}"/>
    <cellStyle name="Note 4 4 2 2" xfId="10707" xr:uid="{60AA894F-12BA-4054-B87C-29923CCFA831}"/>
    <cellStyle name="Note 4 4 2 3" xfId="14155" xr:uid="{76BFA644-EC62-47E8-89C3-3E8034592545}"/>
    <cellStyle name="Note 4 4 2 4" xfId="4128" xr:uid="{C5DEF632-FB13-4E75-95AB-5158E657613F}"/>
    <cellStyle name="Note 4 4 2 5" xfId="19933" xr:uid="{B3519BE0-DBAD-426D-808D-6C4A6C28CB2F}"/>
    <cellStyle name="Note 4 4 2 6" xfId="22696" xr:uid="{DEA3F76E-F595-43FF-B155-98B23B5E13B7}"/>
    <cellStyle name="Note 4 4 3" xfId="7234" xr:uid="{2139A31E-34B3-463B-88D1-492DE5673B81}"/>
    <cellStyle name="Note 4 4 3 2" xfId="11390" xr:uid="{106E2441-3B7B-4A84-8DB5-6A20887F5BCF}"/>
    <cellStyle name="Note 4 4 3 3" xfId="14842" xr:uid="{0C5EB3B7-3F1E-4A8B-B8E4-D0EE5548B053}"/>
    <cellStyle name="Note 4 4 3 4" xfId="17089" xr:uid="{EEF34911-E582-4E45-B145-0AEB8BD95161}"/>
    <cellStyle name="Note 4 4 3 5" xfId="20579" xr:uid="{6D93D82F-5A40-42FB-AED0-3374B7C688A5}"/>
    <cellStyle name="Note 4 4 3 6" xfId="23335" xr:uid="{A1A6E002-A3D1-4A96-B55F-CB93898568E0}"/>
    <cellStyle name="Note 4 4 4" xfId="7866" xr:uid="{E59508B0-79F0-43A2-841F-7CDC86F547C3}"/>
    <cellStyle name="Note 4 4 4 2" xfId="12022" xr:uid="{60D64766-47D2-4A44-A160-CE02C84DACB9}"/>
    <cellStyle name="Note 4 4 4 3" xfId="15471" xr:uid="{8B5CE018-A935-49D4-BBC7-D3EF163F9C26}"/>
    <cellStyle name="Note 4 4 4 4" xfId="16253" xr:uid="{5FEE2881-792A-4311-B05F-8033AA90B9AB}"/>
    <cellStyle name="Note 4 4 4 5" xfId="21205" xr:uid="{4496A10B-633C-4381-8630-D37DFF526DAB}"/>
    <cellStyle name="Note 4 4 4 6" xfId="23961" xr:uid="{6555BBC4-0359-4A09-BE56-4CC3FFC7F039}"/>
    <cellStyle name="Note 4 4 5" xfId="9518" xr:uid="{93405916-DA65-4F71-894D-2D9092945F58}"/>
    <cellStyle name="Note 4 4 6" xfId="12948" xr:uid="{7EFA188C-F70A-4E06-B28A-1C86060495AB}"/>
    <cellStyle name="Note 4 4 7" xfId="10221" xr:uid="{C3022423-9A93-4AD6-9608-89D51D377138}"/>
    <cellStyle name="Note 4 4 8" xfId="8519" xr:uid="{5131C5B4-B362-49BE-A4FA-55F41A6665A2}"/>
    <cellStyle name="Note 4 4 9" xfId="16225" xr:uid="{59CAD196-5EEA-44D9-80FA-A74C3653FB10}"/>
    <cellStyle name="Note 4 5" xfId="5482" xr:uid="{45FA6274-FA9C-4B7F-B614-D953BBFBD1F4}"/>
    <cellStyle name="Note 4 5 2" xfId="6658" xr:uid="{37CD2AF3-C5B5-4D55-AFB1-AFA339DD06BB}"/>
    <cellStyle name="Note 4 5 2 2" xfId="10819" xr:uid="{4EC0BEB9-FF8E-4781-B29D-AE5440726420}"/>
    <cellStyle name="Note 4 5 2 3" xfId="14272" xr:uid="{676FBBF6-ED19-4B9D-827A-C496272420A8}"/>
    <cellStyle name="Note 4 5 2 4" xfId="16925" xr:uid="{B8880937-1D56-4C3B-B703-CECC7AB1C712}"/>
    <cellStyle name="Note 4 5 2 5" xfId="20033" xr:uid="{D9B54DF1-458B-4E1F-B3F1-EE9ED4D500A5}"/>
    <cellStyle name="Note 4 5 2 6" xfId="22792" xr:uid="{85C967FC-8284-4B72-BD96-74FF9B4BEB11}"/>
    <cellStyle name="Note 4 5 3" xfId="7327" xr:uid="{C4586735-F7F7-48F2-A031-53F08FB65C6A}"/>
    <cellStyle name="Note 4 5 3 2" xfId="11483" xr:uid="{CE2CCCCB-0AC3-40EE-8A13-836E08C43855}"/>
    <cellStyle name="Note 4 5 3 3" xfId="14934" xr:uid="{51990F1B-55AE-4883-8BC0-F0DDBD949486}"/>
    <cellStyle name="Note 4 5 3 4" xfId="18400" xr:uid="{9DD146F7-3FDE-498A-8BF2-9988D2760209}"/>
    <cellStyle name="Note 4 5 3 5" xfId="20670" xr:uid="{B17D1762-A0FF-4EA4-956F-21740AAB0865}"/>
    <cellStyle name="Note 4 5 3 6" xfId="23426" xr:uid="{8D8278CD-89B8-4642-AB24-8D9FCF8462D5}"/>
    <cellStyle name="Note 4 5 4" xfId="7960" xr:uid="{B27F36DD-9E0A-4332-B71C-F315208140B4}"/>
    <cellStyle name="Note 4 5 4 2" xfId="12116" xr:uid="{68803080-A81F-4E0D-B846-F22423825056}"/>
    <cellStyle name="Note 4 5 4 3" xfId="15565" xr:uid="{F4287466-B990-40B5-8674-F2F15C8B2274}"/>
    <cellStyle name="Note 4 5 4 4" xfId="13150" xr:uid="{8FB546C8-D01C-4C52-B6E7-3B970F2765DE}"/>
    <cellStyle name="Note 4 5 4 5" xfId="21297" xr:uid="{3E7F7E89-E0DD-4614-9844-2C87AEDB6642}"/>
    <cellStyle name="Note 4 5 4 6" xfId="24053" xr:uid="{7F61B3B7-9B0C-47C5-8B9E-7FFECF3D81E4}"/>
    <cellStyle name="Note 4 5 5" xfId="9675" xr:uid="{1818FBCF-53A1-40C3-975F-8EF23280DE75}"/>
    <cellStyle name="Note 4 5 6" xfId="12941" xr:uid="{1A6B2717-0317-4816-A5D1-932A66128EE3}"/>
    <cellStyle name="Note 4 5 7" xfId="18562" xr:uid="{882ACEDA-DB87-49D6-A8EC-BECFBF8AB738}"/>
    <cellStyle name="Note 4 5 8" xfId="3172" xr:uid="{12BAC91F-D2BD-47EE-B9BB-ACC1137322C3}"/>
    <cellStyle name="Note 4 5 9" xfId="18450" xr:uid="{799F706F-0498-4386-B75F-7C5D74AB2812}"/>
    <cellStyle name="Note 4 6" xfId="6107" xr:uid="{5E6B1DA7-4B51-4195-8C86-345EFA75F46C}"/>
    <cellStyle name="Note 4 6 2" xfId="10283" xr:uid="{18212ACE-AEAD-47D5-ABF2-CBC9620FF36B}"/>
    <cellStyle name="Note 4 6 3" xfId="13730" xr:uid="{6B70E41D-2FBA-4A76-8948-08E4195E0B43}"/>
    <cellStyle name="Note 4 6 4" xfId="19167" xr:uid="{934328E0-0B2E-4F88-99E8-ED468A26CA5D}"/>
    <cellStyle name="Note 4 6 5" xfId="18257" xr:uid="{BA83E6BC-46D1-4381-BA58-725361A8969C}"/>
    <cellStyle name="Note 4 6 6" xfId="22355" xr:uid="{86D314D4-516A-4B96-97AC-25B45F01E378}"/>
    <cellStyle name="Note 4 7" xfId="6106" xr:uid="{1474FD67-983D-4A37-A2CB-AB85A4DE4977}"/>
    <cellStyle name="Note 4 7 2" xfId="10282" xr:uid="{E2F84F25-C6F3-4D81-9666-35EB83A6FDF6}"/>
    <cellStyle name="Note 4 7 3" xfId="13729" xr:uid="{5CFDD85F-BF8C-493E-BC85-278B0D4E0E37}"/>
    <cellStyle name="Note 4 7 4" xfId="16217" xr:uid="{8049A85A-8FAF-403F-AC81-23E404240B61}"/>
    <cellStyle name="Note 4 7 5" xfId="17871" xr:uid="{27E926F8-71EF-4FDA-9697-2E4D74B66463}"/>
    <cellStyle name="Note 4 7 6" xfId="22354" xr:uid="{8BB52BA0-7C09-4804-A77B-CD90B8D4987B}"/>
    <cellStyle name="Note 4 8" xfId="5968" xr:uid="{EF94BFB6-A6EB-40C5-AC06-8924846B4E6F}"/>
    <cellStyle name="Note 4 8 2" xfId="10151" xr:uid="{182CCCDF-6982-4D76-BEA7-5B7276FC5BB9}"/>
    <cellStyle name="Note 4 8 3" xfId="13600" xr:uid="{68F0A564-7A91-4157-9F5C-DDA01568C0D4}"/>
    <cellStyle name="Note 4 8 4" xfId="16194" xr:uid="{546253F3-125C-461B-89EF-2251CED304A7}"/>
    <cellStyle name="Note 4 8 5" xfId="18776" xr:uid="{EDB4F1A8-A4C5-49E1-A070-C5F8A62932EE}"/>
    <cellStyle name="Note 4 8 6" xfId="3769" xr:uid="{A173889A-727C-4E36-BA10-0F83732F9CDF}"/>
    <cellStyle name="Note 4 9" xfId="8947" xr:uid="{8D3104A6-FFE2-4F99-90DB-65CDCF4CBCC0}"/>
    <cellStyle name="Note 4 9 2" xfId="13066" xr:uid="{182B5706-F4B3-4DA2-A246-649DB49FE9C7}"/>
    <cellStyle name="Note 4 9 3" xfId="16468" xr:uid="{B351F8A2-2B86-4F3F-AB50-5DBD42FF02BF}"/>
    <cellStyle name="Note 4 9 4" xfId="18906" xr:uid="{1B8BEC3B-6886-4D66-BF6B-2A66599FE4BD}"/>
    <cellStyle name="Note 4 9 5" xfId="9606" xr:uid="{8A56AA4B-D43A-4372-8C84-81048CD7B108}"/>
    <cellStyle name="Note 4 9 6" xfId="21938" xr:uid="{F879A308-8902-456D-A24F-8CDA82E9CB13}"/>
    <cellStyle name="Note 4 9 7" xfId="24636" xr:uid="{8E0C9F96-8C6A-4C2C-98F1-2E1CB0CA826C}"/>
    <cellStyle name="Note 5" xfId="2020" xr:uid="{00000000-0005-0000-0000-000064070000}"/>
    <cellStyle name="Note 5 10" xfId="9276" xr:uid="{4F0479DE-EC9F-4C97-A317-107CA3D011AF}"/>
    <cellStyle name="Note 5 10 2" xfId="13373" xr:uid="{135126CC-8F41-408D-A380-E823C3E7CB7D}"/>
    <cellStyle name="Note 5 10 3" xfId="16768" xr:uid="{86FCEB59-EB56-4C48-B8C5-FC69F5141BC8}"/>
    <cellStyle name="Note 5 10 4" xfId="19199" xr:uid="{15FD3399-486A-4798-B4BC-9B857ABAE42B}"/>
    <cellStyle name="Note 5 10 5" xfId="22168" xr:uid="{0A4C0182-B51F-4ED8-A7C2-16398D3F47FD}"/>
    <cellStyle name="Note 5 11" xfId="4584" xr:uid="{40EFAB07-02A4-41EC-B3DA-EFA9D38FBBA3}"/>
    <cellStyle name="Note 5 12" xfId="3910" xr:uid="{1F85812D-9A9A-4958-891B-88E1C083AC90}"/>
    <cellStyle name="Note 5 13" xfId="12842" xr:uid="{77975C50-7182-45F2-8674-B8F7F2838D3D}"/>
    <cellStyle name="Note 5 14" xfId="10270" xr:uid="{DA25225C-6EBC-44D2-86E4-D179102396F5}"/>
    <cellStyle name="Note 5 15" xfId="18516" xr:uid="{DDFCF155-771A-402C-BF1C-C3E4C0AA1659}"/>
    <cellStyle name="Note 5 2" xfId="5248" xr:uid="{EB2B7437-0211-43FF-9D1B-CD1188B19C15}"/>
    <cellStyle name="Note 5 2 10" xfId="2988" xr:uid="{68562856-C87A-4375-BACB-EA4C73F81CF2}"/>
    <cellStyle name="Note 5 2 11" xfId="4496" xr:uid="{475DC594-8417-470B-BEB9-A134146C66C5}"/>
    <cellStyle name="Note 5 2 12" xfId="12709" xr:uid="{C796E1AD-2655-4002-A2B2-08D74ECA8CCB}"/>
    <cellStyle name="Note 5 2 13" xfId="18242" xr:uid="{9F6DE076-2031-4050-8EE3-0C43B6CBC4A9}"/>
    <cellStyle name="Note 5 2 2" xfId="5646" xr:uid="{8B5D9E37-7DB3-49AB-A91A-645FB03331F4}"/>
    <cellStyle name="Note 5 2 2 2" xfId="6816" xr:uid="{4057D41E-53A8-43AA-B80C-60892BAE3D27}"/>
    <cellStyle name="Note 5 2 2 2 2" xfId="10977" xr:uid="{76B8B23A-54EE-494A-9C36-9415DB0DF250}"/>
    <cellStyle name="Note 5 2 2 2 3" xfId="14430" xr:uid="{2CB3F9ED-BA48-46EA-AC57-E46A1E3681B5}"/>
    <cellStyle name="Note 5 2 2 2 4" xfId="4253" xr:uid="{607DBDD9-FDDE-4985-9EC8-85141952320F}"/>
    <cellStyle name="Note 5 2 2 2 5" xfId="20189" xr:uid="{81224C2F-15FC-4912-8ED9-3D36B4A7EA5E}"/>
    <cellStyle name="Note 5 2 2 2 6" xfId="22948" xr:uid="{27B449A6-F53A-4FE6-9708-9BA04ECAD4A5}"/>
    <cellStyle name="Note 5 2 2 3" xfId="7484" xr:uid="{9FFAA1D4-00A5-4292-B49D-AF79E5A9B4E1}"/>
    <cellStyle name="Note 5 2 2 3 2" xfId="11640" xr:uid="{F9FA4E97-B81B-4506-82EB-8D4162B87179}"/>
    <cellStyle name="Note 5 2 2 3 3" xfId="15091" xr:uid="{77AEE3F0-E8D1-4FA7-BED4-31346424DB9F}"/>
    <cellStyle name="Note 5 2 2 3 4" xfId="17634" xr:uid="{AF23D7DD-38EE-48B3-B41D-DA6BA86EFA78}"/>
    <cellStyle name="Note 5 2 2 3 5" xfId="20827" xr:uid="{CCD5CD30-B0F3-4143-AF57-C84CE83D82FC}"/>
    <cellStyle name="Note 5 2 2 3 6" xfId="23583" xr:uid="{E50043FA-9964-410A-8A09-98AA077E790B}"/>
    <cellStyle name="Note 5 2 2 4" xfId="8116" xr:uid="{8AA1EF38-A8AA-456A-91CD-22AD18F84B6D}"/>
    <cellStyle name="Note 5 2 2 4 2" xfId="12272" xr:uid="{B78674B9-C85F-4F19-9BB8-94B06B4173DD}"/>
    <cellStyle name="Note 5 2 2 4 3" xfId="15721" xr:uid="{50F73AF7-C911-446A-AE7D-B101611E6C35}"/>
    <cellStyle name="Note 5 2 2 4 4" xfId="12723" xr:uid="{88C24370-47C0-44CD-88F4-3382638144DB}"/>
    <cellStyle name="Note 5 2 2 4 5" xfId="21453" xr:uid="{FE5B2C54-AA13-4DF6-A044-030647C9DA41}"/>
    <cellStyle name="Note 5 2 2 4 6" xfId="24209" xr:uid="{44CB383A-C120-42CD-A4FB-42B5B559E2AE}"/>
    <cellStyle name="Note 5 2 2 5" xfId="9837" xr:uid="{65A177F7-AC8D-425E-9A87-0057F919360B}"/>
    <cellStyle name="Note 5 2 2 6" xfId="8589" xr:uid="{2D69ED66-AEDB-47D4-A09B-5FEA7454E437}"/>
    <cellStyle name="Note 5 2 2 7" xfId="4067" xr:uid="{36898B79-3012-4B3A-A1AC-B98574104664}"/>
    <cellStyle name="Note 5 2 2 8" xfId="18713" xr:uid="{DD57F3E7-DF0E-43AC-B3C8-5B5860084BD0}"/>
    <cellStyle name="Note 5 2 2 9" xfId="21879" xr:uid="{2284894F-880E-44AD-8835-C894ABB81566}"/>
    <cellStyle name="Note 5 2 3" xfId="5867" xr:uid="{718C19E8-3193-4C72-A119-5196AF458202}"/>
    <cellStyle name="Note 5 2 3 2" xfId="7036" xr:uid="{FF912E33-6BC9-40FB-9F08-632E34AB457D}"/>
    <cellStyle name="Note 5 2 3 2 2" xfId="11192" xr:uid="{E1B76CD7-A6E9-490C-BA62-29CE46C874F7}"/>
    <cellStyle name="Note 5 2 3 2 3" xfId="14646" xr:uid="{65F969F2-8863-4D58-8C4C-A6BEF936FDAC}"/>
    <cellStyle name="Note 5 2 3 2 4" xfId="16342" xr:uid="{CD2C149B-F310-449B-B025-B32986ABAEE7}"/>
    <cellStyle name="Note 5 2 3 2 5" xfId="20387" xr:uid="{3B8A61F8-287C-466D-94D5-350A1F39C54C}"/>
    <cellStyle name="Note 5 2 3 2 6" xfId="23145" xr:uid="{D6284D7B-686D-48C9-9BB6-C816649365A2}"/>
    <cellStyle name="Note 5 2 3 3" xfId="7684" xr:uid="{CE40BC1B-1EF6-41D9-B029-2027BB64C529}"/>
    <cellStyle name="Note 5 2 3 3 2" xfId="11840" xr:uid="{C37B7142-309C-4B22-BA1B-E22B9D80C4E4}"/>
    <cellStyle name="Note 5 2 3 3 3" xfId="15289" xr:uid="{A622A71D-9021-4D1C-B7EF-61A87A94DB5C}"/>
    <cellStyle name="Note 5 2 3 3 4" xfId="18734" xr:uid="{DBF044FF-8DBA-4FFD-9B10-971B0DFE4440}"/>
    <cellStyle name="Note 5 2 3 3 5" xfId="21024" xr:uid="{5807A852-4790-4718-9BFA-66348965A39D}"/>
    <cellStyle name="Note 5 2 3 3 6" xfId="23780" xr:uid="{FB6ED6AE-755F-4A51-95D5-F90DDD8A2A9D}"/>
    <cellStyle name="Note 5 2 3 4" xfId="8316" xr:uid="{34E91E83-A849-4D08-A4D9-9BCB0A23074F}"/>
    <cellStyle name="Note 5 2 3 4 2" xfId="12472" xr:uid="{CE1323BA-88BA-498F-A6C1-0AC85B3BD621}"/>
    <cellStyle name="Note 5 2 3 4 3" xfId="15919" xr:uid="{E7CFA819-F8EC-41D3-B602-BC1032DD8ED5}"/>
    <cellStyle name="Note 5 2 3 4 4" xfId="4309" xr:uid="{87182844-E58D-430F-A0D7-5CEC61D3F28A}"/>
    <cellStyle name="Note 5 2 3 4 5" xfId="21650" xr:uid="{65C4FA0D-583C-4DF1-9CD9-37AB3C0EC23E}"/>
    <cellStyle name="Note 5 2 3 4 6" xfId="24406" xr:uid="{C38307A2-8A64-4E0D-9E19-5A2232AB6D8F}"/>
    <cellStyle name="Note 5 2 3 5" xfId="10052" xr:uid="{6B5E67C7-4C64-47A0-B597-805140D0F3F9}"/>
    <cellStyle name="Note 5 2 3 6" xfId="4688" xr:uid="{30BD598E-7DC3-4532-B0BB-98474EEC668A}"/>
    <cellStyle name="Note 5 2 3 7" xfId="10550" xr:uid="{DEB5BC1F-C850-4C78-86A4-6E3B498626C5}"/>
    <cellStyle name="Note 5 2 3 8" xfId="17620" xr:uid="{E8316E45-2257-40C3-A8C7-415D39D6E9EE}"/>
    <cellStyle name="Note 5 2 3 9" xfId="17623" xr:uid="{97EA4A3C-F99B-4D0F-9F1D-C5E178A531E8}"/>
    <cellStyle name="Note 5 2 4" xfId="5544" xr:uid="{69638D72-CC6A-4918-A6C8-043BE72A9884}"/>
    <cellStyle name="Note 5 2 4 2" xfId="6714" xr:uid="{BE4648AA-2B59-460C-992C-42F7164C1736}"/>
    <cellStyle name="Note 5 2 4 2 2" xfId="10875" xr:uid="{ED93BF4E-8907-44DC-92DE-84A2A1BF8019}"/>
    <cellStyle name="Note 5 2 4 2 3" xfId="14328" xr:uid="{87206C62-8557-4F05-91BC-6934BDCCBA90}"/>
    <cellStyle name="Note 5 2 4 2 4" xfId="18852" xr:uid="{8FF5D995-9ACB-4F02-B0E2-32DBA238FEF0}"/>
    <cellStyle name="Note 5 2 4 2 5" xfId="20087" xr:uid="{9426F7B2-EA03-4B46-B59A-090FCD60E982}"/>
    <cellStyle name="Note 5 2 4 2 6" xfId="22846" xr:uid="{09BCAA58-13B7-4FD3-B64D-711093EE642F}"/>
    <cellStyle name="Note 5 2 4 3" xfId="7382" xr:uid="{718EADBC-425C-4AB2-8F9B-63F1709F66AF}"/>
    <cellStyle name="Note 5 2 4 3 2" xfId="11538" xr:uid="{E98A5E5A-6BEE-455D-9DCF-454BE13B7E49}"/>
    <cellStyle name="Note 5 2 4 3 3" xfId="14989" xr:uid="{3CF116D3-E30E-4DBA-8D54-9CD820123730}"/>
    <cellStyle name="Note 5 2 4 3 4" xfId="18290" xr:uid="{40A795AB-BB92-44C1-9956-0ED7C9BD9C3E}"/>
    <cellStyle name="Note 5 2 4 3 5" xfId="20725" xr:uid="{E34CAB8A-AC8A-41A8-B04B-4808DD8FF445}"/>
    <cellStyle name="Note 5 2 4 3 6" xfId="23481" xr:uid="{FD7FBAAC-F6B4-4B39-AFFA-E70BDE0F1DB6}"/>
    <cellStyle name="Note 5 2 4 4" xfId="8014" xr:uid="{60D9D70A-4107-4B9A-BFED-F2A50FEC9D72}"/>
    <cellStyle name="Note 5 2 4 4 2" xfId="12170" xr:uid="{0220FD3D-F371-4691-8DED-EE9AF0B62214}"/>
    <cellStyle name="Note 5 2 4 4 3" xfId="15619" xr:uid="{7FAD7A6F-5BEC-44FF-9AB3-B7ED37988F89}"/>
    <cellStyle name="Note 5 2 4 4 4" xfId="12737" xr:uid="{F5B6D1C3-51AB-4C86-9E80-7FCD5F92436F}"/>
    <cellStyle name="Note 5 2 4 4 5" xfId="21351" xr:uid="{AABC613A-AF99-45A7-83C8-BD745F975DC6}"/>
    <cellStyle name="Note 5 2 4 4 6" xfId="24107" xr:uid="{3B67E5A3-44E1-40F5-AB47-9AA5F16360BB}"/>
    <cellStyle name="Note 5 2 4 5" xfId="9735" xr:uid="{33FCE80B-F858-42AD-B43E-98D6A7C61360}"/>
    <cellStyle name="Note 5 2 4 6" xfId="12938" xr:uid="{B3271D9F-C470-4A5C-B1D5-1A72DBD7BAE5}"/>
    <cellStyle name="Note 5 2 4 7" xfId="18635" xr:uid="{2AC7EBB3-EC1C-4914-AE2D-1308025B532C}"/>
    <cellStyle name="Note 5 2 4 8" xfId="3959" xr:uid="{26A75920-906D-4DA3-84BA-568C7CC63247}"/>
    <cellStyle name="Note 5 2 4 9" xfId="3346" xr:uid="{9E580480-34BA-4840-BFB8-2C402E8B83E2}"/>
    <cellStyle name="Note 5 2 5" xfId="6480" xr:uid="{4DD8D4A9-E771-414C-A402-AF26F56FFF1B}"/>
    <cellStyle name="Note 5 2 5 2" xfId="10652" xr:uid="{59671802-7112-4341-8F3B-4C758981B98B}"/>
    <cellStyle name="Note 5 2 5 3" xfId="14100" xr:uid="{098D7065-3849-41D7-9248-E08A8C0A2AC3}"/>
    <cellStyle name="Note 5 2 5 4" xfId="18105" xr:uid="{B85D445D-E1D0-4C5E-AD6A-A614D0B343F0}"/>
    <cellStyle name="Note 5 2 5 5" xfId="19878" xr:uid="{D2F160AC-ACA2-467D-90ED-9B530B0F5C13}"/>
    <cellStyle name="Note 5 2 5 6" xfId="22641" xr:uid="{CBD3D3B1-7C2F-497A-B140-8C8FECDBADBC}"/>
    <cellStyle name="Note 5 2 6" xfId="7179" xr:uid="{EB073649-A29A-414C-A629-6B4109B917A8}"/>
    <cellStyle name="Note 5 2 6 2" xfId="11335" xr:uid="{17A1F30C-800C-4D3C-9BDD-029DC05818CD}"/>
    <cellStyle name="Note 5 2 6 3" xfId="14787" xr:uid="{00A69045-0009-469F-AF83-FD92A2325F1B}"/>
    <cellStyle name="Note 5 2 6 4" xfId="16374" xr:uid="{2AEF5DCD-3EC0-4916-9B08-467E7D5674B2}"/>
    <cellStyle name="Note 5 2 6 5" xfId="20524" xr:uid="{B05DEE20-EA48-4A59-852E-E5C7365BCD1C}"/>
    <cellStyle name="Note 5 2 6 6" xfId="23280" xr:uid="{41BC674C-5120-4031-BF2E-F2966F9F152B}"/>
    <cellStyle name="Note 5 2 7" xfId="7810" xr:uid="{6DA9ACAD-5D3F-4945-A9D5-D6095DB1DB72}"/>
    <cellStyle name="Note 5 2 7 2" xfId="11966" xr:uid="{B1B1DC31-65B8-4762-A859-E6AD75635E0F}"/>
    <cellStyle name="Note 5 2 7 3" xfId="15415" xr:uid="{390A3571-8AB0-4042-A626-B515CA826205}"/>
    <cellStyle name="Note 5 2 7 4" xfId="16953" xr:uid="{ACDB6277-2E8C-48D8-A585-EC7BF4F8F3A8}"/>
    <cellStyle name="Note 5 2 7 5" xfId="21149" xr:uid="{7BFB2D8E-47DF-45D0-98F7-609360CDA584}"/>
    <cellStyle name="Note 5 2 7 6" xfId="23905" xr:uid="{B3485ECD-D7F7-4F51-8211-3CFC1C7F2E6B}"/>
    <cellStyle name="Note 5 2 8" xfId="9127" xr:uid="{8EEA3AAC-0724-4F88-8590-1071F0737A15}"/>
    <cellStyle name="Note 5 2 8 2" xfId="13227" xr:uid="{E9FAD6F0-DF31-4FD6-9299-E4FBA6CD0840}"/>
    <cellStyle name="Note 5 2 8 3" xfId="16623" xr:uid="{8D48ED4E-216F-4C8F-A311-0230079F80AA}"/>
    <cellStyle name="Note 5 2 8 4" xfId="19060" xr:uid="{44233F76-3502-4DD1-B340-93DAB6FA03A3}"/>
    <cellStyle name="Note 5 2 8 5" xfId="19468" xr:uid="{E3C4ACE2-8CC7-4BB5-94D0-77A2BEC39FDE}"/>
    <cellStyle name="Note 5 2 8 6" xfId="22041" xr:uid="{F5316CE8-6876-4287-99DF-3C4449BC0F42}"/>
    <cellStyle name="Note 5 2 8 7" xfId="24737" xr:uid="{A1228351-01B1-4C27-ABBB-A014BD5891A4}"/>
    <cellStyle name="Note 5 2 9" xfId="9383" xr:uid="{FA57FE42-EFED-4E33-B8D4-4758797C5828}"/>
    <cellStyle name="Note 5 2 9 2" xfId="13480" xr:uid="{F3C1C516-27F8-499D-A9DA-75EB2713F0F2}"/>
    <cellStyle name="Note 5 2 9 3" xfId="16875" xr:uid="{61255A60-E7CC-4589-A973-010D1F565BE9}"/>
    <cellStyle name="Note 5 2 9 4" xfId="19306" xr:uid="{910B7AC1-AA51-459D-910F-91303BDFCAB0}"/>
    <cellStyle name="Note 5 2 9 5" xfId="19644" xr:uid="{E3A8188B-76C8-4EFF-B59F-3F354222B28A}"/>
    <cellStyle name="Note 5 2 9 6" xfId="22275" xr:uid="{08120BE5-25E7-43F2-A3CE-128215E67251}"/>
    <cellStyle name="Note 5 2 9 7" xfId="24935" xr:uid="{FD624FB6-05B7-4E16-B9F2-C39411400160}"/>
    <cellStyle name="Note 5 3" xfId="5353" xr:uid="{986A5308-6667-4066-9A10-ABC802C9FD28}"/>
    <cellStyle name="Note 5 3 10" xfId="4167" xr:uid="{D3E7EC58-D5F7-47C8-8D4C-6F81C45DCE78}"/>
    <cellStyle name="Note 5 3 2" xfId="5598" xr:uid="{11B39CC6-ADD2-4067-8B0B-E48DD40538E0}"/>
    <cellStyle name="Note 5 3 2 2" xfId="6768" xr:uid="{4118CF33-7318-4F04-8437-C048E43DC849}"/>
    <cellStyle name="Note 5 3 2 2 2" xfId="10929" xr:uid="{66236216-493B-4645-9F34-1C1D8445ABA2}"/>
    <cellStyle name="Note 5 3 2 2 3" xfId="14382" xr:uid="{7311CA50-8183-40CC-B036-7591D1E1BCD6}"/>
    <cellStyle name="Note 5 3 2 2 4" xfId="4465" xr:uid="{8BFD9320-F8EB-4961-81D9-84E4DDACC97A}"/>
    <cellStyle name="Note 5 3 2 2 5" xfId="20141" xr:uid="{D5ABC5D9-6280-4908-A3CF-D27FBA0F53A6}"/>
    <cellStyle name="Note 5 3 2 2 6" xfId="22900" xr:uid="{6C354C75-C008-4014-B0A9-77D8FA8AF1E4}"/>
    <cellStyle name="Note 5 3 2 3" xfId="7436" xr:uid="{CBEFD1A2-099F-403F-8CB5-E0A40DD569D1}"/>
    <cellStyle name="Note 5 3 2 3 2" xfId="11592" xr:uid="{891BC8E7-211E-4416-B3EC-57297EC30663}"/>
    <cellStyle name="Note 5 3 2 3 3" xfId="15043" xr:uid="{115C181F-A054-48F1-820E-8482B6B97170}"/>
    <cellStyle name="Note 5 3 2 3 4" xfId="18336" xr:uid="{25476A98-B32A-437B-A2C0-A7CB5089B6BC}"/>
    <cellStyle name="Note 5 3 2 3 5" xfId="20779" xr:uid="{F92A349F-E1E8-4070-B513-D73CBE738D49}"/>
    <cellStyle name="Note 5 3 2 3 6" xfId="23535" xr:uid="{E7EF12F9-78EC-40B4-B6E5-4D59CB70B1D0}"/>
    <cellStyle name="Note 5 3 2 4" xfId="8068" xr:uid="{8D12BBA5-7AD8-4860-89CC-DA93B097C1EB}"/>
    <cellStyle name="Note 5 3 2 4 2" xfId="12224" xr:uid="{37190960-C45C-437E-92F6-95397DC5767B}"/>
    <cellStyle name="Note 5 3 2 4 3" xfId="15673" xr:uid="{2D22A713-5886-4F59-8DE4-EBC71C4D4989}"/>
    <cellStyle name="Note 5 3 2 4 4" xfId="12734" xr:uid="{9F42E0D8-158C-46A7-AC8F-7376AF559C96}"/>
    <cellStyle name="Note 5 3 2 4 5" xfId="21405" xr:uid="{22318DC9-2143-4E44-8200-1C580B06A658}"/>
    <cellStyle name="Note 5 3 2 4 6" xfId="24161" xr:uid="{7B96F83C-DFCC-4F10-A9B8-C8AD4C90DCED}"/>
    <cellStyle name="Note 5 3 2 5" xfId="9789" xr:uid="{3552F3BA-39B0-4DE5-B05A-DD6A3751829A}"/>
    <cellStyle name="Note 5 3 2 6" xfId="4908" xr:uid="{7ED105BF-B3DD-4734-85E0-AE8205B59BF3}"/>
    <cellStyle name="Note 5 3 2 7" xfId="18586" xr:uid="{D2E0CE8B-98CA-4D0D-8043-B65E415B3A3A}"/>
    <cellStyle name="Note 5 3 2 8" xfId="17921" xr:uid="{E6D76A38-14BE-44C7-AE90-E8F8A332A56B}"/>
    <cellStyle name="Note 5 3 2 9" xfId="4124" xr:uid="{11C9854B-3DB4-498E-81BE-4C8B3A2A6ABC}"/>
    <cellStyle name="Note 5 3 3" xfId="6583" xr:uid="{23D7227F-59D9-4EBF-8BC8-CA8A86C53339}"/>
    <cellStyle name="Note 5 3 3 2" xfId="10755" xr:uid="{63B4C562-B96D-400F-A274-D189332A3465}"/>
    <cellStyle name="Note 5 3 3 3" xfId="14203" xr:uid="{9D6FB4A4-4866-4E66-9725-77824DFCDA2D}"/>
    <cellStyle name="Note 5 3 3 4" xfId="17124" xr:uid="{BA2BA32D-DF04-49C6-A05A-A9FEC3D10851}"/>
    <cellStyle name="Note 5 3 3 5" xfId="19981" xr:uid="{997D4806-0221-4774-B76F-C9B1E2FD1EA6}"/>
    <cellStyle name="Note 5 3 3 6" xfId="22744" xr:uid="{2213CA27-2DB8-4117-8D17-A6104FB8890F}"/>
    <cellStyle name="Note 5 3 4" xfId="7282" xr:uid="{8EBEA8C4-CB73-481A-9560-3AA9713755CD}"/>
    <cellStyle name="Note 5 3 4 2" xfId="11438" xr:uid="{825E4B50-79D1-4FB3-9DA8-18160BD420FD}"/>
    <cellStyle name="Note 5 3 4 3" xfId="14890" xr:uid="{021BA41A-14AA-4F31-9E4D-987A538641CC}"/>
    <cellStyle name="Note 5 3 4 4" xfId="17244" xr:uid="{6FA43840-A36B-4367-97D8-3E0664A8812E}"/>
    <cellStyle name="Note 5 3 4 5" xfId="20627" xr:uid="{776C7FF1-60B6-45B6-A83B-723CC7744580}"/>
    <cellStyle name="Note 5 3 4 6" xfId="23383" xr:uid="{BFCF4F97-A54C-40CD-87DF-E6A719A45CE0}"/>
    <cellStyle name="Note 5 3 5" xfId="7915" xr:uid="{130D65DC-AE7F-4A71-ADBE-E3D481862A2F}"/>
    <cellStyle name="Note 5 3 5 2" xfId="12071" xr:uid="{DB4E5072-F546-4D94-8C02-425845655D75}"/>
    <cellStyle name="Note 5 3 5 3" xfId="15520" xr:uid="{4569AAF1-C30B-4CA0-A449-902591ABDF7C}"/>
    <cellStyle name="Note 5 3 5 4" xfId="9609" xr:uid="{2C026137-BFFD-41B8-A1D7-283F2C81A99B}"/>
    <cellStyle name="Note 5 3 5 5" xfId="21254" xr:uid="{24753FA0-5141-4EC5-9BEB-00B4C4893FC0}"/>
    <cellStyle name="Note 5 3 5 6" xfId="24010" xr:uid="{6E1F29F8-2A66-44AA-B4A7-79797F21D61F}"/>
    <cellStyle name="Note 5 3 6" xfId="9567" xr:uid="{FCF748F0-E134-43A6-995F-674CE9CB0FEC}"/>
    <cellStyle name="Note 5 3 7" xfId="4821" xr:uid="{C8FEEF23-E152-4242-BE01-4DEB9BEBF853}"/>
    <cellStyle name="Note 5 3 8" xfId="13149" xr:uid="{269876B3-345A-4FF3-B36E-B40CCF9E59F9}"/>
    <cellStyle name="Note 5 3 9" xfId="18392" xr:uid="{9E49B143-00F9-4BF9-A001-BB1FEEF26686}"/>
    <cellStyle name="Note 5 4" xfId="5813" xr:uid="{EA566BB6-1D89-46A2-B957-F881CD852979}"/>
    <cellStyle name="Note 5 4 2" xfId="6982" xr:uid="{5A228813-16B5-402D-BE08-CE18BD38D6E2}"/>
    <cellStyle name="Note 5 4 2 2" xfId="11138" xr:uid="{8699A7BA-582D-4A27-BC62-F84A225DD6BD}"/>
    <cellStyle name="Note 5 4 2 3" xfId="14592" xr:uid="{17115818-C6F7-43E9-AB43-B804D273DD93}"/>
    <cellStyle name="Note 5 4 2 4" xfId="3807" xr:uid="{CC357BFE-15D1-4794-9CE8-067D59F1633A}"/>
    <cellStyle name="Note 5 4 2 5" xfId="20333" xr:uid="{E4971D0D-7416-49B1-B9B0-FC0EDAF94F9F}"/>
    <cellStyle name="Note 5 4 2 6" xfId="23091" xr:uid="{650CF56F-685F-473D-87BA-4B1FAFAD3B29}"/>
    <cellStyle name="Note 5 4 3" xfId="7630" xr:uid="{0B001799-1E37-4155-BF7F-C3ABD9545F79}"/>
    <cellStyle name="Note 5 4 3 2" xfId="11786" xr:uid="{81DDE4CC-81EE-4B1B-9EFC-3CFC23BED2BE}"/>
    <cellStyle name="Note 5 4 3 3" xfId="15235" xr:uid="{10D8F327-5462-42B4-8E43-A5494758ADE9}"/>
    <cellStyle name="Note 5 4 3 4" xfId="4157" xr:uid="{D25C78EB-3EC9-4778-9BCC-E8151E4E3EB7}"/>
    <cellStyle name="Note 5 4 3 5" xfId="20970" xr:uid="{B8258B80-6685-4495-B3CF-D5EFDE842D39}"/>
    <cellStyle name="Note 5 4 3 6" xfId="23726" xr:uid="{4D2C727E-1246-4AB2-AF04-9B0BBD1B78D2}"/>
    <cellStyle name="Note 5 4 4" xfId="8262" xr:uid="{F4725701-45EE-4D69-895C-8208B8CD90D1}"/>
    <cellStyle name="Note 5 4 4 2" xfId="12418" xr:uid="{4D909792-7190-4956-9B59-ACE8CD847B3A}"/>
    <cellStyle name="Note 5 4 4 3" xfId="15865" xr:uid="{C5097D66-4F6A-4E3D-9CD0-227775B7AE3D}"/>
    <cellStyle name="Note 5 4 4 4" xfId="12774" xr:uid="{9AB0DC74-A97B-4323-A405-908AE47AD0F3}"/>
    <cellStyle name="Note 5 4 4 5" xfId="21596" xr:uid="{9EA3473F-23D3-447A-8F00-CD672A880533}"/>
    <cellStyle name="Note 5 4 4 6" xfId="24352" xr:uid="{7552FFA0-444C-4384-95C7-BEADFD05EAB7}"/>
    <cellStyle name="Note 5 4 5" xfId="9998" xr:uid="{8294EDB4-69AB-47E6-B2DA-65ABC7182B89}"/>
    <cellStyle name="Note 5 4 6" xfId="5094" xr:uid="{89E079C5-0A0D-4C01-B00D-F231494EAF0C}"/>
    <cellStyle name="Note 5 4 7" xfId="4796" xr:uid="{79757978-A779-438E-9658-00E5AA892CC0}"/>
    <cellStyle name="Note 5 4 8" xfId="17907" xr:uid="{DAA0D59A-E446-4B80-9F90-04466C59F78F}"/>
    <cellStyle name="Note 5 4 9" xfId="19523" xr:uid="{46BF92CE-5957-43C3-80ED-18EB06407A06}"/>
    <cellStyle name="Note 5 5" xfId="5492" xr:uid="{E42E4779-369C-437E-8AA5-763E15E310E6}"/>
    <cellStyle name="Note 5 5 2" xfId="6666" xr:uid="{B8AFB9A0-CD44-4269-BD45-0D315269F62A}"/>
    <cellStyle name="Note 5 5 2 2" xfId="10827" xr:uid="{FBF83774-5F9C-4F1D-AF13-5B18CB09912F}"/>
    <cellStyle name="Note 5 5 2 3" xfId="14280" xr:uid="{E275CC0E-92B1-4B1B-A6CF-9676B8BAE0D4}"/>
    <cellStyle name="Note 5 5 2 4" xfId="16094" xr:uid="{6C34652A-E91B-4766-AB2A-A313439C4A0B}"/>
    <cellStyle name="Note 5 5 2 5" xfId="20040" xr:uid="{B07DFE59-B71B-4B6C-9B0C-589846F5DF87}"/>
    <cellStyle name="Note 5 5 2 6" xfId="22799" xr:uid="{409FCFC5-704B-4DB7-9F62-77CDAFF97C08}"/>
    <cellStyle name="Note 5 5 3" xfId="7334" xr:uid="{3A62CF2A-7CD4-4635-8890-2769130992E7}"/>
    <cellStyle name="Note 5 5 3 2" xfId="11490" xr:uid="{A9BBB155-022C-4790-976F-6D056C1B08B3}"/>
    <cellStyle name="Note 5 5 3 3" xfId="14941" xr:uid="{A48B26A2-4576-4634-AA06-4E6C3E50BC79}"/>
    <cellStyle name="Note 5 5 3 4" xfId="18283" xr:uid="{388A0345-C019-40B3-AD81-CFF09E04AFBA}"/>
    <cellStyle name="Note 5 5 3 5" xfId="20677" xr:uid="{54AF1622-C8E2-4E8A-8383-53EFCA226447}"/>
    <cellStyle name="Note 5 5 3 6" xfId="23433" xr:uid="{A1E8EABC-C364-4C9E-9E9D-689A38477A90}"/>
    <cellStyle name="Note 5 5 4" xfId="7967" xr:uid="{609E1049-6027-4E47-8260-12DBFE70896F}"/>
    <cellStyle name="Note 5 5 4 2" xfId="12123" xr:uid="{41223E0C-F6B4-4B8E-85AA-32FD3EC02FC9}"/>
    <cellStyle name="Note 5 5 4 3" xfId="15572" xr:uid="{01A9BBBC-51E8-4221-8422-872280354AE4}"/>
    <cellStyle name="Note 5 5 4 4" xfId="13814" xr:uid="{03FFF3DA-CB6E-48AC-897D-C97FA30A8779}"/>
    <cellStyle name="Note 5 5 4 5" xfId="21304" xr:uid="{C7E70E45-A6C3-412F-9D12-6634FFDAD497}"/>
    <cellStyle name="Note 5 5 4 6" xfId="24060" xr:uid="{E63105FD-F990-4FFF-A031-0DD2671BD9FA}"/>
    <cellStyle name="Note 5 5 5" xfId="9684" xr:uid="{33030073-53D4-4ACB-AAB6-40FC21B3251F}"/>
    <cellStyle name="Note 5 5 6" xfId="4866" xr:uid="{63564755-0988-47A4-8168-B4768C2B8A1F}"/>
    <cellStyle name="Note 5 5 7" xfId="18514" xr:uid="{55D1BC2D-1E80-4483-B8B1-A9279825E3D4}"/>
    <cellStyle name="Note 5 5 8" xfId="17201" xr:uid="{2C86749F-6AE4-44E5-9009-0C6606A969AA}"/>
    <cellStyle name="Note 5 5 9" xfId="4241" xr:uid="{282E9823-FC7F-4D03-B45D-185A2EB6ADCF}"/>
    <cellStyle name="Note 5 6" xfId="6286" xr:uid="{627240B7-FF8E-40DE-8ACB-2C7CCCC3C1D4}"/>
    <cellStyle name="Note 5 6 2" xfId="10462" xr:uid="{03BB5821-1A35-4D0A-AF8C-5EAAC1282AD3}"/>
    <cellStyle name="Note 5 6 3" xfId="13908" xr:uid="{B6820555-F599-4F4A-B43D-05E3D4E84D74}"/>
    <cellStyle name="Note 5 6 4" xfId="17783" xr:uid="{7C6A95BF-35BE-4693-A768-9C169357A555}"/>
    <cellStyle name="Note 5 6 5" xfId="19732" xr:uid="{80F9975B-B7D5-4426-9814-BFC1480B907A}"/>
    <cellStyle name="Note 5 6 6" xfId="22496" xr:uid="{B1153B79-8645-4E43-B199-789B7B5C4FE7}"/>
    <cellStyle name="Note 5 7" xfId="6133" xr:uid="{17E902ED-BD64-49A1-8B8C-C427F65C7B56}"/>
    <cellStyle name="Note 5 7 2" xfId="10309" xr:uid="{18ADD0DD-D88B-45F0-9958-50AE152C8EF1}"/>
    <cellStyle name="Note 5 7 3" xfId="13756" xr:uid="{5130A4FE-6792-4CE5-B64D-42C3FE0456B4}"/>
    <cellStyle name="Note 5 7 4" xfId="17314" xr:uid="{535708EB-A9C7-4470-85A1-A3D555B8EFAA}"/>
    <cellStyle name="Note 5 7 5" xfId="16235" xr:uid="{231BF87C-AECE-4257-9AC5-EBD44C87CDAE}"/>
    <cellStyle name="Note 5 7 6" xfId="22377" xr:uid="{11EEC81D-1640-4AF6-B66F-2DF34353644D}"/>
    <cellStyle name="Note 5 8" xfId="6311" xr:uid="{F21A9830-E35B-4E86-A77A-66D0A684F5CE}"/>
    <cellStyle name="Note 5 8 2" xfId="10487" xr:uid="{AA5C9139-DCA9-4345-93DD-514996F0308D}"/>
    <cellStyle name="Note 5 8 3" xfId="13933" xr:uid="{AC90F9CA-A537-465D-9F20-F97C276351EB}"/>
    <cellStyle name="Note 5 8 4" xfId="17058" xr:uid="{FA6165A8-D691-4CDD-8146-987229474DE4}"/>
    <cellStyle name="Note 5 8 5" xfId="19755" xr:uid="{249E1931-FC37-4215-AAF1-AD1CB8ED9321}"/>
    <cellStyle name="Note 5 8 6" xfId="22519" xr:uid="{F6DC557A-7894-4E40-A8B9-A62F9840998D}"/>
    <cellStyle name="Note 5 9" xfId="8948" xr:uid="{9C286A1A-D028-4E91-93FC-137AD1186EBA}"/>
    <cellStyle name="Note 5 9 2" xfId="13067" xr:uid="{25D581F4-ECE4-46DD-AF87-85EC621841E8}"/>
    <cellStyle name="Note 5 9 3" xfId="16469" xr:uid="{9E61D5BE-A2DD-4D11-ACA1-4FC47DCA7EF0}"/>
    <cellStyle name="Note 5 9 4" xfId="18907" xr:uid="{530B1FC0-CE39-44FA-9321-C854855C6977}"/>
    <cellStyle name="Note 5 9 5" xfId="8542" xr:uid="{54CFAB57-F6C4-413C-A9BE-3CBCE226326E}"/>
    <cellStyle name="Note 5 9 6" xfId="21939" xr:uid="{0F6D3FB5-C4A2-4973-A020-CDB806E05488}"/>
    <cellStyle name="Note 5 9 7" xfId="24637" xr:uid="{B545630C-EDEB-4BC9-8935-1353CA13A4EC}"/>
    <cellStyle name="Note 6" xfId="2021" xr:uid="{00000000-0005-0000-0000-000065070000}"/>
    <cellStyle name="Note 6 10" xfId="3909" xr:uid="{FBF25C18-5C57-4D2E-845E-0294B2A60C79}"/>
    <cellStyle name="Note 6 11" xfId="4146" xr:uid="{88AA9FBA-0308-4009-B1C8-83A172F1DA18}"/>
    <cellStyle name="Note 6 12" xfId="16491" xr:uid="{8CC97EB3-4E86-4003-A43E-CA40B68CB7C8}"/>
    <cellStyle name="Note 6 13" xfId="18748" xr:uid="{02A6D6B9-AD09-4198-813D-5537DED34883}"/>
    <cellStyle name="Note 6 2" xfId="5249" xr:uid="{21F4C35C-77C2-4CB0-B16A-77644E669844}"/>
    <cellStyle name="Note 6 2 10" xfId="17858" xr:uid="{B6C781AE-00F2-4239-B788-FBE83D571D05}"/>
    <cellStyle name="Note 6 2 2" xfId="6481" xr:uid="{F5A3A795-32EF-42AA-B447-D993DD818DFB}"/>
    <cellStyle name="Note 6 2 2 2" xfId="10653" xr:uid="{F2BB4055-785B-4A60-965B-83E14B4CB683}"/>
    <cellStyle name="Note 6 2 2 3" xfId="14101" xr:uid="{F7519426-154A-44DC-92D4-7A2FF36AC0C3}"/>
    <cellStyle name="Note 6 2 2 4" xfId="17714" xr:uid="{439C8FE8-38D2-4398-B821-8F590B31E622}"/>
    <cellStyle name="Note 6 2 2 5" xfId="19879" xr:uid="{0D9A4439-1C81-4BAA-A82F-BC97AF7C1D49}"/>
    <cellStyle name="Note 6 2 2 6" xfId="22642" xr:uid="{CC3FD1DE-3E4A-4228-B2BE-0C4C340880B9}"/>
    <cellStyle name="Note 6 2 3" xfId="7180" xr:uid="{F8778026-F3BD-44F5-B89E-7BF93B9BA7D3}"/>
    <cellStyle name="Note 6 2 3 2" xfId="11336" xr:uid="{6C024086-A693-496E-B387-840A00DDFF7A}"/>
    <cellStyle name="Note 6 2 3 3" xfId="14788" xr:uid="{A40FED40-A5F5-4FB8-B29F-919239781229}"/>
    <cellStyle name="Note 6 2 3 4" xfId="4224" xr:uid="{A8CCB32B-7163-4B8F-8586-87EF22B09110}"/>
    <cellStyle name="Note 6 2 3 5" xfId="20525" xr:uid="{D5386A20-3C49-4FE7-B0B3-0ED02D7CEDFF}"/>
    <cellStyle name="Note 6 2 3 6" xfId="23281" xr:uid="{701551BC-4412-43DB-A258-691CEAA528DE}"/>
    <cellStyle name="Note 6 2 4" xfId="7811" xr:uid="{DE34D137-BB0D-47E3-974B-AE4D83E4D828}"/>
    <cellStyle name="Note 6 2 4 2" xfId="11967" xr:uid="{EC2D7A01-0BF6-4BE5-A659-B052E02FDE2F}"/>
    <cellStyle name="Note 6 2 4 3" xfId="15416" xr:uid="{F7BAA9EC-11E4-4391-B1CB-5FFBB38200C6}"/>
    <cellStyle name="Note 6 2 4 4" xfId="3940" xr:uid="{6E1AE4C8-304A-40F9-ACDF-EAC165E88B1A}"/>
    <cellStyle name="Note 6 2 4 5" xfId="21150" xr:uid="{40040E13-BFD2-4E9C-94DE-0490E3EBAB44}"/>
    <cellStyle name="Note 6 2 4 6" xfId="23906" xr:uid="{5F063395-9639-4C55-BB5C-E7E0C7444735}"/>
    <cellStyle name="Note 6 2 5" xfId="9128" xr:uid="{E67B2326-C3C1-40CE-947E-50E746EF5032}"/>
    <cellStyle name="Note 6 2 5 2" xfId="13228" xr:uid="{53632BCD-BBE1-4A4E-AAD1-68DA80F766B6}"/>
    <cellStyle name="Note 6 2 5 3" xfId="16624" xr:uid="{732673F7-5787-4B57-B40D-DFFAB470BEA3}"/>
    <cellStyle name="Note 6 2 5 4" xfId="19061" xr:uid="{791C89BD-ABBB-435E-97E2-919BAB1A324B}"/>
    <cellStyle name="Note 6 2 5 5" xfId="19469" xr:uid="{2874330B-96B4-4DA8-BFCF-0E00983920C4}"/>
    <cellStyle name="Note 6 2 5 6" xfId="22042" xr:uid="{7506CC63-4732-40D0-B92A-853A3F202BD4}"/>
    <cellStyle name="Note 6 2 5 7" xfId="24738" xr:uid="{56FA1D59-29D3-49BD-A85F-9FFDE94AA852}"/>
    <cellStyle name="Note 6 2 6" xfId="9384" xr:uid="{35077986-D5A2-422E-923F-73415DA69951}"/>
    <cellStyle name="Note 6 2 6 2" xfId="13481" xr:uid="{85CCB3AE-45C0-4AF5-95B9-2E4AE3E10911}"/>
    <cellStyle name="Note 6 2 6 3" xfId="16876" xr:uid="{6F9F04CC-0015-4B12-98A6-26F64FAA62ED}"/>
    <cellStyle name="Note 6 2 6 4" xfId="19307" xr:uid="{0B04DDBB-10E5-4F2C-863E-7F1C63CDE2C4}"/>
    <cellStyle name="Note 6 2 6 5" xfId="19645" xr:uid="{FC056533-4C4A-40BF-ADBD-FC4500FD6C1C}"/>
    <cellStyle name="Note 6 2 6 6" xfId="22276" xr:uid="{1267C43A-E56E-4003-ABAA-1C77E75AC9B0}"/>
    <cellStyle name="Note 6 2 6 7" xfId="24936" xr:uid="{144EF6A1-918F-40D7-A688-480161EE1602}"/>
    <cellStyle name="Note 6 2 7" xfId="2987" xr:uid="{54C2BD10-9FAD-4DF0-B0BD-F07DEA6E8CBC}"/>
    <cellStyle name="Note 6 2 8" xfId="3382" xr:uid="{D7FF3428-F27F-4A8E-AA15-936EA7D77403}"/>
    <cellStyle name="Note 6 2 9" xfId="18932" xr:uid="{B1478A01-8B7A-43B5-A5B7-FC69C46AEFAE}"/>
    <cellStyle name="Note 6 3" xfId="5354" xr:uid="{D8669510-C8C2-4D22-9CA0-4AF28E9D3B09}"/>
    <cellStyle name="Note 6 3 2" xfId="6584" xr:uid="{683F7EE3-3BA7-4BA5-9A28-883FCDD303EF}"/>
    <cellStyle name="Note 6 3 2 2" xfId="10756" xr:uid="{F19E151A-42F9-4E32-81F3-F12258482626}"/>
    <cellStyle name="Note 6 3 2 3" xfId="14204" xr:uid="{F3A0FC5F-3A12-4A04-8ACF-B3750B7473DA}"/>
    <cellStyle name="Note 6 3 2 4" xfId="13934" xr:uid="{A144249B-1139-4D28-83DC-FAD0B426F679}"/>
    <cellStyle name="Note 6 3 2 5" xfId="19982" xr:uid="{52772727-C353-48D6-8C1F-C5C67FCF21F7}"/>
    <cellStyle name="Note 6 3 2 6" xfId="22745" xr:uid="{E9A97838-EF62-4EAB-A35A-04B00312372F}"/>
    <cellStyle name="Note 6 3 3" xfId="7283" xr:uid="{486998E5-DD6A-4A08-9D7F-9E6731B101B7}"/>
    <cellStyle name="Note 6 3 3 2" xfId="11439" xr:uid="{9EDB59E2-F795-40F8-AA22-ABA4AEDD790D}"/>
    <cellStyle name="Note 6 3 3 3" xfId="14891" xr:uid="{A640CD67-08AE-4475-8E6D-CE08F6A4CEFB}"/>
    <cellStyle name="Note 6 3 3 4" xfId="18360" xr:uid="{7A60D208-4755-4327-A6C9-1993DF7FDDD1}"/>
    <cellStyle name="Note 6 3 3 5" xfId="20628" xr:uid="{F77A3F5F-6800-4D4F-97C9-04FD6A673163}"/>
    <cellStyle name="Note 6 3 3 6" xfId="23384" xr:uid="{C9B75175-B43B-4E63-BEA6-2CF2CECAF090}"/>
    <cellStyle name="Note 6 3 4" xfId="7916" xr:uid="{20B91694-471F-4CBD-B106-DA9ABE63BA59}"/>
    <cellStyle name="Note 6 3 4 2" xfId="12072" xr:uid="{837163B2-1D14-4E9B-BB61-4EB4EFC74E0E}"/>
    <cellStyle name="Note 6 3 4 3" xfId="15521" xr:uid="{8025325B-3186-44A8-9A7A-5E34831F7069}"/>
    <cellStyle name="Note 6 3 4 4" xfId="12692" xr:uid="{D7C7E84D-9B6A-432D-9F4E-2BB47A5DCB04}"/>
    <cellStyle name="Note 6 3 4 5" xfId="21255" xr:uid="{E38459A0-2BD1-49B5-B8C1-CA7D11A081D3}"/>
    <cellStyle name="Note 6 3 4 6" xfId="24011" xr:uid="{C84BDC25-2142-4F8A-926B-A602679D746E}"/>
    <cellStyle name="Note 6 3 5" xfId="9568" xr:uid="{9439291C-8797-4AD1-B26E-FF9D2F966D62}"/>
    <cellStyle name="Note 6 3 6" xfId="8619" xr:uid="{8F6E8CA0-EDF8-4E7D-AFED-F1AE4941A607}"/>
    <cellStyle name="Note 6 3 7" xfId="13120" xr:uid="{7630EDFB-D9B5-476C-9A8A-6BA95E148D02}"/>
    <cellStyle name="Note 6 3 8" xfId="17311" xr:uid="{E06EE9BA-D62B-43FD-8BCF-F4BB2413D695}"/>
    <cellStyle name="Note 6 3 9" xfId="5003" xr:uid="{B9615D50-E8A2-4D7C-8273-0158DF3A6C62}"/>
    <cellStyle name="Note 6 4" xfId="6287" xr:uid="{B0553ABB-A251-4D2B-B9C4-DC5BC6A8B9A6}"/>
    <cellStyle name="Note 6 4 2" xfId="10463" xr:uid="{13D2AAAB-E7BF-428B-B4D1-96C993EB3BB1}"/>
    <cellStyle name="Note 6 4 3" xfId="13909" xr:uid="{97385730-5EB5-4498-A6A5-894CEC3F9C22}"/>
    <cellStyle name="Note 6 4 4" xfId="17330" xr:uid="{BEE4EDAD-7359-4C96-991C-C661B65E9774}"/>
    <cellStyle name="Note 6 4 5" xfId="19733" xr:uid="{6675786E-8428-45FE-B7B2-F711439D60E4}"/>
    <cellStyle name="Note 6 4 6" xfId="22497" xr:uid="{DF7BE68D-5512-4D31-834D-1E6E107AC806}"/>
    <cellStyle name="Note 6 5" xfId="6030" xr:uid="{1FBA0BB0-8A47-443B-82BC-A45C0D8B75F6}"/>
    <cellStyle name="Note 6 5 2" xfId="10210" xr:uid="{EEFBCC31-20D8-467B-969C-2EB8617ABDBC}"/>
    <cellStyle name="Note 6 5 3" xfId="13660" xr:uid="{F0DBD71A-30A8-4805-8243-3E526C2BCC20}"/>
    <cellStyle name="Note 6 5 4" xfId="18869" xr:uid="{607D4F97-62F2-4738-BE5A-F74809076D89}"/>
    <cellStyle name="Note 6 5 5" xfId="18280" xr:uid="{56B77C20-73ED-4468-AFB7-BA2F5062731F}"/>
    <cellStyle name="Note 6 5 6" xfId="4078" xr:uid="{6ECC1C7A-C25B-4233-878C-4ECB26B6AD84}"/>
    <cellStyle name="Note 6 6" xfId="5986" xr:uid="{E5CD7095-07EA-4EBA-B17D-8721B4AACB81}"/>
    <cellStyle name="Note 6 6 2" xfId="10169" xr:uid="{366A9A20-072E-4645-9209-5F1F32B94067}"/>
    <cellStyle name="Note 6 6 3" xfId="13617" xr:uid="{D7B6779A-8E01-4CAE-AAB0-7761D00C4DD4}"/>
    <cellStyle name="Note 6 6 4" xfId="3771" xr:uid="{66372CEC-A762-4EDF-8A3A-1577FCC110A8}"/>
    <cellStyle name="Note 6 6 5" xfId="18441" xr:uid="{AD5F2F46-61F1-4802-9B7C-DE5353533549}"/>
    <cellStyle name="Note 6 6 6" xfId="17972" xr:uid="{870E17E8-68EA-4B4E-AABE-F752E0CFF5EB}"/>
    <cellStyle name="Note 6 7" xfId="8949" xr:uid="{06717413-8114-4CC3-88CA-B0DCA9805C39}"/>
    <cellStyle name="Note 6 7 2" xfId="13068" xr:uid="{58CDC9F4-1906-4E88-B497-1C9733831A91}"/>
    <cellStyle name="Note 6 7 3" xfId="16470" xr:uid="{A138F0D3-ED3F-4946-8637-EF150DA6CB45}"/>
    <cellStyle name="Note 6 7 4" xfId="18908" xr:uid="{561C3850-C82C-4F8E-9756-E8A352EFA6F7}"/>
    <cellStyle name="Note 6 7 5" xfId="5109" xr:uid="{04658C2C-2EFC-4F02-A25F-BF4DC99F9C71}"/>
    <cellStyle name="Note 6 7 6" xfId="21940" xr:uid="{89622B4D-925C-444B-8A22-F588523AE614}"/>
    <cellStyle name="Note 6 7 7" xfId="24638" xr:uid="{61FC6D91-BEFE-4905-92FF-EAFEA3D12647}"/>
    <cellStyle name="Note 6 8" xfId="9277" xr:uid="{E3C6C838-59F6-46A6-9CED-B4E6B63B6F3C}"/>
    <cellStyle name="Note 6 8 2" xfId="13374" xr:uid="{7455AF85-77AD-4EFC-AD2C-32B3D9CC65DD}"/>
    <cellStyle name="Note 6 8 3" xfId="16769" xr:uid="{F81287CD-04BE-4013-B0BC-ABD0B4B1715E}"/>
    <cellStyle name="Note 6 8 4" xfId="19200" xr:uid="{2CB378E7-338D-4821-BCB9-17B22D863CBD}"/>
    <cellStyle name="Note 6 8 5" xfId="22169" xr:uid="{94EE108E-7E3C-4E36-9F92-DAF02AFEDA42}"/>
    <cellStyle name="Note 6 9" xfId="4585" xr:uid="{39CBBB40-48B6-4BA2-824D-E183A08D557C}"/>
    <cellStyle name="Note 7" xfId="2022" xr:uid="{00000000-0005-0000-0000-000066070000}"/>
    <cellStyle name="Note 7 10" xfId="3908" xr:uid="{A49BCC1C-159F-4E05-ABE6-19FAC381B6FA}"/>
    <cellStyle name="Note 7 11" xfId="4143" xr:uid="{30D61F40-A4D6-4C8C-A12C-B8B9837FBD4A}"/>
    <cellStyle name="Note 7 12" xfId="4834" xr:uid="{537B6567-CA52-464A-B574-23BB0A182D8B}"/>
    <cellStyle name="Note 7 13" xfId="21849" xr:uid="{C4507364-34A7-444E-867C-8E37CE9A47B6}"/>
    <cellStyle name="Note 7 2" xfId="5250" xr:uid="{243F9276-D812-4109-86A7-30DB13FF08F9}"/>
    <cellStyle name="Note 7 2 10" xfId="17429" xr:uid="{36B42DB0-776A-4017-B79B-42A8963DDEC2}"/>
    <cellStyle name="Note 7 2 2" xfId="6482" xr:uid="{D371D027-9270-4B61-B039-F2D06ABEF67F}"/>
    <cellStyle name="Note 7 2 2 2" xfId="10654" xr:uid="{39FC3453-26C4-4F8B-B807-CAEADD822F55}"/>
    <cellStyle name="Note 7 2 2 3" xfId="14102" xr:uid="{70BD8A19-6556-4892-84EA-FDFF2C2E2BA6}"/>
    <cellStyle name="Note 7 2 2 4" xfId="17263" xr:uid="{9FCEB3AA-0A94-4E8A-92B8-05BDB401976A}"/>
    <cellStyle name="Note 7 2 2 5" xfId="19880" xr:uid="{E167E51A-A83D-4BA2-8669-CF54498EC33E}"/>
    <cellStyle name="Note 7 2 2 6" xfId="22643" xr:uid="{C72592C9-4096-4C6F-A41F-FDFE7D74C1ED}"/>
    <cellStyle name="Note 7 2 3" xfId="7181" xr:uid="{03E44FA2-201F-4AF4-93AD-28C76BB805D5}"/>
    <cellStyle name="Note 7 2 3 2" xfId="11337" xr:uid="{DE1F6C12-8A53-4573-BB0D-01EDB6D18337}"/>
    <cellStyle name="Note 7 2 3 3" xfId="14789" xr:uid="{9578705E-E834-484B-9D85-7F9F1A5E17AC}"/>
    <cellStyle name="Note 7 2 3 4" xfId="18689" xr:uid="{AD2B652C-59B2-4622-B6ED-7E238EE0ADA3}"/>
    <cellStyle name="Note 7 2 3 5" xfId="20526" xr:uid="{1BDEE2C5-051E-4058-ACCF-CEDEFA290EEF}"/>
    <cellStyle name="Note 7 2 3 6" xfId="23282" xr:uid="{CF695403-7EF6-4E41-A625-CB3A933D0E84}"/>
    <cellStyle name="Note 7 2 4" xfId="7812" xr:uid="{B52C9224-053D-4549-8685-0AE096BDD7D2}"/>
    <cellStyle name="Note 7 2 4 2" xfId="11968" xr:uid="{287D86FD-115E-48EC-A61D-B970098CEFF6}"/>
    <cellStyle name="Note 7 2 4 3" xfId="15417" xr:uid="{49D53918-E8EB-45EB-8436-BF9B6D29EBA6}"/>
    <cellStyle name="Note 7 2 4 4" xfId="12696" xr:uid="{59FAE658-7DB3-4336-831A-B8CBD5C9763E}"/>
    <cellStyle name="Note 7 2 4 5" xfId="21151" xr:uid="{80BC0D44-D094-4EF9-A346-26C4D92536EC}"/>
    <cellStyle name="Note 7 2 4 6" xfId="23907" xr:uid="{52E190D0-7B27-46BC-B2DD-0B2C61C9E6F1}"/>
    <cellStyle name="Note 7 2 5" xfId="9129" xr:uid="{4D32B7D5-657D-49BF-8557-0E62E611EA80}"/>
    <cellStyle name="Note 7 2 5 2" xfId="13229" xr:uid="{D881E7F1-E288-4E87-BFA8-84B517CC0883}"/>
    <cellStyle name="Note 7 2 5 3" xfId="16625" xr:uid="{F5223794-656F-4F03-9DC3-E3883AC62F9A}"/>
    <cellStyle name="Note 7 2 5 4" xfId="19062" xr:uid="{8B32DB56-E161-47D6-9E34-9734BDFF77A9}"/>
    <cellStyle name="Note 7 2 5 5" xfId="19470" xr:uid="{BEAC1CC2-82C6-4D0D-AEA6-EE64549FB562}"/>
    <cellStyle name="Note 7 2 5 6" xfId="22043" xr:uid="{B848DC63-8DA5-46EB-B963-29F588F563A5}"/>
    <cellStyle name="Note 7 2 5 7" xfId="24739" xr:uid="{C502D7DD-3690-4865-B137-0A4668DCF1F9}"/>
    <cellStyle name="Note 7 2 6" xfId="9385" xr:uid="{DD5761F2-BBE1-47E3-ACD3-920BA067B1C2}"/>
    <cellStyle name="Note 7 2 6 2" xfId="13482" xr:uid="{33AEC02A-0ABB-491A-AD9D-2879F8F41103}"/>
    <cellStyle name="Note 7 2 6 3" xfId="16877" xr:uid="{6F6C6BEC-AAD9-4826-9490-C27DDE3F6648}"/>
    <cellStyle name="Note 7 2 6 4" xfId="19308" xr:uid="{240EB9E1-B258-40BC-9B24-C51133C78EC9}"/>
    <cellStyle name="Note 7 2 6 5" xfId="19646" xr:uid="{5F98FC3D-B902-4C73-9E0E-8BF6F11721A5}"/>
    <cellStyle name="Note 7 2 6 6" xfId="22277" xr:uid="{B536316D-AD12-4A10-8E4F-878655A66DF9}"/>
    <cellStyle name="Note 7 2 6 7" xfId="24937" xr:uid="{FBF1D307-3913-421B-8414-0A7D3836ED67}"/>
    <cellStyle name="Note 7 2 7" xfId="2986" xr:uid="{D5C3C60E-B2C2-4B71-B097-BF877CB73202}"/>
    <cellStyle name="Note 7 2 8" xfId="4505" xr:uid="{8B5B4FE8-4BDF-43DE-ABCA-5EDDDF7BAA6B}"/>
    <cellStyle name="Note 7 2 9" xfId="18709" xr:uid="{F03E1D91-D85C-4AA4-8BB0-B0756C909181}"/>
    <cellStyle name="Note 7 3" xfId="5355" xr:uid="{A8695294-DE12-4B6B-B0C8-562DCABE5B0D}"/>
    <cellStyle name="Note 7 3 2" xfId="6585" xr:uid="{5A529B1C-CFDE-41F0-BB66-197AF14E0400}"/>
    <cellStyle name="Note 7 3 2 2" xfId="10757" xr:uid="{49D5D957-F10F-4594-B239-9CD05F2724EA}"/>
    <cellStyle name="Note 7 3 2 3" xfId="14205" xr:uid="{0E20BE79-60A5-4A20-92D8-592261AF835C}"/>
    <cellStyle name="Note 7 3 2 4" xfId="3451" xr:uid="{21E19058-1D8E-4C09-BA53-03FE09D401C6}"/>
    <cellStyle name="Note 7 3 2 5" xfId="19983" xr:uid="{8405817A-3A4F-46D1-9976-9A8D01528492}"/>
    <cellStyle name="Note 7 3 2 6" xfId="22746" xr:uid="{8A02D922-0371-4552-9FD6-024F79349CFB}"/>
    <cellStyle name="Note 7 3 3" xfId="7284" xr:uid="{7618DE6E-7FB9-4269-8DA9-9314D3C2CB3D}"/>
    <cellStyle name="Note 7 3 3 2" xfId="11440" xr:uid="{D82A1FAA-2E52-467D-8FBC-10337C56361E}"/>
    <cellStyle name="Note 7 3 3 3" xfId="14892" xr:uid="{2F7AFCA4-62A0-4536-A46D-C636BF5898A8}"/>
    <cellStyle name="Note 7 3 3 4" xfId="17978" xr:uid="{12C75135-166A-493A-ACB9-C3B775654DA2}"/>
    <cellStyle name="Note 7 3 3 5" xfId="20629" xr:uid="{A8454049-69CF-4331-BA70-1F366498EFBC}"/>
    <cellStyle name="Note 7 3 3 6" xfId="23385" xr:uid="{782324D3-1B59-4C82-92A5-B7CD8CFAF8C9}"/>
    <cellStyle name="Note 7 3 4" xfId="7917" xr:uid="{89FA8B79-3CCF-4111-8DCC-449360DE278E}"/>
    <cellStyle name="Note 7 3 4 2" xfId="12073" xr:uid="{22644C03-F0BE-4C87-8FB0-5A03F54E575D}"/>
    <cellStyle name="Note 7 3 4 3" xfId="15522" xr:uid="{62248226-F44C-4A9C-847D-63FE74EEA4C9}"/>
    <cellStyle name="Note 7 3 4 4" xfId="12971" xr:uid="{965893F1-3876-4716-8A0B-60A055DE1E27}"/>
    <cellStyle name="Note 7 3 4 5" xfId="21256" xr:uid="{EC8B4C68-0991-4A3A-A780-F14A224F1EDA}"/>
    <cellStyle name="Note 7 3 4 6" xfId="24012" xr:uid="{68C25158-FC4F-4812-974F-12183D8F2FEA}"/>
    <cellStyle name="Note 7 3 5" xfId="9569" xr:uid="{840805E0-9357-4BFC-BEFA-960D09DE318E}"/>
    <cellStyle name="Note 7 3 6" xfId="12833" xr:uid="{200275A3-86DA-4651-9445-E4147DAAEBC4}"/>
    <cellStyle name="Note 7 3 7" xfId="12925" xr:uid="{DB864ECF-D1BB-4688-B300-FF0FCBEEE73A}"/>
    <cellStyle name="Note 7 3 8" xfId="17763" xr:uid="{87B6C3CD-9638-40DC-AA29-45F08E54E3E4}"/>
    <cellStyle name="Note 7 3 9" xfId="16102" xr:uid="{1D3AE94E-7C73-43D2-B1DA-AEAA7E11A841}"/>
    <cellStyle name="Note 7 4" xfId="6288" xr:uid="{9DE99B5A-C093-4C23-83FC-2343534AE32C}"/>
    <cellStyle name="Note 7 4 2" xfId="10464" xr:uid="{A8B3EAEE-00D9-4600-B010-956A05890C71}"/>
    <cellStyle name="Note 7 4 3" xfId="13910" xr:uid="{EE285050-E580-427E-BE78-F5D225CE473D}"/>
    <cellStyle name="Note 7 4 4" xfId="18284" xr:uid="{3E07AF38-19B5-4A74-BBC9-071F51FA7528}"/>
    <cellStyle name="Note 7 4 5" xfId="19734" xr:uid="{3AE1E014-C22B-45A9-94CF-98E8375F5877}"/>
    <cellStyle name="Note 7 4 6" xfId="22498" xr:uid="{8B802AF1-BEF1-4346-9486-5976C4E4AE35}"/>
    <cellStyle name="Note 7 5" xfId="6128" xr:uid="{6604F755-3171-4A3D-AE32-6B9EB866FF4F}"/>
    <cellStyle name="Note 7 5 2" xfId="10304" xr:uid="{0AE8D730-F900-4C13-A683-C8CC6DC27316}"/>
    <cellStyle name="Note 7 5 3" xfId="13751" xr:uid="{95CCB03D-E849-4C67-859D-159D2A73B465}"/>
    <cellStyle name="Note 7 5 4" xfId="9629" xr:uid="{64E2E298-5AAC-4552-9F94-7BFE2C771ECA}"/>
    <cellStyle name="Note 7 5 5" xfId="17392" xr:uid="{943EC295-5AC5-47F0-A13D-CA3F1317549B}"/>
    <cellStyle name="Note 7 5 6" xfId="22372" xr:uid="{DB1C2135-7441-4DCC-A23B-57FD32A2F382}"/>
    <cellStyle name="Note 7 6" xfId="5987" xr:uid="{DC3CC66C-0B63-4682-88F4-FA82B87A980A}"/>
    <cellStyle name="Note 7 6 2" xfId="10170" xr:uid="{E2FD4F44-E8EE-48B1-8E55-09CE242C7F8A}"/>
    <cellStyle name="Note 7 6 3" xfId="13618" xr:uid="{9316066C-9FE9-46D8-A14A-55DD67533971}"/>
    <cellStyle name="Note 7 6 4" xfId="18876" xr:uid="{07B610AA-F0F5-4CE2-A939-9A75BBD9A72F}"/>
    <cellStyle name="Note 7 6 5" xfId="18656" xr:uid="{90A4ED3C-13BC-4812-AD32-415E591F7F6E}"/>
    <cellStyle name="Note 7 6 6" xfId="17395" xr:uid="{6451DA9E-223A-46D4-95D7-A593C543D9AD}"/>
    <cellStyle name="Note 7 7" xfId="8950" xr:uid="{42B1CA01-9334-432F-AEBC-441DBCFA34BA}"/>
    <cellStyle name="Note 7 7 2" xfId="13069" xr:uid="{886CFF38-5050-4A2C-8F88-2B727EAC2397}"/>
    <cellStyle name="Note 7 7 3" xfId="16471" xr:uid="{D9A9A2E8-592D-4733-93DE-49AF2D11F530}"/>
    <cellStyle name="Note 7 7 4" xfId="18909" xr:uid="{E850C66E-066E-405C-8975-8999E160C8B5}"/>
    <cellStyle name="Note 7 7 5" xfId="16503" xr:uid="{16D29132-F5E9-4529-ADD8-D242948EA70F}"/>
    <cellStyle name="Note 7 7 6" xfId="21941" xr:uid="{D56AF500-D218-4565-B9BB-4054DA44296B}"/>
    <cellStyle name="Note 7 7 7" xfId="24639" xr:uid="{246A0075-E23B-453E-B37C-F1E260CC550A}"/>
    <cellStyle name="Note 7 8" xfId="9278" xr:uid="{49624CF2-B6A6-4D94-8062-691DC32968B3}"/>
    <cellStyle name="Note 7 8 2" xfId="13375" xr:uid="{75A66F5A-8B75-4050-A362-48C35D1583C2}"/>
    <cellStyle name="Note 7 8 3" xfId="16770" xr:uid="{479ED099-6529-414A-A43E-B942FB212F45}"/>
    <cellStyle name="Note 7 8 4" xfId="19201" xr:uid="{E89C5A5D-6740-4B93-A081-8BAF52481BA4}"/>
    <cellStyle name="Note 7 8 5" xfId="22170" xr:uid="{FC3C6D2D-B7E9-4119-A7BF-8706904D147C}"/>
    <cellStyle name="Note 7 9" xfId="4586" xr:uid="{3EB0A8C6-E534-4718-A360-0F3B1C6EAEC2}"/>
    <cellStyle name="Note 8" xfId="2023" xr:uid="{00000000-0005-0000-0000-000067070000}"/>
    <cellStyle name="Note 8 10" xfId="3907" xr:uid="{9539F105-06DD-4202-BE48-840C6C4B4851}"/>
    <cellStyle name="Note 8 11" xfId="4144" xr:uid="{5FAF7332-85FF-462A-8163-03F81636144A}"/>
    <cellStyle name="Note 8 12" xfId="4191" xr:uid="{23D3C99D-1DC1-4E5F-808B-E354A00BFD75}"/>
    <cellStyle name="Note 8 13" xfId="16930" xr:uid="{42BEC1EA-26FA-4DB9-9990-672105C38AEA}"/>
    <cellStyle name="Note 8 2" xfId="5251" xr:uid="{6AE6F626-C83C-4EBD-BEC1-CC426D7A490F}"/>
    <cellStyle name="Note 8 2 10" xfId="3879" xr:uid="{40C36439-0685-4D6A-8E84-3276C7ED7A30}"/>
    <cellStyle name="Note 8 2 2" xfId="6483" xr:uid="{D85E6CDF-B17D-44E6-9ED0-7BDD8D6ABE1D}"/>
    <cellStyle name="Note 8 2 2 2" xfId="10655" xr:uid="{00907D1E-450E-4BA3-9E4F-D32839DAE304}"/>
    <cellStyle name="Note 8 2 2 3" xfId="14103" xr:uid="{FA0C6AF1-DE47-48AF-8D5D-40CC41A6B499}"/>
    <cellStyle name="Note 8 2 2 4" xfId="18269" xr:uid="{2CDCBFFD-997C-4309-9356-38E6B41E2DB7}"/>
    <cellStyle name="Note 8 2 2 5" xfId="19881" xr:uid="{1118BB84-CD88-4A76-A468-F723AA81A986}"/>
    <cellStyle name="Note 8 2 2 6" xfId="22644" xr:uid="{F1488BD2-B18F-4582-925B-7AC5BCE8F090}"/>
    <cellStyle name="Note 8 2 3" xfId="7182" xr:uid="{ECC612B5-89A8-4000-9DAB-EDD45606F90D}"/>
    <cellStyle name="Note 8 2 3 2" xfId="11338" xr:uid="{762134D8-C006-46CD-B1B7-5921E0CB11E6}"/>
    <cellStyle name="Note 8 2 3 3" xfId="14790" xr:uid="{EB7ECDC6-9CF0-415B-836F-3661C19B3812}"/>
    <cellStyle name="Note 8 2 3 4" xfId="16219" xr:uid="{24A0F152-303B-4DEE-8F31-3C646265BB6F}"/>
    <cellStyle name="Note 8 2 3 5" xfId="20527" xr:uid="{69BAD74E-1BE5-4F44-B56F-DF68156BB6E5}"/>
    <cellStyle name="Note 8 2 3 6" xfId="23283" xr:uid="{2DE3F402-2039-4749-99E1-6763350FEF78}"/>
    <cellStyle name="Note 8 2 4" xfId="7813" xr:uid="{C0EEBB52-907D-46B7-AABA-79DDBE8A5C88}"/>
    <cellStyle name="Note 8 2 4 2" xfId="11969" xr:uid="{812F1C97-F1F6-4029-AC6C-6045D9A4AACF}"/>
    <cellStyle name="Note 8 2 4 3" xfId="15418" xr:uid="{11653969-C682-4189-B6DC-DEE8C8105DB8}"/>
    <cellStyle name="Note 8 2 4 4" xfId="4731" xr:uid="{6F8E9AC5-EA26-48A4-AC68-0132C7B6FEC9}"/>
    <cellStyle name="Note 8 2 4 5" xfId="21152" xr:uid="{8C8949EC-4F94-4F2C-836F-358197F28835}"/>
    <cellStyle name="Note 8 2 4 6" xfId="23908" xr:uid="{7ACA0608-0B48-4516-A09B-951AB2FAC21C}"/>
    <cellStyle name="Note 8 2 5" xfId="9130" xr:uid="{238DF88A-1EAF-47A1-844B-4971F97763CE}"/>
    <cellStyle name="Note 8 2 5 2" xfId="13230" xr:uid="{29AF1CE9-023B-4526-ABCB-E558DD7D3F14}"/>
    <cellStyle name="Note 8 2 5 3" xfId="16626" xr:uid="{4085B412-6A8B-4C6C-96E7-CB6F2055C271}"/>
    <cellStyle name="Note 8 2 5 4" xfId="19063" xr:uid="{100E32E2-DA89-4858-868D-D12C4362F21B}"/>
    <cellStyle name="Note 8 2 5 5" xfId="19471" xr:uid="{FFECA388-0F48-40DD-A536-1ACA966B320C}"/>
    <cellStyle name="Note 8 2 5 6" xfId="22044" xr:uid="{78CDBA65-AF7C-4DC8-B0D0-6F82E541B41D}"/>
    <cellStyle name="Note 8 2 5 7" xfId="24740" xr:uid="{05426D42-A44B-4201-A157-344820C5258E}"/>
    <cellStyle name="Note 8 2 6" xfId="9386" xr:uid="{E139B785-125C-4B6F-87DF-FCBDA3FA2634}"/>
    <cellStyle name="Note 8 2 6 2" xfId="13483" xr:uid="{B44A6B03-D710-4880-AE0A-5CEF835121F2}"/>
    <cellStyle name="Note 8 2 6 3" xfId="16878" xr:uid="{B47EE94A-8719-49F2-A10A-7C4953B215CF}"/>
    <cellStyle name="Note 8 2 6 4" xfId="19309" xr:uid="{AC7E5311-1DA7-48CD-A4A2-4CC65DC25729}"/>
    <cellStyle name="Note 8 2 6 5" xfId="19647" xr:uid="{80DB6E85-D2B4-4507-8763-B9885A07589B}"/>
    <cellStyle name="Note 8 2 6 6" xfId="22278" xr:uid="{9441B69B-FC80-4A65-873E-78D361A9964A}"/>
    <cellStyle name="Note 8 2 6 7" xfId="24938" xr:uid="{4287ABDE-41A5-4EAD-A1BC-08C2B9E16682}"/>
    <cellStyle name="Note 8 2 7" xfId="2985" xr:uid="{49EBF252-16E5-4D4D-88EA-8C488E54F5E9}"/>
    <cellStyle name="Note 8 2 8" xfId="4506" xr:uid="{DB72A292-BC11-456D-8E7E-B322F592BA4F}"/>
    <cellStyle name="Note 8 2 9" xfId="16086" xr:uid="{93B1B5E6-B230-4169-8A11-26CEE51F803F}"/>
    <cellStyle name="Note 8 3" xfId="5356" xr:uid="{D49AFC4B-B9E5-4CD0-BF0C-E2EF2AE04469}"/>
    <cellStyle name="Note 8 3 2" xfId="6586" xr:uid="{3C6DCC40-D8C1-477D-9470-7EC2C9E23718}"/>
    <cellStyle name="Note 8 3 2 2" xfId="10758" xr:uid="{705B2284-E625-4BAF-B01F-0B34F280FB28}"/>
    <cellStyle name="Note 8 3 2 3" xfId="14206" xr:uid="{99352AA0-56C1-4FE4-B38E-4BF219DFA5BB}"/>
    <cellStyle name="Note 8 3 2 4" xfId="17178" xr:uid="{1CFE7D29-B5A2-416B-B1E3-7549EE1E07C1}"/>
    <cellStyle name="Note 8 3 2 5" xfId="19984" xr:uid="{C1A20E59-0DFD-4688-8D74-BE2F97D88686}"/>
    <cellStyle name="Note 8 3 2 6" xfId="22747" xr:uid="{41C25455-B10C-4394-953B-BB14AE7D7E0E}"/>
    <cellStyle name="Note 8 3 3" xfId="7285" xr:uid="{AA2D5293-103C-45C2-9D7C-972FE621021D}"/>
    <cellStyle name="Note 8 3 3 2" xfId="11441" xr:uid="{930CFBF9-CAD5-4E1B-AE4F-FCDECFCE9B3E}"/>
    <cellStyle name="Note 8 3 3 3" xfId="14893" xr:uid="{C126E4D6-DEEB-4D00-A5D2-2AF1A4ABD0A5}"/>
    <cellStyle name="Note 8 3 3 4" xfId="17562" xr:uid="{BF800FB1-A9E0-42A3-9A38-526B337FDFA4}"/>
    <cellStyle name="Note 8 3 3 5" xfId="20630" xr:uid="{105D9EC6-3D3F-4026-83C4-5AE0EE5EBDD0}"/>
    <cellStyle name="Note 8 3 3 6" xfId="23386" xr:uid="{1B04D290-948B-416F-B451-97DC64AA0153}"/>
    <cellStyle name="Note 8 3 4" xfId="7918" xr:uid="{2D83346D-E1C0-4A6B-B5B9-058C53A5336A}"/>
    <cellStyle name="Note 8 3 4 2" xfId="12074" xr:uid="{DEF91D9C-2080-43BB-A307-B11EDF46C245}"/>
    <cellStyle name="Note 8 3 4 3" xfId="15523" xr:uid="{6CC371A0-D731-4DEE-9E91-A6A88D4FE1A1}"/>
    <cellStyle name="Note 8 3 4 4" xfId="3943" xr:uid="{91911C4E-CBF2-40C9-A253-EA71454ED4B8}"/>
    <cellStyle name="Note 8 3 4 5" xfId="21257" xr:uid="{64DCD14C-D798-4EDC-80E9-6194CA038360}"/>
    <cellStyle name="Note 8 3 4 6" xfId="24013" xr:uid="{2EFD3460-FE39-4378-9DF4-006B44CF80FA}"/>
    <cellStyle name="Note 8 3 5" xfId="9570" xr:uid="{4F8C5579-918C-403E-83BB-AAE8FC829F2B}"/>
    <cellStyle name="Note 8 3 6" xfId="4822" xr:uid="{7F6C2DFC-AF9F-455E-A71B-15BA0A0997CC}"/>
    <cellStyle name="Note 8 3 7" xfId="9659" xr:uid="{39F13682-F31B-49C9-A1B1-42B5B0E759EC}"/>
    <cellStyle name="Note 8 3 8" xfId="18151" xr:uid="{0BE548F1-A6F5-4438-9BBE-3D8C12B53025}"/>
    <cellStyle name="Note 8 3 9" xfId="4841" xr:uid="{5C5738A1-DCC3-480A-9722-AAD963551E94}"/>
    <cellStyle name="Note 8 4" xfId="6289" xr:uid="{BB78E2FD-2B01-4A0B-AAFC-C8BE69152A59}"/>
    <cellStyle name="Note 8 4 2" xfId="10465" xr:uid="{8D892B98-DC7B-4D97-9567-419300F31363}"/>
    <cellStyle name="Note 8 4 3" xfId="13911" xr:uid="{C8DB7BBA-E20F-43B6-9707-7694D54F4234}"/>
    <cellStyle name="Note 8 4 4" xfId="17899" xr:uid="{14660A8E-944F-4257-B147-61B27C113648}"/>
    <cellStyle name="Note 8 4 5" xfId="19735" xr:uid="{04C0087A-FE2D-42AB-8F91-EA7660354073}"/>
    <cellStyle name="Note 8 4 6" xfId="22499" xr:uid="{FD10B826-DA2A-476C-B27F-A7CDF892A98F}"/>
    <cellStyle name="Note 8 5" xfId="6131" xr:uid="{97E3BCAD-C0E8-4714-BD44-27D60EB743C8}"/>
    <cellStyle name="Note 8 5 2" xfId="10307" xr:uid="{D0A79EBD-F4A7-4C1E-81AE-C416F465CACA}"/>
    <cellStyle name="Note 8 5 3" xfId="13754" xr:uid="{DC1440AC-97ED-44A0-9B95-FD69E9F37089}"/>
    <cellStyle name="Note 8 5 4" xfId="18154" xr:uid="{BFDE34B6-D334-4FE9-918E-70CBC9BBFB22}"/>
    <cellStyle name="Note 8 5 5" xfId="18459" xr:uid="{21C96084-34C9-4044-BD31-E3CC25A976E6}"/>
    <cellStyle name="Note 8 5 6" xfId="22375" xr:uid="{61172159-602C-458E-8650-6167CB6866A7}"/>
    <cellStyle name="Note 8 6" xfId="5988" xr:uid="{D262E1BB-BE02-4C87-942F-F0AE8AF4EA53}"/>
    <cellStyle name="Note 8 6 2" xfId="10171" xr:uid="{E0C2286D-AD58-4538-A345-96B0D394B688}"/>
    <cellStyle name="Note 8 6 3" xfId="13619" xr:uid="{06EBCD02-6542-4123-A4CB-01F5DFF22013}"/>
    <cellStyle name="Note 8 6 4" xfId="16118" xr:uid="{623EF94F-F55C-43E7-8C52-19858E3E28C9}"/>
    <cellStyle name="Note 8 6 5" xfId="18213" xr:uid="{4895E255-D70E-4B3A-B39E-186AD4645775}"/>
    <cellStyle name="Note 8 6 6" xfId="16128" xr:uid="{3AC857C4-B44E-4AE2-8D92-5D8BA5EEBEBB}"/>
    <cellStyle name="Note 8 7" xfId="8951" xr:uid="{2E5FFF4A-6A03-4067-84AB-9343F6B9E82B}"/>
    <cellStyle name="Note 8 7 2" xfId="13070" xr:uid="{7F1D785D-E418-467B-B469-36BEEADFF5F0}"/>
    <cellStyle name="Note 8 7 3" xfId="16472" xr:uid="{EFE418F0-5CDC-4099-9D5B-CA6FF0E9566C}"/>
    <cellStyle name="Note 8 7 4" xfId="18910" xr:uid="{E870601F-D990-4E05-A3B2-FFA66FFE890D}"/>
    <cellStyle name="Note 8 7 5" xfId="4761" xr:uid="{D84DE9D4-0E22-4AE3-BC9B-710CE291A45E}"/>
    <cellStyle name="Note 8 7 6" xfId="21942" xr:uid="{BBAC81C1-6362-4D3A-B377-2DE7038E05E7}"/>
    <cellStyle name="Note 8 7 7" xfId="24640" xr:uid="{A87E1E41-DB49-42F1-8901-6801154F2E3E}"/>
    <cellStyle name="Note 8 8" xfId="9279" xr:uid="{939EB2A4-3980-4BB9-A6B4-8EA6E0CFA5EE}"/>
    <cellStyle name="Note 8 8 2" xfId="13376" xr:uid="{AC430D6C-EE99-4231-974D-701600A5A1C9}"/>
    <cellStyle name="Note 8 8 3" xfId="16771" xr:uid="{C6AEB225-E6E6-4507-8F93-03C39CAB522A}"/>
    <cellStyle name="Note 8 8 4" xfId="19202" xr:uid="{FCC9983D-F8D2-47B9-BF30-E5B584E32BF4}"/>
    <cellStyle name="Note 8 8 5" xfId="22171" xr:uid="{69FC5D19-9135-419B-95D3-B46525925E70}"/>
    <cellStyle name="Note 8 9" xfId="4587" xr:uid="{B0EDA31B-4F6C-44F2-9083-EEA5628C4357}"/>
    <cellStyle name="Note 9" xfId="2024" xr:uid="{00000000-0005-0000-0000-000068070000}"/>
    <cellStyle name="Note 9 10" xfId="3906" xr:uid="{07C0592E-7A20-4CBD-B88D-3C2EE6399137}"/>
    <cellStyle name="Note 9 11" xfId="8511" xr:uid="{21B93DA9-ED3D-4990-AB9B-C75876024056}"/>
    <cellStyle name="Note 9 12" xfId="4214" xr:uid="{38D81390-A71E-43ED-880F-DF1EEEBFC616}"/>
    <cellStyle name="Note 9 13" xfId="16305" xr:uid="{E0C2E926-09AC-42E7-8D59-24017A995865}"/>
    <cellStyle name="Note 9 2" xfId="5252" xr:uid="{CDCD3460-E268-4C75-8A1B-E633DC83B3F5}"/>
    <cellStyle name="Note 9 2 10" xfId="18424" xr:uid="{D7F18084-453D-4CC9-AA5D-BC4B0387F0FD}"/>
    <cellStyle name="Note 9 2 2" xfId="6484" xr:uid="{78BA246C-B1A0-4D02-B802-08ED7B25A08C}"/>
    <cellStyle name="Note 9 2 2 2" xfId="10656" xr:uid="{90600A6B-AA49-4947-AB65-FC82B9762F17}"/>
    <cellStyle name="Note 9 2 2 3" xfId="14104" xr:uid="{C802B9B4-5833-474A-90D3-02798757EFE0}"/>
    <cellStyle name="Note 9 2 2 4" xfId="17883" xr:uid="{771C3817-ACD0-4A9F-985E-25C8DD795E53}"/>
    <cellStyle name="Note 9 2 2 5" xfId="19882" xr:uid="{7F795C2D-CFCB-4CEF-8D61-C443D59AEE52}"/>
    <cellStyle name="Note 9 2 2 6" xfId="22645" xr:uid="{249F7059-5D83-4EA9-AA8B-7A7819C513D8}"/>
    <cellStyle name="Note 9 2 3" xfId="7183" xr:uid="{77E78D82-11E9-4DEB-B55E-48A062985BEC}"/>
    <cellStyle name="Note 9 2 3 2" xfId="11339" xr:uid="{37F58FC1-26AA-4990-9112-EDC13C4B7ED1}"/>
    <cellStyle name="Note 9 2 3 3" xfId="14791" xr:uid="{BD4DBB8A-6C6C-4A05-A7B2-E79CC6D73A8A}"/>
    <cellStyle name="Note 9 2 3 4" xfId="14698" xr:uid="{75A13BE0-D1FB-409B-BEB5-2A08569E39F7}"/>
    <cellStyle name="Note 9 2 3 5" xfId="20528" xr:uid="{C6DBCE98-A0BD-4B4E-8B92-75BD5B0F02B7}"/>
    <cellStyle name="Note 9 2 3 6" xfId="23284" xr:uid="{720DE4A7-4892-4D9C-A782-CACEC1323C1B}"/>
    <cellStyle name="Note 9 2 4" xfId="7814" xr:uid="{4D1A3A9A-FC84-4E61-A9FB-36E8C8B52DE6}"/>
    <cellStyle name="Note 9 2 4 2" xfId="11970" xr:uid="{55E8E14B-4F4E-4CD3-9B9F-1BE30495E63B}"/>
    <cellStyle name="Note 9 2 4 3" xfId="15419" xr:uid="{5458CDCB-4B2E-41C6-A5C3-4E3FC0C1F6DE}"/>
    <cellStyle name="Note 9 2 4 4" xfId="14255" xr:uid="{F205C595-38CA-4547-98C3-2F7DDB4C8AD1}"/>
    <cellStyle name="Note 9 2 4 5" xfId="21153" xr:uid="{086D2E61-97C9-4E94-89DC-3ADF26659509}"/>
    <cellStyle name="Note 9 2 4 6" xfId="23909" xr:uid="{BD473167-E53F-4290-99B8-34813E58C40C}"/>
    <cellStyle name="Note 9 2 5" xfId="9131" xr:uid="{F7484C7F-E13A-467F-9449-5A2A6178D6BF}"/>
    <cellStyle name="Note 9 2 5 2" xfId="13231" xr:uid="{41258D40-83FE-47BB-947F-5DC78DE9640F}"/>
    <cellStyle name="Note 9 2 5 3" xfId="16627" xr:uid="{343F88E6-0C45-4FA0-9997-F580B1D2A018}"/>
    <cellStyle name="Note 9 2 5 4" xfId="19064" xr:uid="{29755E24-CF56-4439-80CA-1CEC03B922DC}"/>
    <cellStyle name="Note 9 2 5 5" xfId="19472" xr:uid="{3F2CF9CD-3117-45D0-BE6E-E8A328230E4B}"/>
    <cellStyle name="Note 9 2 5 6" xfId="22045" xr:uid="{D6EB0A81-C46C-4933-8EF6-D51390E99F2D}"/>
    <cellStyle name="Note 9 2 5 7" xfId="24741" xr:uid="{3DD209F4-3C96-46CF-91AF-2CAA0AB7CFFF}"/>
    <cellStyle name="Note 9 2 6" xfId="9387" xr:uid="{DEB2834C-13C3-4EF2-A2F0-CCD73E8BBBAA}"/>
    <cellStyle name="Note 9 2 6 2" xfId="13484" xr:uid="{6813DAB0-2166-4CAF-ADF6-A3315B3BA061}"/>
    <cellStyle name="Note 9 2 6 3" xfId="16879" xr:uid="{A2CC3DB4-9E3E-4100-95E5-A2E2A909D9DB}"/>
    <cellStyle name="Note 9 2 6 4" xfId="19310" xr:uid="{2FA9C225-405D-4648-9D64-C51511FDDD0E}"/>
    <cellStyle name="Note 9 2 6 5" xfId="19648" xr:uid="{27A255AD-996C-483D-BB38-C6D78D0D0DA7}"/>
    <cellStyle name="Note 9 2 6 6" xfId="22279" xr:uid="{DED4695E-3A52-4027-B014-24D1A579567E}"/>
    <cellStyle name="Note 9 2 6 7" xfId="24939" xr:uid="{CBF7FC5F-29D6-4864-AF46-7F5E976001A8}"/>
    <cellStyle name="Note 9 2 7" xfId="2984" xr:uid="{EA4AE54A-1EA5-4403-92F6-18AB8F9C37E0}"/>
    <cellStyle name="Note 9 2 8" xfId="4507" xr:uid="{310C9412-22C9-445A-926C-B14F96B99E52}"/>
    <cellStyle name="Note 9 2 9" xfId="10287" xr:uid="{2F5B2E6F-9DD8-4503-B2BB-EF4B2230366F}"/>
    <cellStyle name="Note 9 3" xfId="5357" xr:uid="{159A74DB-6373-4424-B24D-7F1F3ADF64C7}"/>
    <cellStyle name="Note 9 3 2" xfId="6587" xr:uid="{9F4CEE3E-E0B0-4E76-841A-10FC3A13AC97}"/>
    <cellStyle name="Note 9 3 2 2" xfId="10759" xr:uid="{6B6B8AE2-3BFC-4523-9A6A-33B8A698EE49}"/>
    <cellStyle name="Note 9 3 2 3" xfId="14207" xr:uid="{1F359050-B90A-4C83-9EDE-9227C5A4A3EB}"/>
    <cellStyle name="Note 9 3 2 4" xfId="17005" xr:uid="{DD742AB7-2244-43F4-B22C-19B7C8014315}"/>
    <cellStyle name="Note 9 3 2 5" xfId="19985" xr:uid="{3955FEDE-B52D-4A89-B98C-1056FBE5F9CE}"/>
    <cellStyle name="Note 9 3 2 6" xfId="22748" xr:uid="{E1D946B6-718E-459C-B9E6-6393432CE25A}"/>
    <cellStyle name="Note 9 3 3" xfId="7286" xr:uid="{6287700C-2C31-4BB7-B705-F233BA65CC8E}"/>
    <cellStyle name="Note 9 3 3 2" xfId="11442" xr:uid="{1ECEB7EB-6070-4754-9B02-529F1CEFE471}"/>
    <cellStyle name="Note 9 3 3 3" xfId="14894" xr:uid="{B2765232-8C86-4F52-BA7E-766F504A1986}"/>
    <cellStyle name="Note 9 3 3 4" xfId="3871" xr:uid="{FB67B4D5-99F5-4B73-93FB-56661D35E3DE}"/>
    <cellStyle name="Note 9 3 3 5" xfId="20631" xr:uid="{ABC5B0F7-E569-45FB-835F-EB63CCA1C105}"/>
    <cellStyle name="Note 9 3 3 6" xfId="23387" xr:uid="{DF93D2D9-9D77-484A-92DD-2F585D756160}"/>
    <cellStyle name="Note 9 3 4" xfId="7919" xr:uid="{322575DA-B56A-440A-B7AC-1BEC1820C01B}"/>
    <cellStyle name="Note 9 3 4 2" xfId="12075" xr:uid="{C8AAA441-C034-4373-B712-2A8BE7C00371}"/>
    <cellStyle name="Note 9 3 4 3" xfId="15524" xr:uid="{57EA8199-C6EC-4464-A49F-217802356137}"/>
    <cellStyle name="Note 9 3 4 4" xfId="13199" xr:uid="{65A3A7C7-81B2-413A-92AD-913C1911205A}"/>
    <cellStyle name="Note 9 3 4 5" xfId="21258" xr:uid="{53FF5DE0-DC72-445F-8755-1C0025366700}"/>
    <cellStyle name="Note 9 3 4 6" xfId="24014" xr:uid="{445357A9-6333-4867-B94C-F3344154F989}"/>
    <cellStyle name="Note 9 3 5" xfId="9571" xr:uid="{AD2B8D23-F745-4FB8-B2D4-B9DCA5B5E394}"/>
    <cellStyle name="Note 9 3 6" xfId="12946" xr:uid="{C5C0F662-D75C-457C-808B-08C38CFFED50}"/>
    <cellStyle name="Note 9 3 7" xfId="13031" xr:uid="{93A69406-1C2E-4C3F-9653-AD519875E550}"/>
    <cellStyle name="Note 9 3 8" xfId="3694" xr:uid="{628FA5BE-78AA-46FA-B925-B035D243A2C7}"/>
    <cellStyle name="Note 9 3 9" xfId="4424" xr:uid="{E09AE2CE-5BEC-4F0D-AAFF-07DD430DE07B}"/>
    <cellStyle name="Note 9 4" xfId="6290" xr:uid="{3D6307DC-782A-4EE6-B783-4CD3EF608B0A}"/>
    <cellStyle name="Note 9 4 2" xfId="10466" xr:uid="{3483155D-F067-4B34-AF6B-187AE8C692F0}"/>
    <cellStyle name="Note 9 4 3" xfId="13912" xr:uid="{46CB7B82-D3E1-4A7A-A4F4-505A12945370}"/>
    <cellStyle name="Note 9 4 4" xfId="17470" xr:uid="{C46C4EC0-0B69-4646-A2E0-192F9BE4BCF0}"/>
    <cellStyle name="Note 9 4 5" xfId="19736" xr:uid="{FD071088-BCE6-4144-848E-305911210231}"/>
    <cellStyle name="Note 9 4 6" xfId="22500" xr:uid="{CD85B2B2-22ED-4CF7-8C7A-D28D7AAC5940}"/>
    <cellStyle name="Note 9 5" xfId="6130" xr:uid="{FC6CEC28-A188-4513-9A89-D3C956FB0324}"/>
    <cellStyle name="Note 9 5 2" xfId="10306" xr:uid="{A1F7DB28-B828-4E59-A2EC-BEBBDA202926}"/>
    <cellStyle name="Note 9 5 3" xfId="13753" xr:uid="{179C757A-9EF7-43ED-B94C-6F8ADA8A7975}"/>
    <cellStyle name="Note 9 5 4" xfId="17029" xr:uid="{DDCC2099-4BC2-4CDA-8D14-7ECC62733355}"/>
    <cellStyle name="Note 9 5 5" xfId="18203" xr:uid="{7CF12338-38F4-4AF5-A8F7-68F36E8DCA9C}"/>
    <cellStyle name="Note 9 5 6" xfId="22374" xr:uid="{F624922E-6136-4B64-A489-8757D2953714}"/>
    <cellStyle name="Note 9 6" xfId="6062" xr:uid="{82EF8400-C3A3-40D5-BF58-CBC29404C8BD}"/>
    <cellStyle name="Note 9 6 2" xfId="10242" xr:uid="{5E825A18-9335-4530-B542-C2985D8A9CD1}"/>
    <cellStyle name="Note 9 6 3" xfId="13689" xr:uid="{5DACCBFD-4577-4FF2-8894-314660E198F8}"/>
    <cellStyle name="Note 9 6 4" xfId="14233" xr:uid="{18AC3586-4169-4516-8115-5FEF2C5B27BD}"/>
    <cellStyle name="Note 9 6 5" xfId="3492" xr:uid="{C7A170CB-3AB9-45A3-A222-210FEB4067CF}"/>
    <cellStyle name="Note 9 6 6" xfId="22330" xr:uid="{7AA3E983-0035-4E76-B073-1E78AB6E6A0E}"/>
    <cellStyle name="Note 9 7" xfId="8952" xr:uid="{744DC7A9-7CD2-4547-9F4C-B93B02A7B4FC}"/>
    <cellStyle name="Note 9 7 2" xfId="13071" xr:uid="{529BDCBC-FFC4-48FA-BB53-F5BE474F84B5}"/>
    <cellStyle name="Note 9 7 3" xfId="16473" xr:uid="{E776B7D0-2245-4DAF-A467-748788D07005}"/>
    <cellStyle name="Note 9 7 4" xfId="18911" xr:uid="{97E79FBC-F1D2-4B68-AAB2-6D5E75A7428D}"/>
    <cellStyle name="Note 9 7 5" xfId="9605" xr:uid="{096E3B09-4A63-4040-823E-187FCE3BB303}"/>
    <cellStyle name="Note 9 7 6" xfId="21943" xr:uid="{873B5398-430F-4AE7-8DD5-E105C29E0153}"/>
    <cellStyle name="Note 9 7 7" xfId="24641" xr:uid="{CA988502-43AC-43F9-A6C3-8A9BB7BFB523}"/>
    <cellStyle name="Note 9 8" xfId="9280" xr:uid="{C2BFD1AB-66CB-466C-B89E-E6C28BB8FF4A}"/>
    <cellStyle name="Note 9 8 2" xfId="13377" xr:uid="{FD81C9E5-C5DE-4FD9-A2FC-25E0B02E7DAB}"/>
    <cellStyle name="Note 9 8 3" xfId="16772" xr:uid="{3ADD1AD0-586F-475B-B4B5-7C3CB752B8C3}"/>
    <cellStyle name="Note 9 8 4" xfId="19203" xr:uid="{F97E27B3-0306-4CA8-9D9C-801896F54F70}"/>
    <cellStyle name="Note 9 8 5" xfId="22172" xr:uid="{6531AA11-6A56-41CA-A7E7-F0C69FD9252C}"/>
    <cellStyle name="Note 9 9" xfId="4588" xr:uid="{BC26DD27-097F-4B78-B154-5A9A8AABDC31}"/>
    <cellStyle name="Œ…‹æØ‚è [0.00]_Apl" xfId="393" xr:uid="{00000000-0005-0000-0000-000069070000}"/>
    <cellStyle name="Œ…‹æØ‚è_Apl" xfId="394" xr:uid="{00000000-0005-0000-0000-00006A070000}"/>
    <cellStyle name="Output 2" xfId="395" xr:uid="{00000000-0005-0000-0000-00006B070000}"/>
    <cellStyle name="Output 2 10" xfId="6115" xr:uid="{406A6B5C-7CB4-4CAC-884D-7F9B20794726}"/>
    <cellStyle name="Output 2 10 2" xfId="10291" xr:uid="{9F0A8F4E-D213-4EC9-9D7A-4350A793FB17}"/>
    <cellStyle name="Output 2 10 3" xfId="13738" xr:uid="{2EF34C77-8E34-45FF-BEE0-2659E7E22BBF}"/>
    <cellStyle name="Output 2 10 4" xfId="16282" xr:uid="{29198CE3-5F32-418A-8FA8-D405C0280FAA}"/>
    <cellStyle name="Output 2 10 5" xfId="17617" xr:uid="{AB6636E6-BAAD-4B2E-9CE1-B18EB5506643}"/>
    <cellStyle name="Output 2 10 6" xfId="22360" xr:uid="{E94D247A-AE40-4F19-9D6B-B373C5A45A33}"/>
    <cellStyle name="Output 2 11" xfId="8712" xr:uid="{3AA09754-891A-4A71-94DA-521DC39B146C}"/>
    <cellStyle name="Output 2 11 2" xfId="12872" xr:uid="{AE679476-4180-4163-948C-66FDFDAE7D9D}"/>
    <cellStyle name="Output 2 11 3" xfId="16272" xr:uid="{33DC1B6E-1BD6-45C2-9139-142D3776FDC7}"/>
    <cellStyle name="Output 2 11 4" xfId="18707" xr:uid="{3D1A2B0D-AEB2-4394-83B2-A8A79992B609}"/>
    <cellStyle name="Output 2 11 5" xfId="3715" xr:uid="{1AA2F10C-3DDB-4E0E-9259-950D5E1105E5}"/>
    <cellStyle name="Output 2 11 6" xfId="21855" xr:uid="{D93CA98A-D23C-4A87-948E-09DB92CB2EE4}"/>
    <cellStyle name="Output 2 11 7" xfId="24575" xr:uid="{AE683DD3-9895-49A9-A077-68E50775110F}"/>
    <cellStyle name="Output 2 12" xfId="9211" xr:uid="{983E18F1-EB6E-4B37-933E-A36E73A1ED22}"/>
    <cellStyle name="Output 2 12 2" xfId="13308" xr:uid="{AE5DA989-CDDB-4EB3-B56F-C21D10213893}"/>
    <cellStyle name="Output 2 12 3" xfId="16704" xr:uid="{F0D23580-9D62-4FE7-AC6B-031B476839DD}"/>
    <cellStyle name="Output 2 12 4" xfId="19135" xr:uid="{106BA815-1F0A-4552-941C-FA756B37B371}"/>
    <cellStyle name="Output 2 12 5" xfId="22107" xr:uid="{4CEE8274-D7CE-4340-9C94-D1916DC5ED2C}"/>
    <cellStyle name="Output 2 12 6" xfId="24800" xr:uid="{0656E1EC-473E-4A15-A43F-BBAF641C6ACD}"/>
    <cellStyle name="Output 2 13" xfId="3302" xr:uid="{8D9517E0-0DFA-4846-B92C-106B91F6A0E1}"/>
    <cellStyle name="Output 2 14" xfId="4758" xr:uid="{06E28FB3-C58E-4530-8AFA-5D71A65D63D6}"/>
    <cellStyle name="Output 2 15" xfId="3146" xr:uid="{A7D78552-9F5D-4370-8680-F92772BF568C}"/>
    <cellStyle name="Output 2 16" xfId="18312" xr:uid="{2376D2C8-EC25-441D-BD9F-574824023B6C}"/>
    <cellStyle name="Output 2 17" xfId="3222" xr:uid="{73EF3D7E-1BA6-4FFD-84E9-548504C8960F}"/>
    <cellStyle name="Output 2 18" xfId="17046" xr:uid="{F092CB82-57EB-45FA-83A3-C74B8CBFE586}"/>
    <cellStyle name="Output 2 2" xfId="396" xr:uid="{00000000-0005-0000-0000-00006C070000}"/>
    <cellStyle name="Output 2 2 10" xfId="9210" xr:uid="{7AA0441E-D646-4672-BD32-3C5CBC9AA6C7}"/>
    <cellStyle name="Output 2 2 10 2" xfId="13307" xr:uid="{0F106C9E-ACC7-4E87-8CEF-C117EA86E845}"/>
    <cellStyle name="Output 2 2 10 3" xfId="16703" xr:uid="{66A9C8EF-3635-4CD6-A70D-10127C8A9A05}"/>
    <cellStyle name="Output 2 2 10 4" xfId="19134" xr:uid="{4E600443-3E6C-4CBA-A389-1BD043C2FFF3}"/>
    <cellStyle name="Output 2 2 10 5" xfId="22106" xr:uid="{A0A1C3A6-0BB4-4BED-8A36-9A8889CBEF0D}"/>
    <cellStyle name="Output 2 2 10 6" xfId="24799" xr:uid="{F73905C7-5B71-43F8-9071-3382A6DF37B6}"/>
    <cellStyle name="Output 2 2 11" xfId="3303" xr:uid="{0B4E957B-96CD-4E1F-B234-81EE4A20692C}"/>
    <cellStyle name="Output 2 2 12" xfId="4757" xr:uid="{23AB2479-BF8B-4C95-9F58-E27196C41982}"/>
    <cellStyle name="Output 2 2 13" xfId="3133" xr:uid="{9BF18251-7E66-4DA9-8833-803BB8768383}"/>
    <cellStyle name="Output 2 2 14" xfId="17927" xr:uid="{3071E027-5AE8-4105-8645-7BAE0728E4AB}"/>
    <cellStyle name="Output 2 2 15" xfId="19551" xr:uid="{F1D1A48E-D8C3-4F43-86D6-6A897460F69C}"/>
    <cellStyle name="Output 2 2 16" xfId="4192" xr:uid="{6B416FDB-B8F2-4474-B754-BE8B5729A415}"/>
    <cellStyle name="Output 2 2 2" xfId="491" xr:uid="{00000000-0005-0000-0000-00006D070000}"/>
    <cellStyle name="Output 2 2 2 10" xfId="9200" xr:uid="{305EA53F-7AEA-4371-8824-A9C6989C9242}"/>
    <cellStyle name="Output 2 2 2 10 2" xfId="13297" xr:uid="{D48EC53B-5FE7-43F9-8A00-D447C9ADB081}"/>
    <cellStyle name="Output 2 2 2 10 3" xfId="16693" xr:uid="{963F192D-D1DA-49DE-9024-0573E9659DFE}"/>
    <cellStyle name="Output 2 2 2 10 4" xfId="19124" xr:uid="{A68EDE55-4FBE-4D4B-B52E-98F9FAC7F6AB}"/>
    <cellStyle name="Output 2 2 2 10 5" xfId="19527" xr:uid="{92413013-50A0-469E-9A7B-9C26ED27F96B}"/>
    <cellStyle name="Output 2 2 2 10 6" xfId="22096" xr:uid="{5C6B4C41-C06E-45C8-9333-1B64B07A0D84}"/>
    <cellStyle name="Output 2 2 2 10 7" xfId="24791" xr:uid="{4B26F29C-7A92-4AC8-9E1C-31217240EE0C}"/>
    <cellStyle name="Output 2 2 2 11" xfId="3384" xr:uid="{D846FB52-F893-4D71-90DA-4AED7E484A07}"/>
    <cellStyle name="Output 2 2 2 12" xfId="5064" xr:uid="{980846B3-45EF-4E29-A934-2990AA58B223}"/>
    <cellStyle name="Output 2 2 2 13" xfId="3760" xr:uid="{1246A9FD-06E6-4034-900D-25079C96B84C}"/>
    <cellStyle name="Output 2 2 2 14" xfId="17906" xr:uid="{ECA65B33-0AAC-4926-82F0-8366BF06A92E}"/>
    <cellStyle name="Output 2 2 2 15" xfId="18771" xr:uid="{1A538F41-7CDD-44E1-92F5-47963A44A164}"/>
    <cellStyle name="Output 2 2 2 16" xfId="19506" xr:uid="{863F8A28-848C-4E97-95C5-06F9AF0D99A2}"/>
    <cellStyle name="Output 2 2 2 2" xfId="5187" xr:uid="{C8877ABB-FB38-49E7-958A-2C9E173307EB}"/>
    <cellStyle name="Output 2 2 2 2 10" xfId="9281" xr:uid="{A4B1436A-C655-49E5-85ED-DB8E4B32AD29}"/>
    <cellStyle name="Output 2 2 2 2 10 2" xfId="13378" xr:uid="{67B4BFC1-6118-43E6-ABF1-AF58800BD9A3}"/>
    <cellStyle name="Output 2 2 2 2 10 3" xfId="16773" xr:uid="{4BC67C98-F5AC-41B8-BCC1-4DAF5C0CC721}"/>
    <cellStyle name="Output 2 2 2 2 10 4" xfId="19204" xr:uid="{C0E512F5-E329-4A9D-9452-D09426962CA2}"/>
    <cellStyle name="Output 2 2 2 2 10 5" xfId="22173" xr:uid="{B440F739-4D40-47BF-BA3E-D568D03D3C2C}"/>
    <cellStyle name="Output 2 2 2 2 10 6" xfId="24833" xr:uid="{98DC022E-11E3-42A5-964A-68ACEE824EF3}"/>
    <cellStyle name="Output 2 2 2 2 11" xfId="9307" xr:uid="{C9585BDE-A2BF-43CA-B172-32826456AB6D}"/>
    <cellStyle name="Output 2 2 2 2 11 2" xfId="13404" xr:uid="{DF988E89-5486-46E9-9A44-52F90263731D}"/>
    <cellStyle name="Output 2 2 2 2 11 3" xfId="16799" xr:uid="{1C45EF42-9566-4EFD-85E8-FEB581FED232}"/>
    <cellStyle name="Output 2 2 2 2 11 4" xfId="19230" xr:uid="{BD9DAB38-FD14-47C9-A5F9-FA656E7C91AF}"/>
    <cellStyle name="Output 2 2 2 2 11 5" xfId="19568" xr:uid="{DB233F8D-5A71-4616-BEB7-2377A5882EB5}"/>
    <cellStyle name="Output 2 2 2 2 11 6" xfId="22199" xr:uid="{2CB240AA-D3BC-43FB-B81B-7650B8D6781D}"/>
    <cellStyle name="Output 2 2 2 2 11 7" xfId="24859" xr:uid="{F52C3CF8-AF7E-4B24-B813-C0CEF6F86C40}"/>
    <cellStyle name="Output 2 2 2 2 12" xfId="3049" xr:uid="{371E8B3A-67C2-4958-AA73-42C585CFEE0A}"/>
    <cellStyle name="Output 2 2 2 2 13" xfId="4480" xr:uid="{A9384841-98D7-4676-89A8-DA54BEBDDCA7}"/>
    <cellStyle name="Output 2 2 2 2 14" xfId="18881" xr:uid="{20998635-90DB-404F-B8C4-D6183223CAC9}"/>
    <cellStyle name="Output 2 2 2 2 15" xfId="16170" xr:uid="{92E342B3-EC0D-47D4-A658-3BE1BDAA1FC1}"/>
    <cellStyle name="Output 2 2 2 2 16" xfId="3531" xr:uid="{EF1547A7-A213-4434-9B9D-48AE1272DBAA}"/>
    <cellStyle name="Output 2 2 2 2 2" xfId="5691" xr:uid="{3DF58F55-C839-4448-821D-3E719CC521AA}"/>
    <cellStyle name="Output 2 2 2 2 2 10" xfId="18954" xr:uid="{26CC8527-921E-42FB-85BD-5805ED52DC2F}"/>
    <cellStyle name="Output 2 2 2 2 2 2" xfId="6861" xr:uid="{EB01D802-6B5A-4F92-A70B-A32646BF9C3A}"/>
    <cellStyle name="Output 2 2 2 2 2 2 2" xfId="11022" xr:uid="{91EFE3AE-2C96-41D3-9DE2-7F754B71C6CD}"/>
    <cellStyle name="Output 2 2 2 2 2 2 3" xfId="14475" xr:uid="{AF41B8AF-9ACA-4A61-9BE1-7B21F7125A21}"/>
    <cellStyle name="Output 2 2 2 2 2 2 4" xfId="17219" xr:uid="{2EFD367B-7AE5-4736-8EBB-0E12B4A9C4B5}"/>
    <cellStyle name="Output 2 2 2 2 2 2 5" xfId="20234" xr:uid="{5404B356-D7EA-482A-BCB5-A547783F9BC8}"/>
    <cellStyle name="Output 2 2 2 2 2 2 6" xfId="22993" xr:uid="{6AD96E20-DB3E-4B4D-A499-166B892A6157}"/>
    <cellStyle name="Output 2 2 2 2 2 3" xfId="7529" xr:uid="{18567D04-02D9-400E-88D1-05FF391CD189}"/>
    <cellStyle name="Output 2 2 2 2 2 3 2" xfId="11685" xr:uid="{BA28412D-6E06-44EF-880B-7D476D4ACB7D}"/>
    <cellStyle name="Output 2 2 2 2 2 3 3" xfId="15136" xr:uid="{91AE07B1-DD24-40D6-B0C2-C3AC297B6E17}"/>
    <cellStyle name="Output 2 2 2 2 2 3 4" xfId="17625" xr:uid="{F9DAFF52-C5E3-4347-80B4-5FAF1CF675C4}"/>
    <cellStyle name="Output 2 2 2 2 2 3 5" xfId="20872" xr:uid="{95D344C8-965E-448E-B999-53462D114220}"/>
    <cellStyle name="Output 2 2 2 2 2 3 6" xfId="23628" xr:uid="{A9EA6B56-2E2B-45C1-8BC7-6CEB4FD0F050}"/>
    <cellStyle name="Output 2 2 2 2 2 4" xfId="8161" xr:uid="{64C0BB53-C232-4B63-9DBA-616876AFA126}"/>
    <cellStyle name="Output 2 2 2 2 2 4 2" xfId="12317" xr:uid="{68D96F5D-41E6-4037-A8B3-D4CBF852C0B0}"/>
    <cellStyle name="Output 2 2 2 2 2 4 3" xfId="15766" xr:uid="{D52796DB-1DED-4EDB-9FFE-9CB5842237F1}"/>
    <cellStyle name="Output 2 2 2 2 2 4 4" xfId="12800" xr:uid="{3326E5C6-A239-4E24-BF67-2B56F9E990C7}"/>
    <cellStyle name="Output 2 2 2 2 2 4 5" xfId="21498" xr:uid="{A2BAD328-F73B-4ABC-B604-25417B510065}"/>
    <cellStyle name="Output 2 2 2 2 2 4 6" xfId="24254" xr:uid="{2F8165EC-9F0E-4F42-9AFE-45F60D357A3E}"/>
    <cellStyle name="Output 2 2 2 2 2 5" xfId="8441" xr:uid="{93D51CA7-FA34-4EBC-A338-8AD7B9F67308}"/>
    <cellStyle name="Output 2 2 2 2 2 5 2" xfId="12597" xr:uid="{99873EB3-F54D-4181-81A4-CE7433694BBC}"/>
    <cellStyle name="Output 2 2 2 2 2 5 3" xfId="16044" xr:uid="{A4A1341C-D39B-415D-98DD-A986473B4507}"/>
    <cellStyle name="Output 2 2 2 2 2 5 4" xfId="3708" xr:uid="{575AAD5E-24E5-4783-B694-269B86979C06}"/>
    <cellStyle name="Output 2 2 2 2 2 5 5" xfId="21775" xr:uid="{568EC01A-37E3-4DE3-AD6F-AA5748C3521E}"/>
    <cellStyle name="Output 2 2 2 2 2 5 6" xfId="24531" xr:uid="{EDBBFA19-8935-447B-B113-F439FB233061}"/>
    <cellStyle name="Output 2 2 2 2 2 6" xfId="9882" xr:uid="{A298FF1E-9BB1-40B8-8DF9-5A2553F6E52B}"/>
    <cellStyle name="Output 2 2 2 2 2 7" xfId="4603" xr:uid="{DCAA8FB3-12BB-4E00-AFAC-FE0DB8ECFF35}"/>
    <cellStyle name="Output 2 2 2 2 2 8" xfId="8504" xr:uid="{A685A7B3-F987-463F-A094-74F65996D6EA}"/>
    <cellStyle name="Output 2 2 2 2 2 9" xfId="4190" xr:uid="{22E58C8E-F2A8-42F9-AB61-055F2CBAA098}"/>
    <cellStyle name="Output 2 2 2 2 3" xfId="5912" xr:uid="{F08FA467-79A0-40FC-B2A2-9BA12C32EE77}"/>
    <cellStyle name="Output 2 2 2 2 3 10" xfId="16103" xr:uid="{DF5E995C-25BE-48DB-852E-2017170F0A1F}"/>
    <cellStyle name="Output 2 2 2 2 3 2" xfId="7081" xr:uid="{54DB3E17-5273-4A05-A69F-172E4AF225E5}"/>
    <cellStyle name="Output 2 2 2 2 3 2 2" xfId="11237" xr:uid="{667E9F7C-51BF-40BE-8F21-A92556A3EEA6}"/>
    <cellStyle name="Output 2 2 2 2 3 2 3" xfId="14691" xr:uid="{C974D9B3-F8C8-4561-9405-4C5E71D6B9F2}"/>
    <cellStyle name="Output 2 2 2 2 3 2 4" xfId="16100" xr:uid="{E4E22E31-C2CE-4639-BF23-0A854AD4474E}"/>
    <cellStyle name="Output 2 2 2 2 3 2 5" xfId="20432" xr:uid="{58EFB39D-CDB2-4A2B-80D4-A4E62998474A}"/>
    <cellStyle name="Output 2 2 2 2 3 2 6" xfId="23190" xr:uid="{AC6E4B64-971C-41A7-AF0A-7CE9FAD64F80}"/>
    <cellStyle name="Output 2 2 2 2 3 3" xfId="7729" xr:uid="{7E3A99D6-6735-4EFE-ABC9-C481660ED7EE}"/>
    <cellStyle name="Output 2 2 2 2 3 3 2" xfId="11885" xr:uid="{FE7FC99E-F7F1-4880-BA79-5C19956AE4DB}"/>
    <cellStyle name="Output 2 2 2 2 3 3 3" xfId="15334" xr:uid="{3CADD25C-C630-4A2A-A2FA-6547D0A32EE5}"/>
    <cellStyle name="Output 2 2 2 2 3 3 4" xfId="4445" xr:uid="{95861C6D-0F7C-4628-90F7-563EB1A291ED}"/>
    <cellStyle name="Output 2 2 2 2 3 3 5" xfId="21069" xr:uid="{56931D61-8EB9-41AF-B33E-830D95C043AE}"/>
    <cellStyle name="Output 2 2 2 2 3 3 6" xfId="23825" xr:uid="{7793253A-F2B7-4E8B-94D3-5AC44A709C68}"/>
    <cellStyle name="Output 2 2 2 2 3 4" xfId="8361" xr:uid="{2BAD3830-0B59-47EC-B44C-C3506768C6B2}"/>
    <cellStyle name="Output 2 2 2 2 3 4 2" xfId="12517" xr:uid="{B180C12F-413E-4602-9664-F062742B982D}"/>
    <cellStyle name="Output 2 2 2 2 3 4 3" xfId="15964" xr:uid="{472B037A-CF0C-4010-BB75-7A5722AB6B83}"/>
    <cellStyle name="Output 2 2 2 2 3 4 4" xfId="3538" xr:uid="{079248D7-7BD8-4A76-AF9F-CC0FB8DFBD1D}"/>
    <cellStyle name="Output 2 2 2 2 3 4 5" xfId="21695" xr:uid="{EE5E4C06-2293-4D50-8382-8D4A2895BB29}"/>
    <cellStyle name="Output 2 2 2 2 3 4 6" xfId="24451" xr:uid="{256E84D3-27E9-4F09-BE05-A3582B110326}"/>
    <cellStyle name="Output 2 2 2 2 3 5" xfId="8478" xr:uid="{372082E6-C867-4DC1-84A3-F8C58A1B7DDE}"/>
    <cellStyle name="Output 2 2 2 2 3 5 2" xfId="12634" xr:uid="{6B640705-6FFF-470A-8857-E7A0E94DE234}"/>
    <cellStyle name="Output 2 2 2 2 3 5 3" xfId="16081" xr:uid="{ED5F21BB-8994-4518-B113-95C59057E1A5}"/>
    <cellStyle name="Output 2 2 2 2 3 5 4" xfId="3253" xr:uid="{0B584CFD-6F33-424C-87AF-83FB3B63255B}"/>
    <cellStyle name="Output 2 2 2 2 3 5 5" xfId="21812" xr:uid="{4945DCA8-6D39-4D49-870E-252DBCC83A0E}"/>
    <cellStyle name="Output 2 2 2 2 3 5 6" xfId="24568" xr:uid="{CB82CAE6-1825-4B1E-A227-742F36C9EC01}"/>
    <cellStyle name="Output 2 2 2 2 3 6" xfId="10097" xr:uid="{E0A99E49-F173-4BB5-B20F-21CACA1FF9B9}"/>
    <cellStyle name="Output 2 2 2 2 3 7" xfId="3342" xr:uid="{5F8F5651-2EB1-4D13-A394-EAEF354B8E19}"/>
    <cellStyle name="Output 2 2 2 2 3 8" xfId="16213" xr:uid="{19E79E4B-9347-40CF-A2BC-76E38FC22C55}"/>
    <cellStyle name="Output 2 2 2 2 3 9" xfId="18323" xr:uid="{53CD4AD2-36B2-4DAF-926B-D68FBC1641FC}"/>
    <cellStyle name="Output 2 2 2 2 4" xfId="5589" xr:uid="{B896FF29-9311-4E53-94FA-DEDB1F90B1BD}"/>
    <cellStyle name="Output 2 2 2 2 4 10" xfId="19543" xr:uid="{415FB472-BCAA-4EF0-8FB8-503FE62BB689}"/>
    <cellStyle name="Output 2 2 2 2 4 2" xfId="6759" xr:uid="{B86E84A3-F7DC-4176-A0EC-AB8F3B5D7128}"/>
    <cellStyle name="Output 2 2 2 2 4 2 2" xfId="10920" xr:uid="{2FBB2480-F29F-4ACD-A1A2-D952C1A48516}"/>
    <cellStyle name="Output 2 2 2 2 4 2 3" xfId="14373" xr:uid="{F00704B8-0154-4551-9D35-A59FCCF9748E}"/>
    <cellStyle name="Output 2 2 2 2 4 2 4" xfId="17532" xr:uid="{20E591F4-9061-4C3F-9881-452EE388DF21}"/>
    <cellStyle name="Output 2 2 2 2 4 2 5" xfId="20132" xr:uid="{3D1D654E-1EB7-4988-A518-CC6E1590BAA6}"/>
    <cellStyle name="Output 2 2 2 2 4 2 6" xfId="22891" xr:uid="{9C3B4166-B727-42F7-B005-BC6455280201}"/>
    <cellStyle name="Output 2 2 2 2 4 3" xfId="7427" xr:uid="{8E475F22-9C33-4B96-8125-71DD7E6743A9}"/>
    <cellStyle name="Output 2 2 2 2 4 3 2" xfId="11583" xr:uid="{4B2EFA66-7EEC-4ABB-A1B9-33A5FB2C5EBD}"/>
    <cellStyle name="Output 2 2 2 2 4 3 3" xfId="15034" xr:uid="{23248BF6-A616-43E3-9E24-39647B64D116}"/>
    <cellStyle name="Output 2 2 2 2 4 3 4" xfId="3735" xr:uid="{99F42F83-CC25-4482-AC69-2742F013D0C8}"/>
    <cellStyle name="Output 2 2 2 2 4 3 5" xfId="20770" xr:uid="{D1D6E785-11B9-453E-A299-E98DD33FE359}"/>
    <cellStyle name="Output 2 2 2 2 4 3 6" xfId="23526" xr:uid="{FCE8531A-9B0B-492B-A108-4B630C462717}"/>
    <cellStyle name="Output 2 2 2 2 4 4" xfId="8059" xr:uid="{E3908FDD-D633-4A2E-A137-4F1CC1067E87}"/>
    <cellStyle name="Output 2 2 2 2 4 4 2" xfId="12215" xr:uid="{16E8393D-F597-4DD7-AFBA-FA68A9703E26}"/>
    <cellStyle name="Output 2 2 2 2 4 4 3" xfId="15664" xr:uid="{D6DA688B-689A-435D-A1EC-B853F3FCA309}"/>
    <cellStyle name="Output 2 2 2 2 4 4 4" xfId="3142" xr:uid="{BDE18FC3-2B13-402C-9638-C2A64CCB3AB8}"/>
    <cellStyle name="Output 2 2 2 2 4 4 5" xfId="21396" xr:uid="{3297D828-7EF4-4882-A3BD-CFB49747DAFE}"/>
    <cellStyle name="Output 2 2 2 2 4 4 6" xfId="24152" xr:uid="{61C72C89-8D66-4FCF-B92C-AE62B4FAB4D3}"/>
    <cellStyle name="Output 2 2 2 2 4 5" xfId="8422" xr:uid="{2B5F51FA-5B92-4D8D-9F46-9F9A4ADEEFD1}"/>
    <cellStyle name="Output 2 2 2 2 4 5 2" xfId="12578" xr:uid="{A93A6B9D-7CB0-495B-ADA7-AA61F1AE2396}"/>
    <cellStyle name="Output 2 2 2 2 4 5 3" xfId="16025" xr:uid="{0972A0EE-54CF-4173-ABC8-904260950B39}"/>
    <cellStyle name="Output 2 2 2 2 4 5 4" xfId="4374" xr:uid="{F44CAB00-3F42-440F-8DBD-1D109B070EE0}"/>
    <cellStyle name="Output 2 2 2 2 4 5 5" xfId="21756" xr:uid="{8C1B2372-9579-466E-B653-3CAF52A11709}"/>
    <cellStyle name="Output 2 2 2 2 4 5 6" xfId="24512" xr:uid="{C37657EB-0084-4FC4-ACA5-9B6D764DBCBA}"/>
    <cellStyle name="Output 2 2 2 2 4 6" xfId="9780" xr:uid="{0744B82A-F6FF-4603-8420-4700A2615000}"/>
    <cellStyle name="Output 2 2 2 2 4 7" xfId="8587" xr:uid="{F325C638-69AD-4FAD-A64E-3488E778BE15}"/>
    <cellStyle name="Output 2 2 2 2 4 8" xfId="18594" xr:uid="{AEA80AC6-9819-49FE-B6F4-E780F110AAAF}"/>
    <cellStyle name="Output 2 2 2 2 4 9" xfId="17768" xr:uid="{7502A64B-4278-496B-BFF2-C6F97AA1D735}"/>
    <cellStyle name="Output 2 2 2 2 5" xfId="6419" xr:uid="{801687A5-A02A-4049-8AE5-ABF7CA873B81}"/>
    <cellStyle name="Output 2 2 2 2 5 2" xfId="10591" xr:uid="{3BEE0908-0C48-4AD0-A5DF-2586D5B2DFBD}"/>
    <cellStyle name="Output 2 2 2 2 5 3" xfId="14039" xr:uid="{1B1B29FE-DB44-4EFC-B15E-DD79790574D5}"/>
    <cellStyle name="Output 2 2 2 2 5 4" xfId="16335" xr:uid="{2619C1CE-65C3-417B-B1C0-CA62A45D9A47}"/>
    <cellStyle name="Output 2 2 2 2 5 5" xfId="19817" xr:uid="{3ED02603-F1A1-4939-B5B1-6E14BF2B9CE2}"/>
    <cellStyle name="Output 2 2 2 2 5 6" xfId="22580" xr:uid="{96FCAF1B-ADBD-4C4E-9864-F01BBF7AD15E}"/>
    <cellStyle name="Output 2 2 2 2 6" xfId="7118" xr:uid="{007254E1-1CF7-491E-A762-5B47C60D2065}"/>
    <cellStyle name="Output 2 2 2 2 6 2" xfId="11274" xr:uid="{0DDE4DBF-214A-4BE5-9CEC-1CA10D92DA49}"/>
    <cellStyle name="Output 2 2 2 2 6 3" xfId="14726" xr:uid="{E816010C-F389-4B85-B72A-B4F7C9B7F309}"/>
    <cellStyle name="Output 2 2 2 2 6 4" xfId="16982" xr:uid="{6F27FFA2-C88B-45E6-BED5-52E1F8263559}"/>
    <cellStyle name="Output 2 2 2 2 6 5" xfId="20463" xr:uid="{8B2EE0FF-4DBB-4876-A991-5EA32859FBCF}"/>
    <cellStyle name="Output 2 2 2 2 6 6" xfId="23219" xr:uid="{E5CD7F64-06A8-4968-910D-A5CFC9CA2A12}"/>
    <cellStyle name="Output 2 2 2 2 7" xfId="7749" xr:uid="{5AB0BD71-8C9C-4EDC-B889-B6B4F81B6B01}"/>
    <cellStyle name="Output 2 2 2 2 7 2" xfId="11905" xr:uid="{4798EF4A-62DB-4727-9208-E37B9233B7B0}"/>
    <cellStyle name="Output 2 2 2 2 7 3" xfId="15354" xr:uid="{93B6F761-BCEE-41CC-B365-D50C362627A9}"/>
    <cellStyle name="Output 2 2 2 2 7 4" xfId="4444" xr:uid="{E32A9BA2-3497-476A-ADBE-9977F6E98445}"/>
    <cellStyle name="Output 2 2 2 2 7 5" xfId="21088" xr:uid="{3177B380-B466-4F36-8463-B335B4F73919}"/>
    <cellStyle name="Output 2 2 2 2 7 6" xfId="23844" xr:uid="{5535CB5B-E3DF-4CFF-BCFF-C91C8CD10F05}"/>
    <cellStyle name="Output 2 2 2 2 8" xfId="8370" xr:uid="{C7E5BB1C-C111-4A5F-826D-25E716BEA99E}"/>
    <cellStyle name="Output 2 2 2 2 8 2" xfId="12526" xr:uid="{FB37CB56-B94C-4EA9-A1CF-CB5716E7F667}"/>
    <cellStyle name="Output 2 2 2 2 8 3" xfId="15973" xr:uid="{719105E9-4EC1-4143-8410-327109D63EE4}"/>
    <cellStyle name="Output 2 2 2 2 8 4" xfId="4341" xr:uid="{D67BB636-9805-4B17-A5E3-3C095D86205F}"/>
    <cellStyle name="Output 2 2 2 2 8 5" xfId="21704" xr:uid="{6797FAD6-2EB1-4882-BB5D-EF6CC31A1AE9}"/>
    <cellStyle name="Output 2 2 2 2 8 6" xfId="24460" xr:uid="{393A4BC5-38AA-40CA-9C3B-932442261666}"/>
    <cellStyle name="Output 2 2 2 2 9" xfId="8953" xr:uid="{664D17F2-0978-4F10-9C7F-615E3DFAA589}"/>
    <cellStyle name="Output 2 2 2 2 9 2" xfId="13072" xr:uid="{B00E2C95-42EA-447A-A546-E5E400B64BA2}"/>
    <cellStyle name="Output 2 2 2 2 9 3" xfId="16474" xr:uid="{A0B71DF3-8E24-4CA2-89A2-D9E3A10E272A}"/>
    <cellStyle name="Output 2 2 2 2 9 4" xfId="18912" xr:uid="{FC9AEB90-FD77-4DA5-810A-381507B3DDF6}"/>
    <cellStyle name="Output 2 2 2 2 9 5" xfId="13268" xr:uid="{9F41FC07-CC1A-42F7-87AE-7D62007D71B4}"/>
    <cellStyle name="Output 2 2 2 2 9 6" xfId="21944" xr:uid="{E2D53357-9577-4321-ACDB-49978AC8BB0F}"/>
    <cellStyle name="Output 2 2 2 2 9 7" xfId="24642" xr:uid="{1E38873B-A1E6-4B05-9D6B-EFFCA83039D9}"/>
    <cellStyle name="Output 2 2 2 3" xfId="5288" xr:uid="{C8973E02-C2F6-45CB-BC79-B5475DBD451A}"/>
    <cellStyle name="Output 2 2 2 3 10" xfId="10223" xr:uid="{7DA0B745-33BA-4D12-9E78-6582AA8CECEC}"/>
    <cellStyle name="Output 2 2 2 3 11" xfId="3820" xr:uid="{D9DD4F48-FA3D-4127-B1D4-544C6E9C0826}"/>
    <cellStyle name="Output 2 2 2 3 12" xfId="3748" xr:uid="{74705FDF-0FB1-4674-8082-7077FEE57FEB}"/>
    <cellStyle name="Output 2 2 2 3 2" xfId="6520" xr:uid="{C7FBA6F3-350C-4FAE-B226-DAE39FA0B4C6}"/>
    <cellStyle name="Output 2 2 2 3 2 2" xfId="10692" xr:uid="{2827F270-1A64-484F-8740-691E4DDD6E01}"/>
    <cellStyle name="Output 2 2 2 3 2 3" xfId="14140" xr:uid="{EAF8DA19-56A2-4851-B87B-6CA772248F90}"/>
    <cellStyle name="Output 2 2 2 3 2 4" xfId="3751" xr:uid="{C36F9D75-F9C7-43F2-9BB6-C71B1CFD2E7F}"/>
    <cellStyle name="Output 2 2 2 3 2 5" xfId="19918" xr:uid="{5888AE30-2540-43DE-875B-C9F3A867A06A}"/>
    <cellStyle name="Output 2 2 2 3 2 6" xfId="22681" xr:uid="{9A794C86-7EB1-4BF4-AFDF-BD48C33CF574}"/>
    <cellStyle name="Output 2 2 2 3 3" xfId="7219" xr:uid="{ED89C1DB-0265-42F4-B3D3-27301F573F05}"/>
    <cellStyle name="Output 2 2 2 3 3 2" xfId="11375" xr:uid="{19898973-AF34-406C-B3B1-56B8EEA1AEFC}"/>
    <cellStyle name="Output 2 2 2 3 3 3" xfId="14827" xr:uid="{C25710DF-8321-4A6A-856A-C5E4E09EFA08}"/>
    <cellStyle name="Output 2 2 2 3 3 4" xfId="17827" xr:uid="{38902578-89EA-479B-8377-D5A76C3B6161}"/>
    <cellStyle name="Output 2 2 2 3 3 5" xfId="20564" xr:uid="{45DDE471-C7F4-4510-9850-28301B4E0B03}"/>
    <cellStyle name="Output 2 2 2 3 3 6" xfId="23320" xr:uid="{A31A4FD8-EE19-4D63-9880-DCD312E24CE0}"/>
    <cellStyle name="Output 2 2 2 3 4" xfId="7850" xr:uid="{47C345D5-46FE-4A96-A042-8F5E7290728D}"/>
    <cellStyle name="Output 2 2 2 3 4 2" xfId="12006" xr:uid="{D7CD5BC2-25E9-4A7A-A35A-10BF57DA1860}"/>
    <cellStyle name="Output 2 2 2 3 4 3" xfId="15455" xr:uid="{E638BE7C-28BC-49EC-B91A-E01C0D0201E9}"/>
    <cellStyle name="Output 2 2 2 3 4 4" xfId="14276" xr:uid="{1C80898D-3FDE-4549-95D1-C050351CB6E4}"/>
    <cellStyle name="Output 2 2 2 3 4 5" xfId="21189" xr:uid="{6022F182-6748-4C6D-8355-DADC5F7B3F76}"/>
    <cellStyle name="Output 2 2 2 3 4 6" xfId="23945" xr:uid="{95AFA43C-99AE-40FD-9DD0-4D64B711F800}"/>
    <cellStyle name="Output 2 2 2 3 5" xfId="8385" xr:uid="{97A5BBFF-1FAD-457A-B9ED-49C65BC43040}"/>
    <cellStyle name="Output 2 2 2 3 5 2" xfId="12541" xr:uid="{040BAD9F-A535-4FFD-AD9A-5F2E3B40D6F0}"/>
    <cellStyle name="Output 2 2 2 3 5 3" xfId="15988" xr:uid="{A0E0A751-45DF-477E-BF67-1BA4CBDC1107}"/>
    <cellStyle name="Output 2 2 2 3 5 4" xfId="4353" xr:uid="{26EE44D7-1778-4A5B-9CDF-154AB72BD198}"/>
    <cellStyle name="Output 2 2 2 3 5 5" xfId="21719" xr:uid="{6AEE9DB9-1F13-4E1A-B005-C580C54425F2}"/>
    <cellStyle name="Output 2 2 2 3 5 6" xfId="24475" xr:uid="{40873B74-B1F4-49EB-B20B-503D49FB32D3}"/>
    <cellStyle name="Output 2 2 2 3 6" xfId="9132" xr:uid="{F48284F7-37D3-4B7F-9BF2-102BD7B6BC67}"/>
    <cellStyle name="Output 2 2 2 3 6 2" xfId="13232" xr:uid="{200BCC8A-A9C1-4CF1-B638-EF163EBE42CF}"/>
    <cellStyle name="Output 2 2 2 3 6 3" xfId="16628" xr:uid="{C92DE6E2-AB07-4720-BF88-30DABE7813D7}"/>
    <cellStyle name="Output 2 2 2 3 6 4" xfId="19065" xr:uid="{F1B51D15-D1EF-4054-B913-8A2E1DC93F46}"/>
    <cellStyle name="Output 2 2 2 3 6 5" xfId="19473" xr:uid="{759173D5-2868-4D2C-A164-A61244E6474C}"/>
    <cellStyle name="Output 2 2 2 3 6 6" xfId="22046" xr:uid="{0AB55199-9AEE-46A6-9533-C15D90B87607}"/>
    <cellStyle name="Output 2 2 2 3 6 7" xfId="24742" xr:uid="{E4A0121F-75FB-4FCB-BC84-AF430E9C6FB8}"/>
    <cellStyle name="Output 2 2 2 3 7" xfId="9388" xr:uid="{0334F6B0-931E-4837-894F-2F11F7A836E5}"/>
    <cellStyle name="Output 2 2 2 3 7 2" xfId="13485" xr:uid="{6B9BCABE-FED4-48B6-A54B-2FC276E4FBC4}"/>
    <cellStyle name="Output 2 2 2 3 7 3" xfId="16880" xr:uid="{3C1121CE-68AE-4C43-897D-1458FF4C7AC4}"/>
    <cellStyle name="Output 2 2 2 3 7 4" xfId="19311" xr:uid="{FEA065E1-7EBC-47E0-91B8-A44D243E6634}"/>
    <cellStyle name="Output 2 2 2 3 7 5" xfId="19649" xr:uid="{E1FC0ACB-0F04-400C-8AA0-BF56295CAE6C}"/>
    <cellStyle name="Output 2 2 2 3 7 6" xfId="22280" xr:uid="{C289440D-45D2-4BEC-8AE2-2E5E79A04326}"/>
    <cellStyle name="Output 2 2 2 3 7 7" xfId="24940" xr:uid="{140F0ED2-1941-422C-A687-55FF43DBD35E}"/>
    <cellStyle name="Output 2 2 2 3 8" xfId="9502" xr:uid="{53F33169-111E-4E43-ADA4-3BDD152903BB}"/>
    <cellStyle name="Output 2 2 2 3 9" xfId="4528" xr:uid="{E2350117-C2AC-4C91-9BCC-2224DAD2AACF}"/>
    <cellStyle name="Output 2 2 2 4" xfId="5858" xr:uid="{3E5F3060-2CD1-47E0-B81F-CDB324316B54}"/>
    <cellStyle name="Output 2 2 2 4 10" xfId="10554" xr:uid="{EB64EB3E-D1D8-401F-905D-2F978A917EC9}"/>
    <cellStyle name="Output 2 2 2 4 11" xfId="18196" xr:uid="{67CCE0FE-1438-4007-8204-A86AC47610A2}"/>
    <cellStyle name="Output 2 2 2 4 12" xfId="3487" xr:uid="{FC59BA0B-3CFC-4563-9E95-F4D702ECAE19}"/>
    <cellStyle name="Output 2 2 2 4 2" xfId="7027" xr:uid="{0EA343AD-6828-4829-AAC3-19976188F4D2}"/>
    <cellStyle name="Output 2 2 2 4 2 2" xfId="11183" xr:uid="{54D56735-0708-4DE5-9F1A-3758AF3CAAEF}"/>
    <cellStyle name="Output 2 2 2 4 2 3" xfId="14637" xr:uid="{A76FACBE-BEBC-4CA5-945D-AEE6A6C1E72C}"/>
    <cellStyle name="Output 2 2 2 4 2 4" xfId="17019" xr:uid="{055F3FB4-5042-4A76-BDF3-82E4680FF291}"/>
    <cellStyle name="Output 2 2 2 4 2 5" xfId="20378" xr:uid="{06FE6196-03AC-46CC-93CA-84B51A1349ED}"/>
    <cellStyle name="Output 2 2 2 4 2 6" xfId="23136" xr:uid="{700777E1-52CF-4D80-AEA4-9D4776625EB2}"/>
    <cellStyle name="Output 2 2 2 4 3" xfId="7675" xr:uid="{1DD94646-A659-4238-B4BC-F1C7DC562406}"/>
    <cellStyle name="Output 2 2 2 4 3 2" xfId="11831" xr:uid="{7E45E73D-D21D-4CAB-B7A1-62E94E63FDD3}"/>
    <cellStyle name="Output 2 2 2 4 3 3" xfId="15280" xr:uid="{5CAD53EE-2362-4303-AF7F-280763919C44}"/>
    <cellStyle name="Output 2 2 2 4 3 4" xfId="14001" xr:uid="{C9F84E3E-2C60-4E8E-A97E-A67A1E34CAEC}"/>
    <cellStyle name="Output 2 2 2 4 3 5" xfId="21015" xr:uid="{1ACBF474-BAAF-40CE-AB51-724888AD82ED}"/>
    <cellStyle name="Output 2 2 2 4 3 6" xfId="23771" xr:uid="{5B9B6F78-2DC0-40B2-9967-8ED80C2B13C2}"/>
    <cellStyle name="Output 2 2 2 4 4" xfId="8307" xr:uid="{07BD5A72-27CF-49A5-BC42-C790144E3530}"/>
    <cellStyle name="Output 2 2 2 4 4 2" xfId="12463" xr:uid="{4EA37752-62A9-4809-A554-945FA4B5515B}"/>
    <cellStyle name="Output 2 2 2 4 4 3" xfId="15910" xr:uid="{1BBF9EA2-FC83-4907-9F37-C093433EBD97}"/>
    <cellStyle name="Output 2 2 2 4 4 4" xfId="4301" xr:uid="{C67BC5C5-96E7-483B-80EF-9865DCBC7AB4}"/>
    <cellStyle name="Output 2 2 2 4 4 5" xfId="21641" xr:uid="{C9A0BCC1-81BC-407F-9EF2-72C2CEA2C120}"/>
    <cellStyle name="Output 2 2 2 4 4 6" xfId="24397" xr:uid="{10D9BBC1-5DB2-4B5F-A8DE-70C1A6B9D15E}"/>
    <cellStyle name="Output 2 2 2 4 5" xfId="8468" xr:uid="{8CCED6EC-7C8D-49EC-8127-5AC60C30C4B2}"/>
    <cellStyle name="Output 2 2 2 4 5 2" xfId="12624" xr:uid="{D4978E50-3AE6-4774-8DE3-C0D95E952DCE}"/>
    <cellStyle name="Output 2 2 2 4 5 3" xfId="16071" xr:uid="{5449A714-20DE-4E85-AAEB-847235FC07A2}"/>
    <cellStyle name="Output 2 2 2 4 5 4" xfId="3437" xr:uid="{E5D2E667-054E-4A69-B0C0-6163C59E9FDA}"/>
    <cellStyle name="Output 2 2 2 4 5 5" xfId="21802" xr:uid="{74424581-7389-4C68-9DEA-122F18BD91EF}"/>
    <cellStyle name="Output 2 2 2 4 5 6" xfId="24558" xr:uid="{56928EF6-091E-4914-91EB-3F59B44A4EE5}"/>
    <cellStyle name="Output 2 2 2 4 6" xfId="9064" xr:uid="{6C16775E-E633-4B7B-99EB-A2E5661805C4}"/>
    <cellStyle name="Output 2 2 2 4 6 2" xfId="13166" xr:uid="{DB3EC782-7D4A-4387-9630-D2CE3D36AF25}"/>
    <cellStyle name="Output 2 2 2 4 6 3" xfId="16564" xr:uid="{F0451691-505D-4E47-B977-0F30FF15AA4E}"/>
    <cellStyle name="Output 2 2 2 4 6 4" xfId="19006" xr:uid="{0956E443-1459-4316-AE6F-03D994CD3D01}"/>
    <cellStyle name="Output 2 2 2 4 6 5" xfId="19420" xr:uid="{572EF6B6-7C05-436E-9259-9FA4900E8B6A}"/>
    <cellStyle name="Output 2 2 2 4 6 6" xfId="21993" xr:uid="{8ED1C762-CE88-4C83-A614-1A8347C8F845}"/>
    <cellStyle name="Output 2 2 2 4 6 7" xfId="24690" xr:uid="{9592F482-F327-489F-8E2A-1B040E84FB15}"/>
    <cellStyle name="Output 2 2 2 4 7" xfId="9338" xr:uid="{D3A63A53-FB21-4B75-B6F1-DA8F8BFBE226}"/>
    <cellStyle name="Output 2 2 2 4 7 2" xfId="13435" xr:uid="{BE2BFCD2-36E4-405F-BB38-2B793244B410}"/>
    <cellStyle name="Output 2 2 2 4 7 3" xfId="16830" xr:uid="{4942B448-109B-40B1-AD0E-F6F231630EF3}"/>
    <cellStyle name="Output 2 2 2 4 7 4" xfId="19261" xr:uid="{D8EDB45F-EE4B-422E-989C-2B655E43C1A6}"/>
    <cellStyle name="Output 2 2 2 4 7 5" xfId="19599" xr:uid="{9A8ECDC0-E25D-46A0-B589-3F973ED75C39}"/>
    <cellStyle name="Output 2 2 2 4 7 6" xfId="22230" xr:uid="{A44F5AC4-68CF-4716-9B4C-B958AE23BAE4}"/>
    <cellStyle name="Output 2 2 2 4 7 7" xfId="24890" xr:uid="{CC485049-6876-43D0-B92F-5AED38098EA5}"/>
    <cellStyle name="Output 2 2 2 4 8" xfId="10043" xr:uid="{B1E0B9BD-2267-4E71-A587-FACDDB406485}"/>
    <cellStyle name="Output 2 2 2 4 9" xfId="3313" xr:uid="{DA820418-2510-4578-8E22-4412E3314E1F}"/>
    <cellStyle name="Output 2 2 2 5" xfId="6026" xr:uid="{C0BF4C65-5466-4DC9-8CED-42AE4EDBC238}"/>
    <cellStyle name="Output 2 2 2 5 2" xfId="10206" xr:uid="{6B27D5A9-9FA8-4BD5-97AB-497E92CD3FCA}"/>
    <cellStyle name="Output 2 2 2 5 3" xfId="13656" xr:uid="{6F2139D3-7BAC-42C7-B647-34DD699FD7CD}"/>
    <cellStyle name="Output 2 2 2 5 4" xfId="16545" xr:uid="{66D3EF45-78F5-4B09-B824-EFF58878EE67}"/>
    <cellStyle name="Output 2 2 2 5 5" xfId="18249" xr:uid="{01E8FC23-AE28-4A84-B7B4-D4D20C739411}"/>
    <cellStyle name="Output 2 2 2 5 6" xfId="13691" xr:uid="{722FB0FF-4974-4C07-BB90-105B556C3A81}"/>
    <cellStyle name="Output 2 2 2 6" xfId="6354" xr:uid="{C336F10E-1D35-42A2-BCA6-1889F3DD45B8}"/>
    <cellStyle name="Output 2 2 2 6 2" xfId="10527" xr:uid="{7D8D7DFE-2E09-4025-B26E-919E460C608B}"/>
    <cellStyle name="Output 2 2 2 6 3" xfId="13975" xr:uid="{D2664DF9-6BEF-474B-95FC-0626B7050A45}"/>
    <cellStyle name="Output 2 2 2 6 4" xfId="17038" xr:uid="{0B804594-182D-44F6-89D8-5B1295F6B715}"/>
    <cellStyle name="Output 2 2 2 6 5" xfId="19786" xr:uid="{6D679A2E-8123-455D-B3CE-DE23D609A9A5}"/>
    <cellStyle name="Output 2 2 2 6 6" xfId="22549" xr:uid="{0383D255-35C8-49AB-9D65-3C6840BFE6CB}"/>
    <cellStyle name="Output 2 2 2 7" xfId="5942" xr:uid="{C3D2C6B5-2930-42DE-9A2C-3ACDCD179EFC}"/>
    <cellStyle name="Output 2 2 2 7 2" xfId="10125" xr:uid="{D5354F8D-A88D-4E83-9B07-88BC88BF61C1}"/>
    <cellStyle name="Output 2 2 2 7 3" xfId="13574" xr:uid="{66FF339C-76D8-48FF-BC15-8DF48BB656ED}"/>
    <cellStyle name="Output 2 2 2 7 4" xfId="16214" xr:uid="{1BAA16DA-10B9-4D2B-96D8-D7FB54AFCDB0}"/>
    <cellStyle name="Output 2 2 2 7 5" xfId="18247" xr:uid="{5D43D5A7-C2AE-46D8-81E7-ECFBBDF97C5E}"/>
    <cellStyle name="Output 2 2 2 7 6" xfId="4030" xr:uid="{AAD43F90-A15F-4A1F-AEB2-7183323F526C}"/>
    <cellStyle name="Output 2 2 2 8" xfId="8733" xr:uid="{6D5B31C4-01BA-4BEF-8944-30A7E1AF9927}"/>
    <cellStyle name="Output 2 2 2 8 2" xfId="12890" xr:uid="{0A8566B1-FE1D-4AD1-804F-2536624A5798}"/>
    <cellStyle name="Output 2 2 2 8 3" xfId="16291" xr:uid="{14194482-9ECF-465B-A197-1624505E8B88}"/>
    <cellStyle name="Output 2 2 2 8 4" xfId="18726" xr:uid="{4A0E1CAE-8A46-4C95-A996-529757497A96}"/>
    <cellStyle name="Output 2 2 2 8 5" xfId="16178" xr:uid="{119FF6A5-FE32-4D7B-9F60-336277EB64B0}"/>
    <cellStyle name="Output 2 2 2 8 6" xfId="21866" xr:uid="{6E3315FF-E9DA-4419-971E-2BAD4A3C3130}"/>
    <cellStyle name="Output 2 2 2 8 7" xfId="24586" xr:uid="{6CF1090D-FC59-4842-9C96-8CFAFD8042DE}"/>
    <cellStyle name="Output 2 2 2 9" xfId="9203" xr:uid="{CBB1C643-F72D-490B-A2D5-73F03E82B06B}"/>
    <cellStyle name="Output 2 2 2 9 2" xfId="13300" xr:uid="{E6A9F057-3323-42A3-A874-54419EC24655}"/>
    <cellStyle name="Output 2 2 2 9 3" xfId="16696" xr:uid="{CF2D392A-4398-4420-8DC9-3478B9B856F9}"/>
    <cellStyle name="Output 2 2 2 9 4" xfId="19127" xr:uid="{03F943DF-4E4F-46CC-8B8A-407815996DC5}"/>
    <cellStyle name="Output 2 2 2 9 5" xfId="22099" xr:uid="{16BD7CE2-D1E5-4C04-AFE8-1DF862796E84}"/>
    <cellStyle name="Output 2 2 2 9 6" xfId="24794" xr:uid="{D7DF9A80-32AD-48F3-A2C5-B081747F997A}"/>
    <cellStyle name="Output 2 2 3" xfId="2026" xr:uid="{00000000-0005-0000-0000-00006E070000}"/>
    <cellStyle name="Output 2 2 3 10" xfId="9324" xr:uid="{1790DDF2-F2D7-4B10-9AF4-BEB4A258004B}"/>
    <cellStyle name="Output 2 2 3 10 2" xfId="13421" xr:uid="{87738D48-06F5-405F-8CDC-945351955F33}"/>
    <cellStyle name="Output 2 2 3 10 3" xfId="16816" xr:uid="{51CD3EEA-0CB9-4F62-9767-A0E1B1B2A037}"/>
    <cellStyle name="Output 2 2 3 10 4" xfId="19247" xr:uid="{85B73A83-D1AD-44FC-8B08-7D5D690067BD}"/>
    <cellStyle name="Output 2 2 3 10 5" xfId="19585" xr:uid="{32660A0C-B4CF-4976-AF82-C8672B24207F}"/>
    <cellStyle name="Output 2 2 3 10 6" xfId="22216" xr:uid="{0B4124CA-752C-40D9-AD38-54C0B19E22C8}"/>
    <cellStyle name="Output 2 2 3 10 7" xfId="24876" xr:uid="{D67F91D3-89F7-442F-BD33-4136FDA3A539}"/>
    <cellStyle name="Output 2 2 3 11" xfId="4590" xr:uid="{FCD655A7-F391-44E2-965F-D34D898D4912}"/>
    <cellStyle name="Output 2 2 3 12" xfId="3904" xr:uid="{69C1B854-5ACC-411C-BAAC-2E1867C300DB}"/>
    <cellStyle name="Output 2 2 3 13" xfId="4145" xr:uid="{D444C693-3305-4FB8-8539-EE47487AF482}"/>
    <cellStyle name="Output 2 2 3 14" xfId="11033" xr:uid="{EC4F9F07-C9AF-4EFD-980D-F384375DA61D}"/>
    <cellStyle name="Output 2 2 3 15" xfId="5100" xr:uid="{62355E63-A3F9-40EC-BA46-28ECF346CBEA}"/>
    <cellStyle name="Output 2 2 3 16" xfId="17735" xr:uid="{1D627E06-6524-41E7-857F-A29D473E29A6}"/>
    <cellStyle name="Output 2 2 3 2" xfId="5254" xr:uid="{64343E68-AA6D-495D-B4EC-64035F9FE539}"/>
    <cellStyle name="Output 2 2 3 2 10" xfId="17637" xr:uid="{8D9EC866-73F5-4F65-811B-54D16F7F8CFD}"/>
    <cellStyle name="Output 2 2 3 2 2" xfId="6486" xr:uid="{FA3FB9C0-8311-44C4-8048-7BCA7967F827}"/>
    <cellStyle name="Output 2 2 3 2 2 2" xfId="10658" xr:uid="{48F9112B-8A72-4782-9B9B-B2CE393F7A2D}"/>
    <cellStyle name="Output 2 2 3 2 2 3" xfId="14106" xr:uid="{CA55A2E7-6EEE-4159-93A8-FBC3C3DC63FC}"/>
    <cellStyle name="Output 2 2 3 2 2 4" xfId="3679" xr:uid="{E3C0D69F-8249-4E87-B202-C0BD929BB8DA}"/>
    <cellStyle name="Output 2 2 3 2 2 5" xfId="19884" xr:uid="{7A66A856-F5B8-494F-9647-F04E48E0D403}"/>
    <cellStyle name="Output 2 2 3 2 2 6" xfId="22647" xr:uid="{095DCD59-B0B9-4DB2-B852-0814E8930E64}"/>
    <cellStyle name="Output 2 2 3 2 3" xfId="7185" xr:uid="{54FCFD95-F260-4710-9FEE-A6AAF17C2307}"/>
    <cellStyle name="Output 2 2 3 2 3 2" xfId="11341" xr:uid="{BEFBB1EF-4DD8-4197-B086-909765B959FF}"/>
    <cellStyle name="Output 2 2 3 2 3 3" xfId="14793" xr:uid="{78CED57D-EF8D-49E7-939D-6CE9C8C894BB}"/>
    <cellStyle name="Output 2 2 3 2 3 4" xfId="4418" xr:uid="{665B5D42-56D5-4F53-9FAE-CEFA70ABFC98}"/>
    <cellStyle name="Output 2 2 3 2 3 5" xfId="20530" xr:uid="{E4F7073D-F890-4681-B5D1-2DB65888129A}"/>
    <cellStyle name="Output 2 2 3 2 3 6" xfId="23286" xr:uid="{200B182E-6228-465A-81E4-020CE300E3E4}"/>
    <cellStyle name="Output 2 2 3 2 4" xfId="7816" xr:uid="{C58D8A72-3C72-41C9-AC99-752675F48172}"/>
    <cellStyle name="Output 2 2 3 2 4 2" xfId="11972" xr:uid="{A1F299BB-5DFA-4F09-AA58-6DFCD437C105}"/>
    <cellStyle name="Output 2 2 3 2 4 3" xfId="15421" xr:uid="{94A73A41-C587-46A9-AA29-9A277868126E}"/>
    <cellStyle name="Output 2 2 3 2 4 4" xfId="8525" xr:uid="{0E665CD7-AC3B-456D-95A5-8DF4ABAB5C44}"/>
    <cellStyle name="Output 2 2 3 2 4 5" xfId="21155" xr:uid="{300538FD-6878-429E-82E9-7C84F8581186}"/>
    <cellStyle name="Output 2 2 3 2 4 6" xfId="23911" xr:uid="{60C6D3DF-34A0-44A6-B435-6C1E0A42FB6B}"/>
    <cellStyle name="Output 2 2 3 2 5" xfId="8374" xr:uid="{91FE1F87-9685-46B5-871F-C0EC27005720}"/>
    <cellStyle name="Output 2 2 3 2 5 2" xfId="12530" xr:uid="{34917516-8D13-411F-9D4E-2A8D3C64FC55}"/>
    <cellStyle name="Output 2 2 3 2 5 3" xfId="15977" xr:uid="{BA5F42D4-49A6-4515-AE36-6CEAF4064C35}"/>
    <cellStyle name="Output 2 2 3 2 5 4" xfId="4348" xr:uid="{FC5F00B6-2FEF-4B42-A7C4-0F5971DC65EB}"/>
    <cellStyle name="Output 2 2 3 2 5 5" xfId="21708" xr:uid="{829460E2-D9D1-4AE8-8F11-DC21EE7ABBE1}"/>
    <cellStyle name="Output 2 2 3 2 5 6" xfId="24464" xr:uid="{30632F70-C4B1-4354-8BA0-490862292E02}"/>
    <cellStyle name="Output 2 2 3 2 6" xfId="2982" xr:uid="{8F6C20A0-3826-4B5B-A640-35FD7D7D704F}"/>
    <cellStyle name="Output 2 2 3 2 7" xfId="3294" xr:uid="{762BEE03-6232-4607-8A1D-E7073C556B27}"/>
    <cellStyle name="Output 2 2 3 2 8" xfId="19032" xr:uid="{72757C46-B614-4CCE-8680-A952E0078837}"/>
    <cellStyle name="Output 2 2 3 2 9" xfId="3813" xr:uid="{2A49CABB-F7A6-45F5-9C1C-20DC5F3BB2BD}"/>
    <cellStyle name="Output 2 2 3 3" xfId="5359" xr:uid="{F7F5039A-786A-447A-A57F-E6E63EE197E9}"/>
    <cellStyle name="Output 2 2 3 3 10" xfId="5011" xr:uid="{85C46738-BD0B-4183-8D79-76FEDD67C778}"/>
    <cellStyle name="Output 2 2 3 3 2" xfId="6589" xr:uid="{3E1C2273-8B1B-4DB0-92AF-39CC9C8840AB}"/>
    <cellStyle name="Output 2 2 3 3 2 2" xfId="10761" xr:uid="{E98BADF0-279E-497A-A8C8-959AB08EDD02}"/>
    <cellStyle name="Output 2 2 3 3 2 3" xfId="14209" xr:uid="{B487058B-9FE8-43A5-8554-C6A6E0CF9494}"/>
    <cellStyle name="Output 2 2 3 3 2 4" xfId="17068" xr:uid="{A513034D-D68D-4F55-91AC-08323F5E1216}"/>
    <cellStyle name="Output 2 2 3 3 2 5" xfId="19987" xr:uid="{FA1F3693-1D13-4101-A1BD-081D32EBD36A}"/>
    <cellStyle name="Output 2 2 3 3 2 6" xfId="22750" xr:uid="{6189CAFD-C7A5-4433-B1F2-6C3321D48B94}"/>
    <cellStyle name="Output 2 2 3 3 3" xfId="7288" xr:uid="{3A6B9B20-CB3A-45CB-95A2-6E104ACFFD68}"/>
    <cellStyle name="Output 2 2 3 3 3 2" xfId="11444" xr:uid="{56D140AC-A6E1-4D24-9BB4-2A5EFA8202D7}"/>
    <cellStyle name="Output 2 2 3 3 3 3" xfId="14896" xr:uid="{30D4BAA4-A854-42A8-BBDD-816B8502F443}"/>
    <cellStyle name="Output 2 2 3 3 3 4" xfId="17085" xr:uid="{97C9816C-9B5A-46A4-8FBE-0A9436AEF7B5}"/>
    <cellStyle name="Output 2 2 3 3 3 5" xfId="20633" xr:uid="{4315D4CE-3B7E-4B8A-9498-7ADEB32C1E1E}"/>
    <cellStyle name="Output 2 2 3 3 3 6" xfId="23389" xr:uid="{53ADC468-D218-4548-8188-A38C4C9A2DCC}"/>
    <cellStyle name="Output 2 2 3 3 4" xfId="7921" xr:uid="{A856C8B0-CCF5-4355-BD9B-E109AE47FF99}"/>
    <cellStyle name="Output 2 2 3 3 4 2" xfId="12077" xr:uid="{9895EDAA-FFCD-4B30-BEB3-9354933C932D}"/>
    <cellStyle name="Output 2 2 3 3 4 3" xfId="15526" xr:uid="{E7E7C0AF-293D-4045-BC55-F6989488CA9D}"/>
    <cellStyle name="Output 2 2 3 3 4 4" xfId="16403" xr:uid="{C4FD881C-6ECA-438E-87B6-983399AA3C21}"/>
    <cellStyle name="Output 2 2 3 3 4 5" xfId="21260" xr:uid="{7E6A5099-4F2D-48A4-8052-A2492ED9F89D}"/>
    <cellStyle name="Output 2 2 3 3 4 6" xfId="24016" xr:uid="{B3CBF848-63FF-415A-99F4-2F9AFE059C2E}"/>
    <cellStyle name="Output 2 2 3 3 5" xfId="8391" xr:uid="{3F53EF79-CE3C-4672-B74A-4A80A0FC7CA8}"/>
    <cellStyle name="Output 2 2 3 3 5 2" xfId="12547" xr:uid="{69AEFCE3-0276-4637-A1BA-CDC818A48BD5}"/>
    <cellStyle name="Output 2 2 3 3 5 3" xfId="15994" xr:uid="{98EA301A-E97E-4A35-AD8C-29A3DE22E00B}"/>
    <cellStyle name="Output 2 2 3 3 5 4" xfId="4357" xr:uid="{4AC9D728-71A9-4519-968D-8A6FC2C92381}"/>
    <cellStyle name="Output 2 2 3 3 5 5" xfId="21725" xr:uid="{691E9873-15F1-4A80-9BE2-F257AD49D24C}"/>
    <cellStyle name="Output 2 2 3 3 5 6" xfId="24481" xr:uid="{4795BD03-6FD8-41CF-B57E-80133B95DC14}"/>
    <cellStyle name="Output 2 2 3 3 6" xfId="9573" xr:uid="{9E554312-2383-4DB9-8E7A-1D564F851643}"/>
    <cellStyle name="Output 2 2 3 3 7" xfId="5112" xr:uid="{C02DABD1-15D8-4274-A795-0FA60FC16EA6}"/>
    <cellStyle name="Output 2 2 3 3 8" xfId="12894" xr:uid="{D5FDE564-38D3-4DCC-81DE-22118D1DB837}"/>
    <cellStyle name="Output 2 2 3 3 9" xfId="17832" xr:uid="{7C4C7588-7198-410D-8A4A-65F95BDAB3B6}"/>
    <cellStyle name="Output 2 2 3 4" xfId="5804" xr:uid="{D56A9B02-75AF-44C1-9E2C-0360541FFCF8}"/>
    <cellStyle name="Output 2 2 3 4 10" xfId="17722" xr:uid="{EFAD02F2-87BC-4C48-9CE7-6F3625C2EFA5}"/>
    <cellStyle name="Output 2 2 3 4 2" xfId="6973" xr:uid="{8F3D749E-6229-4A25-B5E5-FC664D50DB4D}"/>
    <cellStyle name="Output 2 2 3 4 2 2" xfId="11129" xr:uid="{520AB527-13E9-4364-B91B-14907E28D520}"/>
    <cellStyle name="Output 2 2 3 4 2 3" xfId="14583" xr:uid="{DDA164F9-D5DA-49BD-BEB8-0FB13B3A17B1}"/>
    <cellStyle name="Output 2 2 3 4 2 4" xfId="16984" xr:uid="{1A1A3A8E-5180-4DE3-8CD4-10D4AD20E7DC}"/>
    <cellStyle name="Output 2 2 3 4 2 5" xfId="20324" xr:uid="{260BA5AF-A9E5-410D-94DB-D48139A24AD2}"/>
    <cellStyle name="Output 2 2 3 4 2 6" xfId="23082" xr:uid="{4D011B12-39C5-4951-A79E-4A8C9A26F0CA}"/>
    <cellStyle name="Output 2 2 3 4 3" xfId="7621" xr:uid="{329BA8DD-367F-4185-8F54-E8DF0CE392E1}"/>
    <cellStyle name="Output 2 2 3 4 3 2" xfId="11777" xr:uid="{9824AC0F-73F4-4798-A256-02ED053A588C}"/>
    <cellStyle name="Output 2 2 3 4 3 3" xfId="15226" xr:uid="{E30F5C94-3A50-4D23-BC01-FD8AFE807272}"/>
    <cellStyle name="Output 2 2 3 4 3 4" xfId="18679" xr:uid="{8D9C7515-EF4B-4EB6-94BE-59549F1A6BCE}"/>
    <cellStyle name="Output 2 2 3 4 3 5" xfId="20961" xr:uid="{29DED764-439E-4DF8-B8D9-817066A58282}"/>
    <cellStyle name="Output 2 2 3 4 3 6" xfId="23717" xr:uid="{FBB7F01F-7CD1-4466-B463-7DAF6E7F28A8}"/>
    <cellStyle name="Output 2 2 3 4 4" xfId="8253" xr:uid="{53818476-6406-4E27-81CD-A79B0E438AF7}"/>
    <cellStyle name="Output 2 2 3 4 4 2" xfId="12409" xr:uid="{1C1B16DC-9DEC-4FFD-A0EF-BA228A0800E2}"/>
    <cellStyle name="Output 2 2 3 4 4 3" xfId="15856" xr:uid="{E2C2054B-D4E5-4573-A503-BBA88F50E7F1}"/>
    <cellStyle name="Output 2 2 3 4 4 4" xfId="3104" xr:uid="{FA817D63-8733-4452-B5B0-7523FA459225}"/>
    <cellStyle name="Output 2 2 3 4 4 5" xfId="21587" xr:uid="{B4E16145-5E4E-4D99-90EF-81371770A797}"/>
    <cellStyle name="Output 2 2 3 4 4 6" xfId="24343" xr:uid="{47E172FE-8F8B-426F-B91E-9FFC048CB934}"/>
    <cellStyle name="Output 2 2 3 4 5" xfId="8458" xr:uid="{F52157A7-230C-4BA0-AFA4-87EDC9C36E40}"/>
    <cellStyle name="Output 2 2 3 4 5 2" xfId="12614" xr:uid="{9F9C4929-C779-4E9C-96F9-A29F37624B32}"/>
    <cellStyle name="Output 2 2 3 4 5 3" xfId="16061" xr:uid="{31F9AC5B-716F-4D32-A222-FAA8A8319CB2}"/>
    <cellStyle name="Output 2 2 3 4 5 4" xfId="4275" xr:uid="{703ED1C2-3AC8-4767-99A6-3FA80746E6FA}"/>
    <cellStyle name="Output 2 2 3 4 5 5" xfId="21792" xr:uid="{F763D96D-D95D-43A3-A43C-17CAF495B66E}"/>
    <cellStyle name="Output 2 2 3 4 5 6" xfId="24548" xr:uid="{42C97DDF-AA45-4EA4-8A97-1D77D5F2B4DE}"/>
    <cellStyle name="Output 2 2 3 4 6" xfId="9989" xr:uid="{D92212AA-BDAA-46D5-BACC-AD6C4221C86D}"/>
    <cellStyle name="Output 2 2 3 4 7" xfId="5118" xr:uid="{67E7C21E-2AD4-4886-8493-140E48318420}"/>
    <cellStyle name="Output 2 2 3 4 8" xfId="12998" xr:uid="{8446A2C8-E843-43D9-BDA0-1FB9C8102EBF}"/>
    <cellStyle name="Output 2 2 3 4 9" xfId="18246" xr:uid="{042E4DD0-4010-4494-BD53-5FA9B91E5214}"/>
    <cellStyle name="Output 2 2 3 5" xfId="6292" xr:uid="{A650C7BC-F050-49F2-A2EF-9D84A0530625}"/>
    <cellStyle name="Output 2 2 3 5 2" xfId="10468" xr:uid="{521CD929-750D-49D5-8FEA-F616D96EE32C}"/>
    <cellStyle name="Output 2 2 3 5 3" xfId="13914" xr:uid="{FABCC42F-6DCB-45CD-B49C-DBCCE93C4197}"/>
    <cellStyle name="Output 2 2 3 5 4" xfId="3727" xr:uid="{2052910A-4556-4E00-8DCD-82B0AAD4F442}"/>
    <cellStyle name="Output 2 2 3 5 5" xfId="19738" xr:uid="{44B21B14-170B-4B1B-8518-A353750C3B0F}"/>
    <cellStyle name="Output 2 2 3 5 6" xfId="22502" xr:uid="{33930375-7318-4F18-9D0D-40EDD688A826}"/>
    <cellStyle name="Output 2 2 3 6" xfId="6129" xr:uid="{90FF50E9-BA6F-484D-AC9A-E12CDBE783F5}"/>
    <cellStyle name="Output 2 2 3 6 2" xfId="10305" xr:uid="{EA72A595-9ED9-4D00-9266-4D714E6FD824}"/>
    <cellStyle name="Output 2 2 3 6 3" xfId="13752" xr:uid="{AF2396CF-8949-4DE2-B9D5-A88518D80777}"/>
    <cellStyle name="Output 2 2 3 6 4" xfId="17171" xr:uid="{436621CE-D661-4997-8244-3E4D315FFCF6}"/>
    <cellStyle name="Output 2 2 3 6 5" xfId="17822" xr:uid="{CFCD89C6-1FDC-40E3-BE15-A215AB91D1FF}"/>
    <cellStyle name="Output 2 2 3 6 6" xfId="22373" xr:uid="{60562865-531F-449D-9A57-1055886CEB89}"/>
    <cellStyle name="Output 2 2 3 7" xfId="5989" xr:uid="{C858D629-BB8B-4BA4-A6F9-D3FCD9FC3B8F}"/>
    <cellStyle name="Output 2 2 3 7 2" xfId="10172" xr:uid="{B494C15F-40AE-4204-A399-CEFD5066B4C0}"/>
    <cellStyle name="Output 2 2 3 7 3" xfId="13620" xr:uid="{B2520F0E-7E7F-4A25-98D0-337A9D9FB884}"/>
    <cellStyle name="Output 2 2 3 7 4" xfId="18730" xr:uid="{34FF95A9-DB91-4C3A-A608-BFF0D0D428A4}"/>
    <cellStyle name="Output 2 2 3 7 5" xfId="18393" xr:uid="{5237A3E5-A8B3-4F2B-B186-6FD016522473}"/>
    <cellStyle name="Output 2 2 3 7 6" xfId="19029" xr:uid="{4EE1F4B5-920C-4444-9899-98861E73B3AB}"/>
    <cellStyle name="Output 2 2 3 8" xfId="6322" xr:uid="{A43B43EB-52CE-42CA-BFFF-7790656B40CF}"/>
    <cellStyle name="Output 2 2 3 8 2" xfId="10497" xr:uid="{E820E07E-17D8-4912-B0FC-4D3442B57FBE}"/>
    <cellStyle name="Output 2 2 3 8 3" xfId="13944" xr:uid="{584E031B-DBA9-4DD7-8B59-4DD35F130FE6}"/>
    <cellStyle name="Output 2 2 3 8 4" xfId="17578" xr:uid="{3179FDAD-75B4-4139-8C98-FF56B9AD8200}"/>
    <cellStyle name="Output 2 2 3 8 5" xfId="19762" xr:uid="{A787E591-D11A-422B-A190-0ED7403ED2BC}"/>
    <cellStyle name="Output 2 2 3 8 6" xfId="22526" xr:uid="{2A1471EA-4373-400F-9136-BA03F7A6A5E3}"/>
    <cellStyle name="Output 2 2 3 9" xfId="9039" xr:uid="{267E9B07-D096-4AB2-A0A3-FA080FA362A5}"/>
    <cellStyle name="Output 2 2 3 9 2" xfId="13145" xr:uid="{C925F4BD-0072-4D94-B0BA-94FD49854B15}"/>
    <cellStyle name="Output 2 2 3 9 3" xfId="16539" xr:uid="{35CBCC70-CB20-4EFA-B37B-1CEED36E46AA}"/>
    <cellStyle name="Output 2 2 3 9 4" xfId="18981" xr:uid="{ED10E9FE-3990-44DC-8956-70BD571E69FD}"/>
    <cellStyle name="Output 2 2 3 9 5" xfId="4283" xr:uid="{53B85794-7D9F-48E9-8782-99993B86F1DA}"/>
    <cellStyle name="Output 2 2 3 9 6" xfId="21978" xr:uid="{E014C7F5-3A8E-4AE8-BEDD-AD6C4E51B59C}"/>
    <cellStyle name="Output 2 2 3 9 7" xfId="24676" xr:uid="{F4BAA1F4-41C6-4EB3-9C18-628C44C7A775}"/>
    <cellStyle name="Output 2 2 4" xfId="5178" xr:uid="{372E76C6-F73B-47A9-ADDB-B48A3565D486}"/>
    <cellStyle name="Output 2 2 4 10" xfId="13566" xr:uid="{DF0C88F2-10D0-4E9D-A505-38A1C36C5C84}"/>
    <cellStyle name="Output 2 2 4 11" xfId="13556" xr:uid="{E5790CC5-78AE-4715-AAD3-1450FE6D7953}"/>
    <cellStyle name="Output 2 2 4 12" xfId="17280" xr:uid="{4C8ED467-0CDD-4586-98E3-E8F7184539B4}"/>
    <cellStyle name="Output 2 2 4 2" xfId="6410" xr:uid="{EA759363-0D5C-47B6-88E4-80EABE6E923C}"/>
    <cellStyle name="Output 2 2 4 2 2" xfId="10582" xr:uid="{4617950B-3FFE-4EC7-BFC0-B1E5B3882587}"/>
    <cellStyle name="Output 2 2 4 2 3" xfId="14030" xr:uid="{A6E21350-59EF-4B9F-8D53-024E11FC18C7}"/>
    <cellStyle name="Output 2 2 4 2 4" xfId="17598" xr:uid="{D1F74CB0-4631-4145-8177-81A15AC8D3CB}"/>
    <cellStyle name="Output 2 2 4 2 5" xfId="19808" xr:uid="{15C779D7-4FD4-4E2D-AB19-B44BE91873C6}"/>
    <cellStyle name="Output 2 2 4 2 6" xfId="22571" xr:uid="{E0582CAD-ACEE-48F4-895F-83EB03204905}"/>
    <cellStyle name="Output 2 2 4 3" xfId="7109" xr:uid="{A2F33112-DA84-4C4F-A687-C62A958B0456}"/>
    <cellStyle name="Output 2 2 4 3 2" xfId="11265" xr:uid="{BCB6856F-52AE-4762-94EB-0935CEF05D8D}"/>
    <cellStyle name="Output 2 2 4 3 3" xfId="14717" xr:uid="{01967A29-3C95-4AA5-8317-589F540C2E50}"/>
    <cellStyle name="Output 2 2 4 3 4" xfId="18746" xr:uid="{848F3938-DCD8-4EAA-8E0F-8F837436B34E}"/>
    <cellStyle name="Output 2 2 4 3 5" xfId="20454" xr:uid="{30EBF33E-5CFE-4E4C-9DE0-02639FB8D085}"/>
    <cellStyle name="Output 2 2 4 3 6" xfId="23210" xr:uid="{6E9D1DCF-0CA1-45A0-8747-B1C900CB8025}"/>
    <cellStyle name="Output 2 2 4 4" xfId="7740" xr:uid="{5973BB1D-9C79-4B0E-A7D7-78D10E028E88}"/>
    <cellStyle name="Output 2 2 4 4 2" xfId="11896" xr:uid="{337B031B-F413-4A33-8EE0-1CA02F5901FB}"/>
    <cellStyle name="Output 2 2 4 4 3" xfId="15345" xr:uid="{E6D67A93-10E2-4F15-A520-038758339606}"/>
    <cellStyle name="Output 2 2 4 4 4" xfId="13675" xr:uid="{81958635-7615-46C9-91DB-D1C0E02D63AF}"/>
    <cellStyle name="Output 2 2 4 4 5" xfId="21079" xr:uid="{E49AE478-21B3-45AD-87DE-C40D60FA6EB7}"/>
    <cellStyle name="Output 2 2 4 4 6" xfId="23835" xr:uid="{76A1B214-2519-4532-BE24-C8B8241CC96F}"/>
    <cellStyle name="Output 2 2 4 5" xfId="8368" xr:uid="{BB0ED79C-ACC4-4B1E-A7C8-ADA5EA5F707D}"/>
    <cellStyle name="Output 2 2 4 5 2" xfId="12524" xr:uid="{C0142769-3B76-4C18-BF82-24EDC5C6F8B3}"/>
    <cellStyle name="Output 2 2 4 5 3" xfId="15971" xr:uid="{93DA2A0A-52BC-4201-AA6D-E6ECEA609ACF}"/>
    <cellStyle name="Output 2 2 4 5 4" xfId="4343" xr:uid="{39BECA8F-9D03-4044-B4E7-0DE0480F1FAB}"/>
    <cellStyle name="Output 2 2 4 5 5" xfId="21702" xr:uid="{CB83352E-6543-4B26-8DD6-D7BDC20F58D5}"/>
    <cellStyle name="Output 2 2 4 5 6" xfId="24458" xr:uid="{5AEBBD58-13B7-442F-938C-676E494ACAE8}"/>
    <cellStyle name="Output 2 2 4 6" xfId="9146" xr:uid="{DB777474-39DE-4B0A-9AD3-873A38F5B6F0}"/>
    <cellStyle name="Output 2 2 4 6 2" xfId="13246" xr:uid="{C3FD981C-85A8-4843-BB48-6CDB98871FFC}"/>
    <cellStyle name="Output 2 2 4 6 3" xfId="16642" xr:uid="{8D962F22-DA8D-4CDA-ABD7-90C0FC422B18}"/>
    <cellStyle name="Output 2 2 4 6 4" xfId="19079" xr:uid="{B18A2D1B-AF48-40B2-BAC1-57478F7A16CD}"/>
    <cellStyle name="Output 2 2 4 6 5" xfId="19486" xr:uid="{FF539558-702C-4971-9AFF-707EF4A508DF}"/>
    <cellStyle name="Output 2 2 4 6 6" xfId="22059" xr:uid="{E58596C1-8148-48E3-A59B-E5DB2A43DFF5}"/>
    <cellStyle name="Output 2 2 4 6 7" xfId="24755" xr:uid="{65F4249A-39E0-4E02-8F21-9073EBEE5D6A}"/>
    <cellStyle name="Output 2 2 4 7" xfId="9401" xr:uid="{756945CE-5CF0-479A-8776-8EA284EF177C}"/>
    <cellStyle name="Output 2 2 4 7 2" xfId="13498" xr:uid="{9C10280C-6DD0-4DC5-B77C-A9038BF90D9B}"/>
    <cellStyle name="Output 2 2 4 7 3" xfId="16893" xr:uid="{39E3960A-5AF8-4049-9915-AE5A04706EAA}"/>
    <cellStyle name="Output 2 2 4 7 4" xfId="19324" xr:uid="{7AD7EFED-8C75-4BDE-B650-31521DAFEF06}"/>
    <cellStyle name="Output 2 2 4 7 5" xfId="19662" xr:uid="{17467D71-DF0B-474C-8D48-3D2E19246498}"/>
    <cellStyle name="Output 2 2 4 7 6" xfId="22293" xr:uid="{523F67AE-4C97-4D55-A279-FEF15BACCBF9}"/>
    <cellStyle name="Output 2 2 4 7 7" xfId="24953" xr:uid="{28591DBC-D440-4106-ADE2-8841ACCA9DB9}"/>
    <cellStyle name="Output 2 2 4 8" xfId="3058" xr:uid="{16DDD287-8B30-449D-AD11-36E85BBEEA70}"/>
    <cellStyle name="Output 2 2 4 9" xfId="4474" xr:uid="{7E909CE7-0343-4A06-AFB7-221E7A17A223}"/>
    <cellStyle name="Output 2 2 5" xfId="5279" xr:uid="{C26ABA34-BE05-42D8-A279-41EEB676339C}"/>
    <cellStyle name="Output 2 2 5 10" xfId="18417" xr:uid="{6F9E7D74-71EC-4CA0-9CF8-28ACE7EC628A}"/>
    <cellStyle name="Output 2 2 5 2" xfId="6511" xr:uid="{8A3A7741-383C-446A-AC62-9E31D38224DE}"/>
    <cellStyle name="Output 2 2 5 2 2" xfId="10683" xr:uid="{A98190EF-F101-4317-9F34-A40C54DC7BF9}"/>
    <cellStyle name="Output 2 2 5 2 3" xfId="14131" xr:uid="{E58A4D76-76C6-4FDD-80E7-4F4BBF1BF524}"/>
    <cellStyle name="Output 2 2 5 2 4" xfId="16372" xr:uid="{F33B4B0B-D686-45D2-9F8B-7212E6E8DA95}"/>
    <cellStyle name="Output 2 2 5 2 5" xfId="19909" xr:uid="{BEFE9FD5-6435-4EE4-A78E-7568FCA427B1}"/>
    <cellStyle name="Output 2 2 5 2 6" xfId="22672" xr:uid="{56D470FD-E2AA-441E-9B14-B27B4CB512AF}"/>
    <cellStyle name="Output 2 2 5 3" xfId="7210" xr:uid="{D1366ED1-3983-4742-9675-33D262BF4C7F}"/>
    <cellStyle name="Output 2 2 5 3 2" xfId="11366" xr:uid="{6E64205A-E8A5-4DC6-946B-33340BE3E071}"/>
    <cellStyle name="Output 2 2 5 3 3" xfId="14818" xr:uid="{2ACA8D84-5D5C-469B-B10A-9FC10368EF86}"/>
    <cellStyle name="Output 2 2 5 3 4" xfId="17916" xr:uid="{8DD4B2C8-3B7F-4A18-BDD6-E5FAC480A580}"/>
    <cellStyle name="Output 2 2 5 3 5" xfId="20555" xr:uid="{D5D9E0A2-80E6-4CEB-9673-0A904F721701}"/>
    <cellStyle name="Output 2 2 5 3 6" xfId="23311" xr:uid="{441F179A-E94B-4178-BB8E-B0CDFCA4ADCE}"/>
    <cellStyle name="Output 2 2 5 4" xfId="7841" xr:uid="{BACA9349-A562-48E0-B3C3-1C0F93CCD7B6}"/>
    <cellStyle name="Output 2 2 5 4 2" xfId="11997" xr:uid="{B55468DC-C378-4DB0-9537-3FEEEDCAF762}"/>
    <cellStyle name="Output 2 2 5 4 3" xfId="15446" xr:uid="{AA425C63-43C9-48B1-B8CF-38DF1FE47D9D}"/>
    <cellStyle name="Output 2 2 5 4 4" xfId="16401" xr:uid="{8EEAA05A-E813-4AFE-849D-057B6980C2F3}"/>
    <cellStyle name="Output 2 2 5 4 5" xfId="21180" xr:uid="{E4A9198A-EA43-438D-8EEB-DB080AC43A60}"/>
    <cellStyle name="Output 2 2 5 4 6" xfId="23936" xr:uid="{615DE7F6-68E1-4C05-A148-18D7DCE3DCC5}"/>
    <cellStyle name="Output 2 2 5 5" xfId="8383" xr:uid="{5C0C9CFC-7BB4-4A11-AFD3-1E0F5FCA6565}"/>
    <cellStyle name="Output 2 2 5 5 2" xfId="12539" xr:uid="{E5405E9E-16FF-440B-A11E-CE83C3D2EB48}"/>
    <cellStyle name="Output 2 2 5 5 3" xfId="15986" xr:uid="{CD308416-758D-4114-80A1-1C1E0E42F150}"/>
    <cellStyle name="Output 2 2 5 5 4" xfId="3502" xr:uid="{6B4AE077-AA57-4C8C-B14E-5939CE2ACD66}"/>
    <cellStyle name="Output 2 2 5 5 5" xfId="21717" xr:uid="{E415F794-FAF8-4270-B788-1D1030906A79}"/>
    <cellStyle name="Output 2 2 5 5 6" xfId="24473" xr:uid="{A3D0D540-8B10-44C3-8736-EB02AA5DAFD0}"/>
    <cellStyle name="Output 2 2 5 6" xfId="9493" xr:uid="{2AE700B8-57F0-4B91-97C9-B74920C178A2}"/>
    <cellStyle name="Output 2 2 5 7" xfId="4522" xr:uid="{FFA7DB61-0DDB-4BB6-9285-660571E49420}"/>
    <cellStyle name="Output 2 2 5 8" xfId="10273" xr:uid="{0A29249C-D54E-4CF1-9D31-C9801DB6427D}"/>
    <cellStyle name="Output 2 2 5 9" xfId="17304" xr:uid="{2BDC0384-BD2B-4202-BFD9-5C6E08BA7C48}"/>
    <cellStyle name="Output 2 2 6" xfId="6003" xr:uid="{46C194B6-9D4C-4B7A-9DC3-4F82595F5C63}"/>
    <cellStyle name="Output 2 2 6 2" xfId="10186" xr:uid="{762FE24E-CF31-4E6A-94BD-2BEC34105C94}"/>
    <cellStyle name="Output 2 2 6 3" xfId="13634" xr:uid="{DC3739C7-24D4-4BA8-B2B0-FB68B26B6E73}"/>
    <cellStyle name="Output 2 2 6 4" xfId="18875" xr:uid="{6BAD21EE-F72F-4EF9-9059-7D5DABE39599}"/>
    <cellStyle name="Output 2 2 6 5" xfId="18409" xr:uid="{86767850-8742-4363-948C-874D938D4D29}"/>
    <cellStyle name="Output 2 2 6 6" xfId="18578" xr:uid="{D70AF432-5DE3-415D-8A67-B76F9629C285}"/>
    <cellStyle name="Output 2 2 7" xfId="6313" xr:uid="{3B8EDA25-8EC7-46C8-A014-0F35D590D4A8}"/>
    <cellStyle name="Output 2 2 7 2" xfId="10488" xr:uid="{55D7A48D-D0A0-4F10-824B-9209261AD949}"/>
    <cellStyle name="Output 2 2 7 3" xfId="13935" xr:uid="{AB879BFE-1230-4D7A-8C2C-B55D3419A817}"/>
    <cellStyle name="Output 2 2 7 4" xfId="18201" xr:uid="{F5F9273A-3958-4526-A72D-9889EBFEECDF}"/>
    <cellStyle name="Output 2 2 7 5" xfId="19756" xr:uid="{C901F84D-C281-4B66-8335-A3F8104A1575}"/>
    <cellStyle name="Output 2 2 7 6" xfId="22520" xr:uid="{AE06C9AD-C65A-4814-8013-99F1BEEDD326}"/>
    <cellStyle name="Output 2 2 8" xfId="6607" xr:uid="{0CCA4484-9AEE-4CD8-AFF0-8B0B1157335A}"/>
    <cellStyle name="Output 2 2 8 2" xfId="10779" xr:uid="{54BF0DE0-D967-4901-BFCC-5F99D3423C86}"/>
    <cellStyle name="Output 2 2 8 3" xfId="14227" xr:uid="{6C8DCFC8-8765-46A5-A0B3-B6FBA9306B94}"/>
    <cellStyle name="Output 2 2 8 4" xfId="16523" xr:uid="{7E42ED6C-B587-4F15-A16D-5C3193C5A045}"/>
    <cellStyle name="Output 2 2 8 5" xfId="20004" xr:uid="{62AA5C7F-836D-478D-98D2-443A416B1CA9}"/>
    <cellStyle name="Output 2 2 8 6" xfId="22767" xr:uid="{90D94A66-885B-4B6C-931E-ADC353ED20D3}"/>
    <cellStyle name="Output 2 2 9" xfId="8713" xr:uid="{D83F3734-CA69-4D8D-BA98-1BAFFAF1713A}"/>
    <cellStyle name="Output 2 2 9 2" xfId="12873" xr:uid="{325E5021-7B33-403B-AF17-9FC07FECB1D2}"/>
    <cellStyle name="Output 2 2 9 3" xfId="16273" xr:uid="{786D3473-FD7D-4E5A-9DFD-E5E727F78091}"/>
    <cellStyle name="Output 2 2 9 4" xfId="18708" xr:uid="{AC862EA8-BF6E-4FD0-98F8-2101AEC7D928}"/>
    <cellStyle name="Output 2 2 9 5" xfId="16176" xr:uid="{1DD83F77-D700-4815-B7AF-F568D376D729}"/>
    <cellStyle name="Output 2 2 9 6" xfId="21856" xr:uid="{A2D424FF-63F9-44E8-9F61-0CC38B28088C}"/>
    <cellStyle name="Output 2 2 9 7" xfId="24576" xr:uid="{FE104B73-5197-4C14-90EE-9348C884E7DF}"/>
    <cellStyle name="Output 2 3" xfId="648" xr:uid="{00000000-0005-0000-0000-00006F070000}"/>
    <cellStyle name="Output 2 3 10" xfId="9204" xr:uid="{46ADB23B-E51F-4AED-BC3B-DA43E6FA095E}"/>
    <cellStyle name="Output 2 3 10 2" xfId="13301" xr:uid="{0AB380A8-5AED-4D63-B9F9-37DB10613D1B}"/>
    <cellStyle name="Output 2 3 10 3" xfId="16697" xr:uid="{1C86BCE8-8DA5-48E6-A219-DD83987F0EFA}"/>
    <cellStyle name="Output 2 3 10 4" xfId="19128" xr:uid="{3629AFEC-63B4-4039-AF82-3CCEDCA6D09F}"/>
    <cellStyle name="Output 2 3 10 5" xfId="22100" xr:uid="{04B87B28-5421-4636-AB4C-0231D4C56150}"/>
    <cellStyle name="Output 2 3 10 6" xfId="24795" xr:uid="{65250622-C929-44F2-AE2B-DA5BBD5ABB69}"/>
    <cellStyle name="Output 2 3 11" xfId="9247" xr:uid="{AC9796E3-AE73-416E-9A1A-45123D92F44E}"/>
    <cellStyle name="Output 2 3 11 2" xfId="13344" xr:uid="{7377A4EA-A6DD-468A-A53C-12E1582F52B6}"/>
    <cellStyle name="Output 2 3 11 3" xfId="16740" xr:uid="{B870C896-B9E4-4157-A370-E4CBA1399F78}"/>
    <cellStyle name="Output 2 3 11 4" xfId="19171" xr:uid="{3C06135F-E094-4F31-AB76-939C234C84DC}"/>
    <cellStyle name="Output 2 3 11 5" xfId="19538" xr:uid="{11E6B40F-FF38-4BD1-B879-E6B21EAB3863}"/>
    <cellStyle name="Output 2 3 11 6" xfId="22141" xr:uid="{9A35D121-D81B-427D-8C07-98DCF36A92B6}"/>
    <cellStyle name="Output 2 3 11 7" xfId="24831" xr:uid="{E3BCE758-2B1F-4E0F-AC9B-4C4AA530FFE8}"/>
    <cellStyle name="Output 2 3 12" xfId="3512" xr:uid="{AA6E29EA-5380-46A4-BEDF-61E252A4C6B9}"/>
    <cellStyle name="Output 2 3 13" xfId="8601" xr:uid="{22E9309A-34FD-4C37-A1C2-5BA7F12B11FB}"/>
    <cellStyle name="Output 2 3 14" xfId="12731" xr:uid="{91D63CDA-10F3-43C7-B441-FBB2F1AF31FD}"/>
    <cellStyle name="Output 2 3 15" xfId="16222" xr:uid="{65C1841D-B4CE-4A5C-AC9B-73DB5EE4727F}"/>
    <cellStyle name="Output 2 3 16" xfId="18059" xr:uid="{CE39DB83-398E-4340-B2A2-11F2B2EB89EE}"/>
    <cellStyle name="Output 2 3 17" xfId="18466" xr:uid="{5CB3BCB6-25E9-450D-95BC-CEEADDF684E2}"/>
    <cellStyle name="Output 2 3 2" xfId="2027" xr:uid="{00000000-0005-0000-0000-000070070000}"/>
    <cellStyle name="Output 2 3 2 10" xfId="9282" xr:uid="{93ADE0B1-F800-4525-BE80-108EB31D84F7}"/>
    <cellStyle name="Output 2 3 2 10 2" xfId="13379" xr:uid="{D924C7EF-6CD8-4EB8-9876-EAE690BBD748}"/>
    <cellStyle name="Output 2 3 2 10 3" xfId="16774" xr:uid="{38024AD2-8C58-49D1-9281-7FABAF8CA9BE}"/>
    <cellStyle name="Output 2 3 2 10 4" xfId="19205" xr:uid="{CFD4EE9F-F12E-44BE-8D84-8E26C9EF4078}"/>
    <cellStyle name="Output 2 3 2 10 5" xfId="22174" xr:uid="{50B4E26B-8A8E-4DB4-9744-671F25895C51}"/>
    <cellStyle name="Output 2 3 2 10 6" xfId="24834" xr:uid="{39B501D0-FAE7-4752-8FAA-FEC8AF04CD1E}"/>
    <cellStyle name="Output 2 3 2 11" xfId="9308" xr:uid="{30AEFDDB-67C0-41BA-9B81-AC2B31CB279A}"/>
    <cellStyle name="Output 2 3 2 11 2" xfId="13405" xr:uid="{05CE9823-3C6C-45A8-B668-3B1DF47B85C4}"/>
    <cellStyle name="Output 2 3 2 11 3" xfId="16800" xr:uid="{E47DDEEE-4694-4507-A076-7BA63D8F2808}"/>
    <cellStyle name="Output 2 3 2 11 4" xfId="19231" xr:uid="{E70FA63C-700D-4B4F-A26D-8425450B0A4A}"/>
    <cellStyle name="Output 2 3 2 11 5" xfId="19569" xr:uid="{4D0B4110-22D0-41D9-B4DE-72542342DCE3}"/>
    <cellStyle name="Output 2 3 2 11 6" xfId="22200" xr:uid="{CC1F4C95-51EA-4829-ACCE-338C4E19EEDF}"/>
    <cellStyle name="Output 2 3 2 11 7" xfId="24860" xr:uid="{3D2F2BA0-CDBC-461B-966B-5CB3BE47E897}"/>
    <cellStyle name="Output 2 3 2 12" xfId="4591" xr:uid="{418908D3-40A5-449C-B781-AA25A9A3F3ED}"/>
    <cellStyle name="Output 2 3 2 13" xfId="3903" xr:uid="{835B6E59-B8DC-44B1-82C9-03636C08F2DB}"/>
    <cellStyle name="Output 2 3 2 14" xfId="5039" xr:uid="{4DD62C17-4E7D-440D-9B32-264C0470202C}"/>
    <cellStyle name="Output 2 3 2 15" xfId="5164" xr:uid="{4B57BD91-A5E0-4A65-BF01-1025386F866C}"/>
    <cellStyle name="Output 2 3 2 16" xfId="16365" xr:uid="{6DC6723A-39A7-4A5D-BBE4-68548EB25A2D}"/>
    <cellStyle name="Output 2 3 2 17" xfId="21850" xr:uid="{10CFCC36-8CF8-45C7-BBF6-3021839CC85F}"/>
    <cellStyle name="Output 2 3 2 2" xfId="5255" xr:uid="{C4F298C5-085E-4BC1-9581-373D3F46784C}"/>
    <cellStyle name="Output 2 3 2 2 10" xfId="4950" xr:uid="{D9A07E52-BA06-4F04-9FAA-87299437E3B7}"/>
    <cellStyle name="Output 2 3 2 2 11" xfId="18341" xr:uid="{DC010712-BB32-49DA-A271-9B672CF2ACD4}"/>
    <cellStyle name="Output 2 3 2 2 2" xfId="5649" xr:uid="{F576090C-9CD3-4B7A-95D4-091A36C43E5B}"/>
    <cellStyle name="Output 2 3 2 2 2 10" xfId="21878" xr:uid="{13CBC766-2706-482B-9887-4B8B9DD577ED}"/>
    <cellStyle name="Output 2 3 2 2 2 2" xfId="6819" xr:uid="{3CC76363-665F-4629-A8CE-BCDC3DBB5A14}"/>
    <cellStyle name="Output 2 3 2 2 2 2 2" xfId="10980" xr:uid="{14F32B7E-208E-42B3-9D65-EE2FA2E9FE1C}"/>
    <cellStyle name="Output 2 3 2 2 2 2 3" xfId="14433" xr:uid="{42F8FAFD-B001-448E-A529-A22B3B081420}"/>
    <cellStyle name="Output 2 3 2 2 2 2 4" xfId="17213" xr:uid="{9FB6DF82-D48F-42FF-BBB7-E2652DAA94C0}"/>
    <cellStyle name="Output 2 3 2 2 2 2 5" xfId="20192" xr:uid="{021EC7DA-48CA-4EE0-A238-E6060A4DED0D}"/>
    <cellStyle name="Output 2 3 2 2 2 2 6" xfId="22951" xr:uid="{BDF45A2B-5F69-49D1-BD1B-F78ADBF3ED8F}"/>
    <cellStyle name="Output 2 3 2 2 2 3" xfId="7487" xr:uid="{F717EF6E-8E4E-4A81-A7CD-E9A532520986}"/>
    <cellStyle name="Output 2 3 2 2 2 3 2" xfId="11643" xr:uid="{CF06B847-5DAB-494A-A11C-AE50E800FD00}"/>
    <cellStyle name="Output 2 3 2 2 2 3 3" xfId="15094" xr:uid="{580A9BFD-F581-470F-9634-72A2C12F001D}"/>
    <cellStyle name="Output 2 3 2 2 2 3 4" xfId="18098" xr:uid="{96C12F2D-7D2A-4152-8F7E-3F9F5FEB55F5}"/>
    <cellStyle name="Output 2 3 2 2 2 3 5" xfId="20830" xr:uid="{58B339C7-A26E-4F89-81D7-7ABA7558CEB2}"/>
    <cellStyle name="Output 2 3 2 2 2 3 6" xfId="23586" xr:uid="{45EC0374-0E02-45FD-81A0-2996A34952D1}"/>
    <cellStyle name="Output 2 3 2 2 2 4" xfId="8119" xr:uid="{2FA8D063-3453-41DC-A3EF-633B7FFF05F1}"/>
    <cellStyle name="Output 2 3 2 2 2 4 2" xfId="12275" xr:uid="{104DF9E2-5E8C-4CE3-8816-7031C83E9D53}"/>
    <cellStyle name="Output 2 3 2 2 2 4 3" xfId="15724" xr:uid="{E31D42BA-DE9C-42BC-B10B-9AE5A9C504DB}"/>
    <cellStyle name="Output 2 3 2 2 2 4 4" xfId="10256" xr:uid="{9261953E-9D59-44EE-9B01-47B4FEACDC3D}"/>
    <cellStyle name="Output 2 3 2 2 2 4 5" xfId="21456" xr:uid="{160636B6-D8C1-4E48-B90C-7F08CB356B09}"/>
    <cellStyle name="Output 2 3 2 2 2 4 6" xfId="24212" xr:uid="{F6673D09-0703-44EA-817E-A93E9C399689}"/>
    <cellStyle name="Output 2 3 2 2 2 5" xfId="8433" xr:uid="{6A62DD64-CE1D-44D5-AECD-C8E2B5244FCA}"/>
    <cellStyle name="Output 2 3 2 2 2 5 2" xfId="12589" xr:uid="{549DE2DD-6C96-4B30-8D9D-4C25DCC343BC}"/>
    <cellStyle name="Output 2 3 2 2 2 5 3" xfId="16036" xr:uid="{100B4486-635E-42E6-9211-8169AEF19A6A}"/>
    <cellStyle name="Output 2 3 2 2 2 5 4" xfId="4379" xr:uid="{A5AE9007-154C-4CFF-BFD6-548E6AF5DF46}"/>
    <cellStyle name="Output 2 3 2 2 2 5 5" xfId="21767" xr:uid="{5AE8D6DA-D219-4FC0-B44F-FF7099340CCC}"/>
    <cellStyle name="Output 2 3 2 2 2 5 6" xfId="24523" xr:uid="{AA900639-CB95-4018-B202-CC3F32480EAB}"/>
    <cellStyle name="Output 2 3 2 2 2 6" xfId="9840" xr:uid="{6A0AF6E7-28A5-4DEC-9BBF-6EFD9C045AE8}"/>
    <cellStyle name="Output 2 3 2 2 2 7" xfId="4929" xr:uid="{ABD0595A-D847-4A40-8411-DBF50D3BE91B}"/>
    <cellStyle name="Output 2 3 2 2 2 8" xfId="9661" xr:uid="{D6B777DA-143B-4473-A529-4EDCB57E85B7}"/>
    <cellStyle name="Output 2 3 2 2 2 9" xfId="18655" xr:uid="{8C53C646-6915-4D64-96DF-6F6EEB271ED4}"/>
    <cellStyle name="Output 2 3 2 2 3" xfId="6487" xr:uid="{BFD75D68-3322-4702-A304-DC206C2DD1D7}"/>
    <cellStyle name="Output 2 3 2 2 3 2" xfId="10659" xr:uid="{6AE7A534-F74A-4734-8068-BA1762079664}"/>
    <cellStyle name="Output 2 3 2 2 3 3" xfId="14107" xr:uid="{5460DAD5-A8B4-4613-BF66-570EFF6CC74B}"/>
    <cellStyle name="Output 2 3 2 2 3 4" xfId="18452" xr:uid="{457D1051-E47B-464D-AFDA-6CE285EFFECF}"/>
    <cellStyle name="Output 2 3 2 2 3 5" xfId="19885" xr:uid="{EE9BF9CA-5668-46FC-AA8C-F3719609F2AB}"/>
    <cellStyle name="Output 2 3 2 2 3 6" xfId="22648" xr:uid="{3786CC8A-EFA2-4938-B891-70C0C6361DC3}"/>
    <cellStyle name="Output 2 3 2 2 4" xfId="7186" xr:uid="{7F708904-441C-4E24-A59D-9CA2ADC36879}"/>
    <cellStyle name="Output 2 3 2 2 4 2" xfId="11342" xr:uid="{A3D82AA3-C563-4FB2-BCAB-BEF6C6333690}"/>
    <cellStyle name="Output 2 3 2 2 4 3" xfId="14794" xr:uid="{D7A65CBD-A775-4349-9FE1-41CD8C559065}"/>
    <cellStyle name="Output 2 3 2 2 4 4" xfId="18690" xr:uid="{73959BE6-09D0-43B4-A529-6EDB6A546945}"/>
    <cellStyle name="Output 2 3 2 2 4 5" xfId="20531" xr:uid="{9FB1CDC6-A9AA-4B93-A973-C1823A686395}"/>
    <cellStyle name="Output 2 3 2 2 4 6" xfId="23287" xr:uid="{6463881B-DB70-46D5-B790-4A202E0ED873}"/>
    <cellStyle name="Output 2 3 2 2 5" xfId="7817" xr:uid="{BFBFD4BA-56B4-4B8D-9E4E-E73FE31FFE6A}"/>
    <cellStyle name="Output 2 3 2 2 5 2" xfId="11973" xr:uid="{1FB3B667-89C5-43BC-A747-93D0560C0893}"/>
    <cellStyle name="Output 2 3 2 2 5 3" xfId="15422" xr:uid="{A584F252-9B6E-42F6-96A2-AADB6D6BC339}"/>
    <cellStyle name="Output 2 3 2 2 5 4" xfId="14495" xr:uid="{17E17180-9956-40E7-A49B-CD29A7B3D3E9}"/>
    <cellStyle name="Output 2 3 2 2 5 5" xfId="21156" xr:uid="{ABAC397A-D20B-489B-B114-4CEAC3B26F86}"/>
    <cellStyle name="Output 2 3 2 2 5 6" xfId="23912" xr:uid="{19FA5AFC-5854-49A7-89CD-87743A78BE9D}"/>
    <cellStyle name="Output 2 3 2 2 6" xfId="8375" xr:uid="{8F7DAD34-DE0C-46E3-A17D-1F1EFBC92DF3}"/>
    <cellStyle name="Output 2 3 2 2 6 2" xfId="12531" xr:uid="{95D36A1C-EA5A-432F-BD45-3C016CB93B38}"/>
    <cellStyle name="Output 2 3 2 2 6 3" xfId="15978" xr:uid="{7ABAFBBF-F57F-49E2-960C-C3C8B85032E6}"/>
    <cellStyle name="Output 2 3 2 2 6 4" xfId="4345" xr:uid="{CAA6023A-BB64-4DC3-BD42-337762C1844E}"/>
    <cellStyle name="Output 2 3 2 2 6 5" xfId="21709" xr:uid="{399D6259-9BFA-496B-9CA2-B38636B14570}"/>
    <cellStyle name="Output 2 3 2 2 6 6" xfId="24465" xr:uid="{253F5C4C-0316-4D03-BDB2-73853CAA364E}"/>
    <cellStyle name="Output 2 3 2 2 7" xfId="2981" xr:uid="{E6495FA3-1501-452C-B9F9-B1234EEB40F6}"/>
    <cellStyle name="Output 2 3 2 2 8" xfId="3468" xr:uid="{7334BC59-8397-4584-8EA2-B68794C93A52}"/>
    <cellStyle name="Output 2 3 2 2 9" xfId="12860" xr:uid="{E9947446-4F84-4C22-9CB2-ADDD2E0E2302}"/>
    <cellStyle name="Output 2 3 2 3" xfId="5360" xr:uid="{B1EC2D5F-4CAF-41D0-A9EC-BF9BCA48BB38}"/>
    <cellStyle name="Output 2 3 2 3 10" xfId="18212" xr:uid="{4F2EB765-3007-4261-8629-0EC8D847901F}"/>
    <cellStyle name="Output 2 3 2 3 11" xfId="4244" xr:uid="{893A0CA8-0154-459E-B080-4789BB1D46D8}"/>
    <cellStyle name="Output 2 3 2 3 2" xfId="5870" xr:uid="{7FF418C7-7CC2-47C1-B8E1-C36D052F998C}"/>
    <cellStyle name="Output 2 3 2 3 2 10" xfId="4771" xr:uid="{C56B251B-F3D3-433A-B1BE-C5495ED807D6}"/>
    <cellStyle name="Output 2 3 2 3 2 2" xfId="7039" xr:uid="{31C1F5D0-0FF4-4A0B-821B-7CFF93FBB34C}"/>
    <cellStyle name="Output 2 3 2 3 2 2 2" xfId="11195" xr:uid="{99A89CBB-B7E2-43D3-AE21-E4E9AC3B6481}"/>
    <cellStyle name="Output 2 3 2 3 2 2 3" xfId="14649" xr:uid="{68DBA69E-D7AC-47DC-B9AA-6E5678BF962C}"/>
    <cellStyle name="Output 2 3 2 3 2 2 4" xfId="18969" xr:uid="{F9C2D576-05C7-4ED7-9E76-CD0825046045}"/>
    <cellStyle name="Output 2 3 2 3 2 2 5" xfId="20390" xr:uid="{59587573-EED0-47F6-BC09-814FDE736C08}"/>
    <cellStyle name="Output 2 3 2 3 2 2 6" xfId="23148" xr:uid="{D93A36E1-CEED-4453-BAC5-6D3525FF69F7}"/>
    <cellStyle name="Output 2 3 2 3 2 3" xfId="7687" xr:uid="{2B2D54B8-BD17-4789-889C-8DE8F442E834}"/>
    <cellStyle name="Output 2 3 2 3 2 3 2" xfId="11843" xr:uid="{D892DEF5-0D64-4AA1-983D-B79D43EBAF35}"/>
    <cellStyle name="Output 2 3 2 3 2 3 3" xfId="15292" xr:uid="{F9872EB2-841F-4BEF-B4CA-EB92F0234E03}"/>
    <cellStyle name="Output 2 3 2 3 2 3 4" xfId="4430" xr:uid="{9D8697D3-9B48-4823-85B5-D5577B22B93F}"/>
    <cellStyle name="Output 2 3 2 3 2 3 5" xfId="21027" xr:uid="{0540CE28-BE9C-4EAC-A6D7-5B11A7658669}"/>
    <cellStyle name="Output 2 3 2 3 2 3 6" xfId="23783" xr:uid="{496B8F62-145C-4D91-929C-9E86E440873E}"/>
    <cellStyle name="Output 2 3 2 3 2 4" xfId="8319" xr:uid="{06EFE43C-357E-480C-8805-B754927C6128}"/>
    <cellStyle name="Output 2 3 2 3 2 4 2" xfId="12475" xr:uid="{E5538200-80BE-47B8-B564-6B3AF2C8708A}"/>
    <cellStyle name="Output 2 3 2 3 2 4 3" xfId="15922" xr:uid="{171F85AF-C576-4D41-8CD1-1E61BBF69ABE}"/>
    <cellStyle name="Output 2 3 2 3 2 4 4" xfId="4312" xr:uid="{F2D59CC5-9978-49E5-83CF-9617474689A7}"/>
    <cellStyle name="Output 2 3 2 3 2 4 5" xfId="21653" xr:uid="{E6FC0C05-F3C7-478B-9DBA-152ADC4BEB22}"/>
    <cellStyle name="Output 2 3 2 3 2 4 6" xfId="24409" xr:uid="{BB65A9E8-2CEF-4D02-B426-397C2E693A39}"/>
    <cellStyle name="Output 2 3 2 3 2 5" xfId="8470" xr:uid="{AD7F3644-6BBB-4FBA-863D-C9EDA94A4949}"/>
    <cellStyle name="Output 2 3 2 3 2 5 2" xfId="12626" xr:uid="{FBBDB5EB-B613-4FB4-8FFC-219C172CEA16}"/>
    <cellStyle name="Output 2 3 2 3 2 5 3" xfId="16073" xr:uid="{F57D512F-24ED-43A9-905E-F6A035C88A2E}"/>
    <cellStyle name="Output 2 3 2 3 2 5 4" xfId="4386" xr:uid="{26267022-1D1E-44AC-A52A-1932A3EDF857}"/>
    <cellStyle name="Output 2 3 2 3 2 5 5" xfId="21804" xr:uid="{0AA03D8F-B7D3-4243-81BF-25865562E165}"/>
    <cellStyle name="Output 2 3 2 3 2 5 6" xfId="24560" xr:uid="{E1A5CE61-4C90-43D7-B14E-285180B189F9}"/>
    <cellStyle name="Output 2 3 2 3 2 6" xfId="10055" xr:uid="{0409D6B5-F3BF-4ECF-98C1-B252286C5DDD}"/>
    <cellStyle name="Output 2 3 2 3 2 7" xfId="3317" xr:uid="{157A9D33-71CF-4ACF-BBD3-8B93BDC867FD}"/>
    <cellStyle name="Output 2 3 2 3 2 8" xfId="10563" xr:uid="{AA0A67B9-4F8C-4B29-9344-BCCE79FB19CA}"/>
    <cellStyle name="Output 2 3 2 3 2 9" xfId="4188" xr:uid="{7D5C0473-913F-461C-A5AC-C8A9781EC3D2}"/>
    <cellStyle name="Output 2 3 2 3 3" xfId="6590" xr:uid="{A7C5A1C8-7BD3-4823-89B7-82F7A6631BA8}"/>
    <cellStyle name="Output 2 3 2 3 3 2" xfId="10762" xr:uid="{D36D1338-A624-4A1E-B009-558493C77E0D}"/>
    <cellStyle name="Output 2 3 2 3 3 3" xfId="14210" xr:uid="{37E961F4-BAD5-4453-B95C-2685B50B74A9}"/>
    <cellStyle name="Output 2 3 2 3 3 4" xfId="17123" xr:uid="{6061F38D-5D5F-4B23-AB04-81E9CE239F44}"/>
    <cellStyle name="Output 2 3 2 3 3 5" xfId="19988" xr:uid="{AE089B3C-0912-4060-B388-62A533BC69EF}"/>
    <cellStyle name="Output 2 3 2 3 3 6" xfId="22751" xr:uid="{29162007-4E96-4A37-A632-02D0FAF3ED13}"/>
    <cellStyle name="Output 2 3 2 3 4" xfId="7289" xr:uid="{2DC256F5-D538-4E68-87AE-0A0641331CB6}"/>
    <cellStyle name="Output 2 3 2 3 4 2" xfId="11445" xr:uid="{3918B274-F7C7-4013-A818-F8DA11071B09}"/>
    <cellStyle name="Output 2 3 2 3 4 3" xfId="14897" xr:uid="{EB1B97AB-51DC-40F6-A390-F89BBA8FDF8F}"/>
    <cellStyle name="Output 2 3 2 3 4 4" xfId="17076" xr:uid="{5365E217-BD6C-489E-8435-22656E42A97D}"/>
    <cellStyle name="Output 2 3 2 3 4 5" xfId="20634" xr:uid="{568B5E90-B318-4960-AD1E-473314E89B4E}"/>
    <cellStyle name="Output 2 3 2 3 4 6" xfId="23390" xr:uid="{F8585BA5-F714-4253-A48B-6341730A9E8B}"/>
    <cellStyle name="Output 2 3 2 3 5" xfId="7922" xr:uid="{B4E6E154-1989-4083-A4F5-E52E0220FCA8}"/>
    <cellStyle name="Output 2 3 2 3 5 2" xfId="12078" xr:uid="{4FD524E8-9A81-414B-B367-E895142F2373}"/>
    <cellStyle name="Output 2 3 2 3 5 3" xfId="15527" xr:uid="{A9E23FFA-C07F-4656-B35B-5C26D1F0F92D}"/>
    <cellStyle name="Output 2 3 2 3 5 4" xfId="10404" xr:uid="{EB3A8DF0-8C6F-4A56-B77C-9FE9D19EC5F6}"/>
    <cellStyle name="Output 2 3 2 3 5 5" xfId="21261" xr:uid="{7DC4F3F8-5469-4F59-BE83-8F4A6A2A876E}"/>
    <cellStyle name="Output 2 3 2 3 5 6" xfId="24017" xr:uid="{3849C096-EF69-4B5E-B523-935581E8EB18}"/>
    <cellStyle name="Output 2 3 2 3 6" xfId="8392" xr:uid="{6DEE9FD5-B3F0-4FC6-A178-6FD3A17D63DD}"/>
    <cellStyle name="Output 2 3 2 3 6 2" xfId="12548" xr:uid="{64401324-FB6F-44E2-8EA6-1097FEED154C}"/>
    <cellStyle name="Output 2 3 2 3 6 3" xfId="15995" xr:uid="{01441D3C-3776-4108-A2BB-BA2F50306CFC}"/>
    <cellStyle name="Output 2 3 2 3 6 4" xfId="4354" xr:uid="{54CDBF58-F3AF-439F-8AD0-A565E88EAAF2}"/>
    <cellStyle name="Output 2 3 2 3 6 5" xfId="21726" xr:uid="{03C34E56-A2F2-4C53-9BE8-8567E4B534BF}"/>
    <cellStyle name="Output 2 3 2 3 6 6" xfId="24482" xr:uid="{249E57EC-1617-4B83-8D4C-45F03F53F08F}"/>
    <cellStyle name="Output 2 3 2 3 7" xfId="9574" xr:uid="{52088D5A-299B-4BFD-972E-280D819226C1}"/>
    <cellStyle name="Output 2 3 2 3 8" xfId="5095" xr:uid="{DD7C1647-8FC5-4D1E-90DD-0C23F1ABA54E}"/>
    <cellStyle name="Output 2 3 2 3 9" xfId="10808" xr:uid="{48BC40AD-9E9C-4E52-91BE-4515AD9737B7}"/>
    <cellStyle name="Output 2 3 2 4" xfId="5547" xr:uid="{D7A7BC13-CD19-4E6A-85E6-D9F601CE8845}"/>
    <cellStyle name="Output 2 3 2 4 10" xfId="4403" xr:uid="{771410F6-1EA4-4CDD-AD2E-5D8CFB34F153}"/>
    <cellStyle name="Output 2 3 2 4 2" xfId="6717" xr:uid="{0A12322E-EE8A-4564-B054-F7697E1C4902}"/>
    <cellStyle name="Output 2 3 2 4 2 2" xfId="10878" xr:uid="{BA29463D-7994-4DE1-B028-C3014D867929}"/>
    <cellStyle name="Output 2 3 2 4 2 3" xfId="14331" xr:uid="{49077E9F-0AAF-42F5-90AD-FAE89674595E}"/>
    <cellStyle name="Output 2 3 2 4 2 4" xfId="17534" xr:uid="{34483573-319A-41F5-8CDC-F13006C1D234}"/>
    <cellStyle name="Output 2 3 2 4 2 5" xfId="20090" xr:uid="{86BB8273-EF4B-48C8-BF92-C6D4EB4342D1}"/>
    <cellStyle name="Output 2 3 2 4 2 6" xfId="22849" xr:uid="{BC6311AA-FE61-4B06-A85D-BFD7CD1A9485}"/>
    <cellStyle name="Output 2 3 2 4 3" xfId="7385" xr:uid="{8AF21985-7E6E-420C-9BF3-B8D524087889}"/>
    <cellStyle name="Output 2 3 2 4 3 2" xfId="11541" xr:uid="{7C2BDB8C-E47F-445C-A49C-37F6D5051726}"/>
    <cellStyle name="Output 2 3 2 4 3 3" xfId="14992" xr:uid="{1C9CFB53-1E77-48B6-A015-4EC0D26DE92D}"/>
    <cellStyle name="Output 2 3 2 4 3 4" xfId="3801" xr:uid="{F1968D82-BBE9-4F43-AF72-0C1D9F46F1CB}"/>
    <cellStyle name="Output 2 3 2 4 3 5" xfId="20728" xr:uid="{5BFDB7E6-54B5-4EF8-87FD-8C8EA6AAF296}"/>
    <cellStyle name="Output 2 3 2 4 3 6" xfId="23484" xr:uid="{70F31F93-F6E3-4CBB-B6AB-334CC31F5571}"/>
    <cellStyle name="Output 2 3 2 4 4" xfId="8017" xr:uid="{D97A6F14-CA97-4039-BC62-C0340C965D4C}"/>
    <cellStyle name="Output 2 3 2 4 4 2" xfId="12173" xr:uid="{7B5A6D0A-B1B7-4B52-BB67-AD37677DCA7E}"/>
    <cellStyle name="Output 2 3 2 4 4 3" xfId="15622" xr:uid="{363C5789-02A0-492D-ADAF-80FB6F6C7020}"/>
    <cellStyle name="Output 2 3 2 4 4 4" xfId="10403" xr:uid="{5D2074AF-D2CA-4902-9748-1EDD6AD15E81}"/>
    <cellStyle name="Output 2 3 2 4 4 5" xfId="21354" xr:uid="{10948F68-B285-442B-9839-49F328FD7F3D}"/>
    <cellStyle name="Output 2 3 2 4 4 6" xfId="24110" xr:uid="{89CBCE47-F93D-49F6-A1B7-A0AD39C6AF33}"/>
    <cellStyle name="Output 2 3 2 4 5" xfId="8414" xr:uid="{A13AD8D5-2E53-40E1-A35C-091ECD514191}"/>
    <cellStyle name="Output 2 3 2 4 5 2" xfId="12570" xr:uid="{C6DABA24-93C6-4D93-8D00-B2D65B235C45}"/>
    <cellStyle name="Output 2 3 2 4 5 3" xfId="16017" xr:uid="{DC023FC2-3E90-4A0B-A61F-70AB1489B86F}"/>
    <cellStyle name="Output 2 3 2 4 5 4" xfId="4369" xr:uid="{E21C18D7-398E-434E-923D-74B1F7CA9630}"/>
    <cellStyle name="Output 2 3 2 4 5 5" xfId="21748" xr:uid="{B634C5B4-63B1-4A36-9356-83D885C969DD}"/>
    <cellStyle name="Output 2 3 2 4 5 6" xfId="24504" xr:uid="{FA93CA5D-8C64-4E63-B840-5EDB4312BEDA}"/>
    <cellStyle name="Output 2 3 2 4 6" xfId="9738" xr:uid="{6E83C0BC-0C62-4A95-8C07-E452C16D0FFB}"/>
    <cellStyle name="Output 2 3 2 4 7" xfId="12937" xr:uid="{13802E24-693D-421D-A1FC-57249B156B86}"/>
    <cellStyle name="Output 2 3 2 4 8" xfId="18632" xr:uid="{6AB877DC-5695-408F-A526-67A7635E5CC3}"/>
    <cellStyle name="Output 2 3 2 4 9" xfId="17942" xr:uid="{DBB394FE-92D6-4546-9D5E-A57F82C64537}"/>
    <cellStyle name="Output 2 3 2 5" xfId="6293" xr:uid="{EE76F726-55E1-4289-A0B2-BAED1B2AF0DF}"/>
    <cellStyle name="Output 2 3 2 5 2" xfId="10469" xr:uid="{098B24ED-5A0E-44E7-9EA0-594D5E63AABD}"/>
    <cellStyle name="Output 2 3 2 5 3" xfId="13915" xr:uid="{36575A21-328D-4247-AA78-B3C17A6EE29D}"/>
    <cellStyle name="Output 2 3 2 5 4" xfId="18110" xr:uid="{F19B285A-114B-4DF4-BB32-0712F7D0380C}"/>
    <cellStyle name="Output 2 3 2 5 5" xfId="19739" xr:uid="{E9B24A05-7F71-4117-8C1A-7093C2C96271}"/>
    <cellStyle name="Output 2 3 2 5 6" xfId="22503" xr:uid="{B39823BB-4DD5-45DD-BF9B-8A96DB82859C}"/>
    <cellStyle name="Output 2 3 2 6" xfId="5963" xr:uid="{5B05BB23-343E-4C58-9E05-5377E65DB550}"/>
    <cellStyle name="Output 2 3 2 6 2" xfId="10146" xr:uid="{20813590-03D2-4B05-BF25-B99DE437AA85}"/>
    <cellStyle name="Output 2 3 2 6 3" xfId="13595" xr:uid="{44FA0218-D2B7-4F8F-88B0-307654EAA6CF}"/>
    <cellStyle name="Output 2 3 2 6 4" xfId="16116" xr:uid="{D2397F9E-6E14-4426-9EF5-DCCEBDE2BBD5}"/>
    <cellStyle name="Output 2 3 2 6 5" xfId="17432" xr:uid="{A1C39917-894B-4C6B-8921-51F96E3EF12A}"/>
    <cellStyle name="Output 2 3 2 6 6" xfId="3865" xr:uid="{C2ABB036-6EEE-41F6-97EB-BED6332AE02B}"/>
    <cellStyle name="Output 2 3 2 7" xfId="6063" xr:uid="{78A8FAB4-A447-479F-9D0B-F262223D63E3}"/>
    <cellStyle name="Output 2 3 2 7 2" xfId="10243" xr:uid="{114E10FC-409D-4E62-B532-F2DADD8453BF}"/>
    <cellStyle name="Output 2 3 2 7 3" xfId="13690" xr:uid="{278A42C0-1DC2-453B-816A-22AE57AF3CEB}"/>
    <cellStyle name="Output 2 3 2 7 4" xfId="16366" xr:uid="{6AE57001-100B-4897-9196-93E3BCCE3A7D}"/>
    <cellStyle name="Output 2 3 2 7 5" xfId="3647" xr:uid="{68177A8E-F2F9-4D5D-953D-D4EFFA0D2435}"/>
    <cellStyle name="Output 2 3 2 7 6" xfId="22331" xr:uid="{640870A4-AA82-4806-B0CC-9BC6BEAC9250}"/>
    <cellStyle name="Output 2 3 2 8" xfId="6321" xr:uid="{A227426E-CA2A-4990-B1D5-B9A1764029E3}"/>
    <cellStyle name="Output 2 3 2 8 2" xfId="10496" xr:uid="{091A8004-6B1E-4178-950B-283CC56648D6}"/>
    <cellStyle name="Output 2 3 2 8 3" xfId="13943" xr:uid="{2E01C137-9FF5-4940-B297-4FCEBF3887C9}"/>
    <cellStyle name="Output 2 3 2 8 4" xfId="17991" xr:uid="{FE90599B-8962-42EC-B5F9-839D821BFBFB}"/>
    <cellStyle name="Output 2 3 2 8 5" xfId="19761" xr:uid="{EA877E8B-78E9-40C5-8FC0-828AB31D2410}"/>
    <cellStyle name="Output 2 3 2 8 6" xfId="22525" xr:uid="{99B44263-6444-422F-B2C6-28D9F1340055}"/>
    <cellStyle name="Output 2 3 2 9" xfId="8954" xr:uid="{F4158A2E-54F7-4AB9-A142-8A0A2B381CD1}"/>
    <cellStyle name="Output 2 3 2 9 2" xfId="13073" xr:uid="{7D3E6CB6-158D-48E9-884E-5CEE803B2EDC}"/>
    <cellStyle name="Output 2 3 2 9 3" xfId="16475" xr:uid="{74B931FD-4C98-43EF-8909-18A9F7964069}"/>
    <cellStyle name="Output 2 3 2 9 4" xfId="18913" xr:uid="{7A240976-BA60-4ED7-A779-4CEA19242BFB}"/>
    <cellStyle name="Output 2 3 2 9 5" xfId="5099" xr:uid="{DC2E8AA4-6A77-473B-848D-2967AF8950CE}"/>
    <cellStyle name="Output 2 3 2 9 6" xfId="21945" xr:uid="{0B1C60CA-A8AC-4A04-8820-50846BAD2AE1}"/>
    <cellStyle name="Output 2 3 2 9 7" xfId="24643" xr:uid="{F45C2E32-2F26-4F8F-A5AC-07C7D68AB2D5}"/>
    <cellStyle name="Output 2 3 3" xfId="5195" xr:uid="{2FA2E014-E8A3-474C-8E60-00576DB1A0EE}"/>
    <cellStyle name="Output 2 3 3 10" xfId="3381" xr:uid="{C94A402B-1970-4455-84C5-CC1CA42544D1}"/>
    <cellStyle name="Output 2 3 3 11" xfId="13554" xr:uid="{BDE5C63D-84EF-4875-85F8-1B0A57F6CF23}"/>
    <cellStyle name="Output 2 3 3 12" xfId="13192" xr:uid="{E4CFEF68-4DBB-4CEB-B1DA-53537DE1F5F2}"/>
    <cellStyle name="Output 2 3 3 13" xfId="17162" xr:uid="{65DF4A04-130A-4D90-BE9A-8DB04D287A8F}"/>
    <cellStyle name="Output 2 3 3 2" xfId="5600" xr:uid="{29582127-58B4-49C6-AD89-97CD8F45090A}"/>
    <cellStyle name="Output 2 3 3 2 10" xfId="17252" xr:uid="{80757AE9-33F8-4F3E-9088-F48CE0498CC3}"/>
    <cellStyle name="Output 2 3 3 2 2" xfId="6770" xr:uid="{28ED39B1-9DCD-4C54-99FA-C980DC614404}"/>
    <cellStyle name="Output 2 3 3 2 2 2" xfId="10931" xr:uid="{FB929D41-6C72-41DB-9951-59797D7E75D3}"/>
    <cellStyle name="Output 2 3 3 2 2 3" xfId="14384" xr:uid="{353F02A9-1E0A-4438-9792-89142644F411}"/>
    <cellStyle name="Output 2 3 3 2 2 4" xfId="12763" xr:uid="{778BBCA7-B9A8-4B0B-B044-17E3800853A6}"/>
    <cellStyle name="Output 2 3 3 2 2 5" xfId="20143" xr:uid="{980DF5C5-2250-45BF-9903-497884ABBC90}"/>
    <cellStyle name="Output 2 3 3 2 2 6" xfId="22902" xr:uid="{4FD99530-B29D-47D2-B9EF-5D47B3D8127E}"/>
    <cellStyle name="Output 2 3 3 2 3" xfId="7438" xr:uid="{3B77600B-C45E-4813-ABC1-506126DDD610}"/>
    <cellStyle name="Output 2 3 3 2 3 2" xfId="11594" xr:uid="{A8E5778D-BC4B-4C08-AA19-88F348987C2A}"/>
    <cellStyle name="Output 2 3 3 2 3 3" xfId="15045" xr:uid="{416AEA6E-B39A-4638-B7FC-5C1D89D631DA}"/>
    <cellStyle name="Output 2 3 3 2 3 4" xfId="17517" xr:uid="{80E3490D-D4FF-4A3E-9CE8-CB8B7D62D51A}"/>
    <cellStyle name="Output 2 3 3 2 3 5" xfId="20781" xr:uid="{F44D80BC-03CA-43C7-A892-A81BFB8196A8}"/>
    <cellStyle name="Output 2 3 3 2 3 6" xfId="23537" xr:uid="{E6B5BF60-8767-4C90-8EAD-1DF7BC081EB4}"/>
    <cellStyle name="Output 2 3 3 2 4" xfId="8070" xr:uid="{D171D50B-CCE6-47F2-A97A-392CE6623835}"/>
    <cellStyle name="Output 2 3 3 2 4 2" xfId="12226" xr:uid="{63E1CDDF-9EEF-4E9A-9AA5-8C8FADCCAAF5}"/>
    <cellStyle name="Output 2 3 3 2 4 3" xfId="15675" xr:uid="{F74FFA49-3F51-4C42-8B5E-4F4DF2138B5E}"/>
    <cellStyle name="Output 2 3 3 2 4 4" xfId="10124" xr:uid="{7C30BF54-9688-4D5F-B2D9-572C33A43795}"/>
    <cellStyle name="Output 2 3 3 2 4 5" xfId="21407" xr:uid="{547B695C-B9C8-431E-B758-5400F72673AF}"/>
    <cellStyle name="Output 2 3 3 2 4 6" xfId="24163" xr:uid="{702F0E17-DCC0-447D-8CEC-1E7BCB6A9251}"/>
    <cellStyle name="Output 2 3 3 2 5" xfId="8424" xr:uid="{5A301855-A60A-473F-BCD4-2740D039E5C5}"/>
    <cellStyle name="Output 2 3 3 2 5 2" xfId="12580" xr:uid="{B774817D-5F41-4E93-84D5-5E11060256A7}"/>
    <cellStyle name="Output 2 3 3 2 5 3" xfId="16027" xr:uid="{EE19A242-F4D2-4CF7-927D-B5CCF1A4127E}"/>
    <cellStyle name="Output 2 3 3 2 5 4" xfId="4372" xr:uid="{1134C367-03CF-4AB1-80DB-2F120EAED689}"/>
    <cellStyle name="Output 2 3 3 2 5 5" xfId="21758" xr:uid="{CAC548B5-590B-4251-9499-3D858585727E}"/>
    <cellStyle name="Output 2 3 3 2 5 6" xfId="24514" xr:uid="{B7E99E2D-1B57-45E2-AC67-0CCEB96F4E73}"/>
    <cellStyle name="Output 2 3 3 2 6" xfId="9791" xr:uid="{1C2ADCF2-E85B-444A-9881-7E2FF051F176}"/>
    <cellStyle name="Output 2 3 3 2 7" xfId="8628" xr:uid="{05E5330A-9DB6-4F7C-833C-DC03548E4FE1}"/>
    <cellStyle name="Output 2 3 3 2 8" xfId="18584" xr:uid="{CC695DC1-4C28-4FB0-A7D9-30A0881E8B3C}"/>
    <cellStyle name="Output 2 3 3 2 9" xfId="3112" xr:uid="{8C417FB6-2118-40FF-A3BA-550D8CCFD180}"/>
    <cellStyle name="Output 2 3 3 3" xfId="6427" xr:uid="{268F3E6E-BFA7-4348-97C8-BE7CCC39AC3F}"/>
    <cellStyle name="Output 2 3 3 3 2" xfId="10599" xr:uid="{4ADA42FC-7950-4A78-8971-D52CFE2596CD}"/>
    <cellStyle name="Output 2 3 3 3 3" xfId="14047" xr:uid="{B702557C-1795-4F3D-B72E-B5D4341E0ACC}"/>
    <cellStyle name="Output 2 3 3 3 4" xfId="16336" xr:uid="{F9984965-A38F-42F1-B295-0A2993637C84}"/>
    <cellStyle name="Output 2 3 3 3 5" xfId="19825" xr:uid="{C43318AF-7FF6-42FE-8AA0-8F0E3D5D0651}"/>
    <cellStyle name="Output 2 3 3 3 6" xfId="22588" xr:uid="{37E161CD-AA5E-4FFF-BA14-47DA96F692AE}"/>
    <cellStyle name="Output 2 3 3 4" xfId="7126" xr:uid="{1360703D-B923-460F-9A62-49147A147C2E}"/>
    <cellStyle name="Output 2 3 3 4 2" xfId="11282" xr:uid="{0FD6D762-A533-4DD1-BA04-ECFC0C11F41D}"/>
    <cellStyle name="Output 2 3 3 4 3" xfId="14734" xr:uid="{72F26076-4727-4A73-BA2A-D17CCD4EF26E}"/>
    <cellStyle name="Output 2 3 3 4 4" xfId="12667" xr:uid="{78AEC43C-64D7-47A5-8E16-10D1A9E81DC6}"/>
    <cellStyle name="Output 2 3 3 4 5" xfId="20471" xr:uid="{C892B542-260F-40FE-81E5-234BE97E80C8}"/>
    <cellStyle name="Output 2 3 3 4 6" xfId="23227" xr:uid="{477637B7-EB7B-412E-BEE0-93C87938A065}"/>
    <cellStyle name="Output 2 3 3 5" xfId="7757" xr:uid="{241DADA9-A049-4FE6-8ACF-014D6B60C618}"/>
    <cellStyle name="Output 2 3 3 5 2" xfId="11913" xr:uid="{20AC767A-C277-4F28-9A30-8CBB504A52A8}"/>
    <cellStyle name="Output 2 3 3 5 3" xfId="15362" xr:uid="{C5A7148E-143E-44A8-B66F-C5784E1C04CC}"/>
    <cellStyle name="Output 2 3 3 5 4" xfId="3568" xr:uid="{AA64CEDA-A930-4F11-AB68-FAAF7D653C91}"/>
    <cellStyle name="Output 2 3 3 5 5" xfId="21096" xr:uid="{E6C52FA3-2660-426D-BD71-B5D0FABDE229}"/>
    <cellStyle name="Output 2 3 3 5 6" xfId="23852" xr:uid="{AAEE4066-6511-4DDD-8268-EDAA849145DF}"/>
    <cellStyle name="Output 2 3 3 6" xfId="8372" xr:uid="{B579C3FB-0C57-446E-A487-D46C9CE0D1C7}"/>
    <cellStyle name="Output 2 3 3 6 2" xfId="12528" xr:uid="{CC1AF46D-5E28-429D-98F9-EF727ED36647}"/>
    <cellStyle name="Output 2 3 3 6 3" xfId="15975" xr:uid="{8F2D208F-85CC-4197-BE31-82B037BED89F}"/>
    <cellStyle name="Output 2 3 3 6 4" xfId="4346" xr:uid="{968FC18F-24E7-4493-932F-5C2A2A2EED86}"/>
    <cellStyle name="Output 2 3 3 6 5" xfId="21706" xr:uid="{15643B0B-CACB-4536-8824-737539211AF1}"/>
    <cellStyle name="Output 2 3 3 6 6" xfId="24462" xr:uid="{20B9EC34-22F9-472A-968B-90C19A40F077}"/>
    <cellStyle name="Output 2 3 3 7" xfId="9133" xr:uid="{18BCEA63-1F61-447A-AE77-B41A0510DA7D}"/>
    <cellStyle name="Output 2 3 3 7 2" xfId="13233" xr:uid="{F4828540-3713-4735-9904-A106C2D38D86}"/>
    <cellStyle name="Output 2 3 3 7 3" xfId="16629" xr:uid="{0B95DB07-10DE-4558-94B8-5C1C554CF9E5}"/>
    <cellStyle name="Output 2 3 3 7 4" xfId="19066" xr:uid="{089360C3-1C1F-42BF-B925-6896F468909D}"/>
    <cellStyle name="Output 2 3 3 7 5" xfId="19474" xr:uid="{793A8B02-BAE0-427F-A82F-36788781AE42}"/>
    <cellStyle name="Output 2 3 3 7 6" xfId="22047" xr:uid="{C0330BAE-F342-4339-BBA5-A96100D676D0}"/>
    <cellStyle name="Output 2 3 3 7 7" xfId="24743" xr:uid="{9E980800-2B00-43E3-9114-301C9C425229}"/>
    <cellStyle name="Output 2 3 3 8" xfId="9389" xr:uid="{C58F6224-E7A6-4857-9378-CAFD6D54F8C6}"/>
    <cellStyle name="Output 2 3 3 8 2" xfId="13486" xr:uid="{F47F658E-8EDD-4061-B373-129A359B23FD}"/>
    <cellStyle name="Output 2 3 3 8 3" xfId="16881" xr:uid="{56E9FFB8-F9FE-44E0-A667-5C96AE32C88E}"/>
    <cellStyle name="Output 2 3 3 8 4" xfId="19312" xr:uid="{BB8B6696-06E8-474E-9149-CDDC7F451B19}"/>
    <cellStyle name="Output 2 3 3 8 5" xfId="19650" xr:uid="{C2DEC04D-78E7-46CB-8CB3-FE0581E35260}"/>
    <cellStyle name="Output 2 3 3 8 6" xfId="22281" xr:uid="{68D44AD3-AA71-428C-95E7-23931EA971F9}"/>
    <cellStyle name="Output 2 3 3 8 7" xfId="24941" xr:uid="{6131731E-94E0-4EB4-B6FE-773884DFEDA1}"/>
    <cellStyle name="Output 2 3 3 9" xfId="3041" xr:uid="{4A2501A5-1E45-4C6B-B5FD-CCE85E9A8009}"/>
    <cellStyle name="Output 2 3 4" xfId="5299" xr:uid="{4D7E2F08-8D4C-4F53-820F-8DBFD236826F}"/>
    <cellStyle name="Output 2 3 4 10" xfId="12949" xr:uid="{F673ED77-CA2E-4711-9BEC-8D89637D3B5D}"/>
    <cellStyle name="Output 2 3 4 11" xfId="13124" xr:uid="{BE92889B-09E1-42F1-820D-C3250893DD5F}"/>
    <cellStyle name="Output 2 3 4 12" xfId="17594" xr:uid="{5736A460-934B-43F9-B736-B0A0EE43C3CC}"/>
    <cellStyle name="Output 2 3 4 13" xfId="17566" xr:uid="{436B35C6-E2FB-4554-A719-11704CAB33D9}"/>
    <cellStyle name="Output 2 3 4 2" xfId="5816" xr:uid="{7CD3DD01-99CA-4EB7-8B12-337E89C60956}"/>
    <cellStyle name="Output 2 3 4 2 10" xfId="17846" xr:uid="{F4AE2824-E15B-474E-A1C9-E1B4903169AE}"/>
    <cellStyle name="Output 2 3 4 2 2" xfId="6985" xr:uid="{4E8929FE-83ED-4CBE-A50B-1C62451F8524}"/>
    <cellStyle name="Output 2 3 4 2 2 2" xfId="11141" xr:uid="{4BD65937-8157-4BB3-8AB8-41CDD4C5F1C7}"/>
    <cellStyle name="Output 2 3 4 2 2 3" xfId="14595" xr:uid="{211841EE-3A1A-4A9D-AFBF-631D9A707CD3}"/>
    <cellStyle name="Output 2 3 4 2 2 4" xfId="17188" xr:uid="{9664D5B7-46C2-447F-BD33-139970CAB86E}"/>
    <cellStyle name="Output 2 3 4 2 2 5" xfId="20336" xr:uid="{8247FFC2-37B1-48E8-95C7-C47AA697FF71}"/>
    <cellStyle name="Output 2 3 4 2 2 6" xfId="23094" xr:uid="{B5BC8792-70A5-47B7-BCB1-376FC3258A46}"/>
    <cellStyle name="Output 2 3 4 2 3" xfId="7633" xr:uid="{737FBF87-4123-48F7-95CC-2399C624BA9A}"/>
    <cellStyle name="Output 2 3 4 2 3 2" xfId="11789" xr:uid="{7DB1322C-4C4F-46A1-9E9D-3FDE50026753}"/>
    <cellStyle name="Output 2 3 4 2 3 3" xfId="15238" xr:uid="{F4D92E26-83A8-43A8-B7C4-4F7BE8E1CC03}"/>
    <cellStyle name="Output 2 3 4 2 3 4" xfId="16101" xr:uid="{9878BEEF-4BAB-4730-A577-DD77602D872E}"/>
    <cellStyle name="Output 2 3 4 2 3 5" xfId="20973" xr:uid="{81BC7411-D561-4E7B-9027-E7A50308087F}"/>
    <cellStyle name="Output 2 3 4 2 3 6" xfId="23729" xr:uid="{1F02DF41-34A0-495E-98DD-0CA7F4D205EE}"/>
    <cellStyle name="Output 2 3 4 2 4" xfId="8265" xr:uid="{E82CD4B4-C55D-4865-97BF-890ACEDBCC2D}"/>
    <cellStyle name="Output 2 3 4 2 4 2" xfId="12421" xr:uid="{4D769BE7-BB52-452A-84F1-BEBA0750E442}"/>
    <cellStyle name="Output 2 3 4 2 4 3" xfId="15868" xr:uid="{E05D3315-2E8C-4DC7-8E11-1CB4CEAAEE5C}"/>
    <cellStyle name="Output 2 3 4 2 4 4" xfId="12772" xr:uid="{8CB8FA75-3DB6-4FC1-BE10-C12FF14DEC40}"/>
    <cellStyle name="Output 2 3 4 2 4 5" xfId="21599" xr:uid="{73F99153-D55D-49A4-A8C0-15BAB81104C5}"/>
    <cellStyle name="Output 2 3 4 2 4 6" xfId="24355" xr:uid="{19B308AD-6810-4F13-82C8-678966CB91DF}"/>
    <cellStyle name="Output 2 3 4 2 5" xfId="8460" xr:uid="{8C45CEA0-580A-40AC-AB56-D7382BFE670E}"/>
    <cellStyle name="Output 2 3 4 2 5 2" xfId="12616" xr:uid="{3219BCFE-1AE7-465B-8C49-77D7703F4412}"/>
    <cellStyle name="Output 2 3 4 2 5 3" xfId="16063" xr:uid="{6CEB4288-FACD-4242-B076-D6ED1481A0F1}"/>
    <cellStyle name="Output 2 3 4 2 5 4" xfId="4239" xr:uid="{C5F57433-BC85-466F-85E7-13364066CE9F}"/>
    <cellStyle name="Output 2 3 4 2 5 5" xfId="21794" xr:uid="{2A71335E-CB9A-4A69-B17A-24BA7EE5BAE9}"/>
    <cellStyle name="Output 2 3 4 2 5 6" xfId="24550" xr:uid="{8C89CF6E-A5D1-4EEF-8CAA-919034E1380B}"/>
    <cellStyle name="Output 2 3 4 2 6" xfId="10001" xr:uid="{AE1E3B5B-2182-4655-A2F7-6304B7191CFE}"/>
    <cellStyle name="Output 2 3 4 2 7" xfId="5122" xr:uid="{7F75A3FE-DD67-45CE-9FFA-86CF854F21E0}"/>
    <cellStyle name="Output 2 3 4 2 8" xfId="4740" xr:uid="{F47F10C1-80D1-4C59-8B3A-32115B2CAC75}"/>
    <cellStyle name="Output 2 3 4 2 9" xfId="4220" xr:uid="{A60CF9FB-BE85-40BB-BB67-E5F665F7EAA5}"/>
    <cellStyle name="Output 2 3 4 3" xfId="6530" xr:uid="{8FB33513-A6D8-4280-954B-CDE9E1D4D5F9}"/>
    <cellStyle name="Output 2 3 4 3 2" xfId="10702" xr:uid="{623AF5B3-1F19-4136-BFD1-99E115354190}"/>
    <cellStyle name="Output 2 3 4 3 3" xfId="14150" xr:uid="{C9E3E4D6-026E-4063-93F7-9AA8C617631E}"/>
    <cellStyle name="Output 2 3 4 3 4" xfId="4414" xr:uid="{9B7FDDD9-EA8F-49FB-9B17-0BB1ADAE086F}"/>
    <cellStyle name="Output 2 3 4 3 5" xfId="19928" xr:uid="{B80FD0D7-86A5-4D6D-9AAE-A9C556F498B0}"/>
    <cellStyle name="Output 2 3 4 3 6" xfId="22691" xr:uid="{05C0D671-1AEF-403F-AACD-8F8CEDA52652}"/>
    <cellStyle name="Output 2 3 4 4" xfId="7229" xr:uid="{1037596A-B542-4D61-80AB-4BFBF004037A}"/>
    <cellStyle name="Output 2 3 4 4 2" xfId="11385" xr:uid="{CB24934B-8915-45E8-8CBD-EC258A1635FA}"/>
    <cellStyle name="Output 2 3 4 4 3" xfId="14837" xr:uid="{941C3A0D-CEF6-4E74-B38A-BED1FF6C11C5}"/>
    <cellStyle name="Output 2 3 4 4 4" xfId="18383" xr:uid="{5626E3FC-AE05-4078-80E0-33B51CB99D56}"/>
    <cellStyle name="Output 2 3 4 4 5" xfId="20574" xr:uid="{06DB13B0-24A6-420F-A2D4-C578240E8AEB}"/>
    <cellStyle name="Output 2 3 4 4 6" xfId="23330" xr:uid="{93EC7015-12AF-4675-AAF6-F5764A947DD7}"/>
    <cellStyle name="Output 2 3 4 5" xfId="7861" xr:uid="{2B710489-08D2-4FDF-86DB-F63855F1CF9C}"/>
    <cellStyle name="Output 2 3 4 5 2" xfId="12017" xr:uid="{5A733D8E-6713-448A-92CE-B6776D397902}"/>
    <cellStyle name="Output 2 3 4 5 3" xfId="15466" xr:uid="{61E9F487-C3CB-4D29-89C7-F26872EB3537}"/>
    <cellStyle name="Output 2 3 4 5 4" xfId="16300" xr:uid="{AB0EC00A-9C7E-4925-9F08-C8C62CE1C0E8}"/>
    <cellStyle name="Output 2 3 4 5 5" xfId="21200" xr:uid="{CBEDDFF2-4E48-429B-8197-58BCADFCDBA9}"/>
    <cellStyle name="Output 2 3 4 5 6" xfId="23956" xr:uid="{52E57DCB-21AF-4A6A-8231-90C3237AD47F}"/>
    <cellStyle name="Output 2 3 4 6" xfId="8388" xr:uid="{74D22B20-CF37-48BF-88F9-C874C414EA3F}"/>
    <cellStyle name="Output 2 3 4 6 2" xfId="12544" xr:uid="{80996299-4AB9-46BD-9FD0-CE009461AC76}"/>
    <cellStyle name="Output 2 3 4 6 3" xfId="15991" xr:uid="{1FB54963-5962-410D-A38C-777F38E095CB}"/>
    <cellStyle name="Output 2 3 4 6 4" xfId="3407" xr:uid="{BBABE11F-FACF-4920-911C-D4D88F4D155A}"/>
    <cellStyle name="Output 2 3 4 6 5" xfId="21722" xr:uid="{0E2AD186-B8CB-413A-A275-CF2682565FA4}"/>
    <cellStyle name="Output 2 3 4 6 6" xfId="24478" xr:uid="{D394BA98-2660-4FD8-B28D-293311D05A18}"/>
    <cellStyle name="Output 2 3 4 7" xfId="9063" xr:uid="{B5703D0B-20B4-49B8-A522-EB34A3E5C966}"/>
    <cellStyle name="Output 2 3 4 7 2" xfId="13165" xr:uid="{8EB6BF44-8890-4EF1-9904-6F56B58519EC}"/>
    <cellStyle name="Output 2 3 4 7 3" xfId="16563" xr:uid="{6F03397D-DD5E-41A0-A331-A74839EEF2E5}"/>
    <cellStyle name="Output 2 3 4 7 4" xfId="19005" xr:uid="{660F3004-3C6E-4675-9A03-53833868ACBD}"/>
    <cellStyle name="Output 2 3 4 7 5" xfId="19419" xr:uid="{27B60F25-9977-4FFE-B014-6B4A1A5537EA}"/>
    <cellStyle name="Output 2 3 4 7 6" xfId="21992" xr:uid="{E6B1A822-E121-4C2C-88A4-782B9665F909}"/>
    <cellStyle name="Output 2 3 4 7 7" xfId="24689" xr:uid="{76C91D22-ACC5-4838-A3B8-D782F55AB2AB}"/>
    <cellStyle name="Output 2 3 4 8" xfId="9337" xr:uid="{42C238A0-FC78-47F1-9446-AAF84F604D39}"/>
    <cellStyle name="Output 2 3 4 8 2" xfId="13434" xr:uid="{E92BB3AB-75B7-4B70-BAA7-EB3208E21011}"/>
    <cellStyle name="Output 2 3 4 8 3" xfId="16829" xr:uid="{8A2203BF-834B-474C-9F19-0439BBA30FB1}"/>
    <cellStyle name="Output 2 3 4 8 4" xfId="19260" xr:uid="{D5EC8EF4-A5DD-4EC9-83E4-065BBB33DC2D}"/>
    <cellStyle name="Output 2 3 4 8 5" xfId="19598" xr:uid="{384BB805-3F82-4FE0-9EF6-D69168CF25E0}"/>
    <cellStyle name="Output 2 3 4 8 6" xfId="22229" xr:uid="{95AF09E1-D0A1-400B-9952-9F93D606232D}"/>
    <cellStyle name="Output 2 3 4 8 7" xfId="24889" xr:uid="{0BC71A85-CAFD-4DDE-AE8E-0BDF9A5E01BB}"/>
    <cellStyle name="Output 2 3 4 9" xfId="9513" xr:uid="{07FB1471-6C45-49AD-AB0C-D65C89FCA114}"/>
    <cellStyle name="Output 2 3 5" xfId="5494" xr:uid="{3A1497C1-7D88-4581-8270-86FF73CB4BA6}"/>
    <cellStyle name="Output 2 3 5 10" xfId="8596" xr:uid="{051F11DA-17DA-47EC-91D3-4DBC96F7768E}"/>
    <cellStyle name="Output 2 3 5 2" xfId="6668" xr:uid="{2995769C-9147-476A-B402-910C1CCDB13A}"/>
    <cellStyle name="Output 2 3 5 2 2" xfId="10829" xr:uid="{B252E213-CF70-48D0-B98A-5B848E6E59C8}"/>
    <cellStyle name="Output 2 3 5 2 3" xfId="14282" xr:uid="{5B06C03E-2D1D-49F5-B59F-D151FB488042}"/>
    <cellStyle name="Output 2 3 5 2 4" xfId="3938" xr:uid="{4D48FC4D-A414-4913-AD11-3F599935EF97}"/>
    <cellStyle name="Output 2 3 5 2 5" xfId="20042" xr:uid="{39DA52DD-C905-40DA-BBBE-13338075008D}"/>
    <cellStyle name="Output 2 3 5 2 6" xfId="22801" xr:uid="{5B5AA742-9770-47E0-8724-2765E95BA421}"/>
    <cellStyle name="Output 2 3 5 3" xfId="7336" xr:uid="{0888DDA0-8684-420D-864B-D25BE29B0BDC}"/>
    <cellStyle name="Output 2 3 5 3 2" xfId="11492" xr:uid="{BBE912D6-7DC9-4279-9095-65F3D6023E24}"/>
    <cellStyle name="Output 2 3 5 3 3" xfId="14943" xr:uid="{FF9AD15E-1EB7-4FD8-83B7-A964FC31D155}"/>
    <cellStyle name="Output 2 3 5 3 4" xfId="17469" xr:uid="{BAC6DE94-23C9-4EE7-B554-FD859C9FA92A}"/>
    <cellStyle name="Output 2 3 5 3 5" xfId="20679" xr:uid="{F69DE88B-96A3-4129-B7EF-9162505FA469}"/>
    <cellStyle name="Output 2 3 5 3 6" xfId="23435" xr:uid="{FB588D03-72E8-4B03-838D-C6EE2DED4A4A}"/>
    <cellStyle name="Output 2 3 5 4" xfId="7969" xr:uid="{2F9F9344-3E0D-49B3-AFF9-DA612F81F6AE}"/>
    <cellStyle name="Output 2 3 5 4 2" xfId="12125" xr:uid="{51448911-2308-4447-94BA-F4BDCCE7A0B2}"/>
    <cellStyle name="Output 2 3 5 4 3" xfId="15574" xr:uid="{9F3AED7E-42A6-4EAD-8933-17F501F02FDC}"/>
    <cellStyle name="Output 2 3 5 4 4" xfId="13942" xr:uid="{09CE931D-FC46-47AE-8F17-0F9119A02992}"/>
    <cellStyle name="Output 2 3 5 4 5" xfId="21306" xr:uid="{2A6BBED3-379D-4CAA-9D98-F8AC1C97A8C1}"/>
    <cellStyle name="Output 2 3 5 4 6" xfId="24062" xr:uid="{DE96B9F7-AC9B-408F-BA8A-721AD213FFDC}"/>
    <cellStyle name="Output 2 3 5 5" xfId="8405" xr:uid="{20379D2F-AF2B-4539-B3A9-9DFB349E6BA6}"/>
    <cellStyle name="Output 2 3 5 5 2" xfId="12561" xr:uid="{9723FEBF-A5DE-4849-9FD7-C1BEFD7CFC9D}"/>
    <cellStyle name="Output 2 3 5 5 3" xfId="16008" xr:uid="{EE11B6AB-ADB1-4182-A1C2-AD29BC81F2C9}"/>
    <cellStyle name="Output 2 3 5 5 4" xfId="4365" xr:uid="{458751B0-C3D8-43D1-8A77-A31B88553D67}"/>
    <cellStyle name="Output 2 3 5 5 5" xfId="21739" xr:uid="{EA138697-1A6E-4969-8DFD-1465FCA0AD8F}"/>
    <cellStyle name="Output 2 3 5 5 6" xfId="24495" xr:uid="{D531789B-EF0C-4C4A-B531-FDB43BD0FDF9}"/>
    <cellStyle name="Output 2 3 5 6" xfId="9686" xr:uid="{E02FB533-18B1-45C7-A0BF-EC288708FBAE}"/>
    <cellStyle name="Output 2 3 5 7" xfId="12820" xr:uid="{7777A1FB-EB39-4399-B56F-A70D3F24FB8E}"/>
    <cellStyle name="Output 2 3 5 8" xfId="18554" xr:uid="{F82CD511-2DC9-4E70-834A-3B127EF8CE6B}"/>
    <cellStyle name="Output 2 3 5 9" xfId="3960" xr:uid="{31EB8889-F0AF-465A-966E-D8691CCFC498}"/>
    <cellStyle name="Output 2 3 6" xfId="6075" xr:uid="{68AEFF96-811B-4D7F-97C7-214C21432A0C}"/>
    <cellStyle name="Output 2 3 6 2" xfId="10254" xr:uid="{D7EB31F9-E853-42A3-B61D-AC9DD945D413}"/>
    <cellStyle name="Output 2 3 6 3" xfId="13702" xr:uid="{5CD8B15C-EA63-4C8C-93E0-9BF391EB56FE}"/>
    <cellStyle name="Output 2 3 6 4" xfId="19379" xr:uid="{8A9A3041-2C2E-40D8-A368-BB3EBC505A78}"/>
    <cellStyle name="Output 2 3 6 5" xfId="17204" xr:uid="{270F0751-3050-46F3-AE73-BF3E035665AB}"/>
    <cellStyle name="Output 2 3 6 6" xfId="22339" xr:uid="{A7666104-B4A9-4A81-9B64-26E7667DECD1}"/>
    <cellStyle name="Output 2 3 7" xfId="6331" xr:uid="{54D2DBBB-3BB6-4D34-BC43-F8D9994F088A}"/>
    <cellStyle name="Output 2 3 7 2" xfId="10506" xr:uid="{79465AD5-1FCE-41F8-806D-03D63D37535D}"/>
    <cellStyle name="Output 2 3 7 3" xfId="13953" xr:uid="{143DCCAA-D960-45A3-8AA0-92FC0FB0AD92}"/>
    <cellStyle name="Output 2 3 7 4" xfId="16339" xr:uid="{948D7537-70D8-48A8-B937-0CCF164560E2}"/>
    <cellStyle name="Output 2 3 7 5" xfId="19770" xr:uid="{DF7CEFC2-4EC2-4DD8-8B23-918AFC292213}"/>
    <cellStyle name="Output 2 3 7 6" xfId="22534" xr:uid="{C83C9977-80A5-45FB-AFB1-5D88C322CE6F}"/>
    <cellStyle name="Output 2 3 8" xfId="5955" xr:uid="{3F7966A6-9A95-4404-A8C3-79CDDDD71A73}"/>
    <cellStyle name="Output 2 3 8 2" xfId="10138" xr:uid="{10C6F346-C26F-4F41-B245-FEC7A1DE340F}"/>
    <cellStyle name="Output 2 3 8 3" xfId="13587" xr:uid="{2162B5D8-FFAE-47ED-9725-BC5BFD451F36}"/>
    <cellStyle name="Output 2 3 8 4" xfId="16109" xr:uid="{CAEB2DFE-E4B4-4EFF-82CE-3C2DEC201D97}"/>
    <cellStyle name="Output 2 3 8 5" xfId="17923" xr:uid="{169E7229-905A-4135-B4FE-8D36EAA696F9}"/>
    <cellStyle name="Output 2 3 8 6" xfId="3663" xr:uid="{AD2CCCD0-6182-423D-9FBA-031363C705E8}"/>
    <cellStyle name="Output 2 3 9" xfId="8732" xr:uid="{E35FEC6E-E2EB-415A-AD59-D10CFB87098B}"/>
    <cellStyle name="Output 2 3 9 2" xfId="12889" xr:uid="{4F277D04-262E-4F23-9236-B45064FCABED}"/>
    <cellStyle name="Output 2 3 9 3" xfId="16290" xr:uid="{6F9DE3BD-24FC-4F22-A135-4F37FF828945}"/>
    <cellStyle name="Output 2 3 9 4" xfId="18725" xr:uid="{DD825011-02AA-4738-92EB-7C6039839C56}"/>
    <cellStyle name="Output 2 3 9 5" xfId="16181" xr:uid="{34FD0F98-E7CD-40E0-8096-9239E5115293}"/>
    <cellStyle name="Output 2 3 9 6" xfId="21865" xr:uid="{067A983F-AD16-4DE3-AD4C-937BBC63E6A4}"/>
    <cellStyle name="Output 2 3 9 7" xfId="24585" xr:uid="{8B4F4DB7-9D75-457C-9C74-77B0D4B52D80}"/>
    <cellStyle name="Output 2 4" xfId="2028" xr:uid="{00000000-0005-0000-0000-000071070000}"/>
    <cellStyle name="Output 2 4 10" xfId="9283" xr:uid="{3A8C92B1-78CC-4AA1-A4FC-E22F86B1E69D}"/>
    <cellStyle name="Output 2 4 10 2" xfId="13380" xr:uid="{B37D8872-80A0-4454-A095-616A19CF34C0}"/>
    <cellStyle name="Output 2 4 10 3" xfId="16775" xr:uid="{8869AB6C-6670-4CBF-BCCC-63A3BBEB4E13}"/>
    <cellStyle name="Output 2 4 10 4" xfId="19206" xr:uid="{A7153E27-9D40-41F5-BEC6-F473AE641B0D}"/>
    <cellStyle name="Output 2 4 10 5" xfId="22175" xr:uid="{6F5AAA69-E779-4E88-BE97-9C0965291F34}"/>
    <cellStyle name="Output 2 4 10 6" xfId="24835" xr:uid="{2B356A96-2874-413C-8D57-D8F8BA267088}"/>
    <cellStyle name="Output 2 4 11" xfId="4592" xr:uid="{1B8D47BE-352D-4527-8BD9-EE24879B89A2}"/>
    <cellStyle name="Output 2 4 12" xfId="3902" xr:uid="{4E68FA08-AA07-4202-B4C1-9EFE48D4795A}"/>
    <cellStyle name="Output 2 4 13" xfId="5050" xr:uid="{61C1F2C0-A4F1-4E80-AAE1-1D47A46FDE30}"/>
    <cellStyle name="Output 2 4 14" xfId="17393" xr:uid="{E7C985D7-5726-4980-AAA3-9995900B82BC}"/>
    <cellStyle name="Output 2 4 15" xfId="8520" xr:uid="{3876FB2E-A5B6-4838-B762-AFF4292C2CEB}"/>
    <cellStyle name="Output 2 4 2" xfId="5256" xr:uid="{96768575-372F-499A-AAEC-79670AA0E567}"/>
    <cellStyle name="Output 2 4 2 10" xfId="16105" xr:uid="{C66DF173-D598-4B1C-B57B-1E513744DFB6}"/>
    <cellStyle name="Output 2 4 2 11" xfId="13088" xr:uid="{C3887C3C-F03F-4433-B701-FC015805428F}"/>
    <cellStyle name="Output 2 4 2 2" xfId="6488" xr:uid="{DF044E21-81C5-455B-8DF7-F2769E6B8301}"/>
    <cellStyle name="Output 2 4 2 2 2" xfId="10660" xr:uid="{C4FA6109-F787-4EFC-8D48-238FC0BC1D68}"/>
    <cellStyle name="Output 2 4 2 2 3" xfId="14108" xr:uid="{3C96D24E-181B-424D-BCE8-29EBEE43EE99}"/>
    <cellStyle name="Output 2 4 2 2 4" xfId="18074" xr:uid="{4D65DEB0-1F91-4D7F-8380-19B9BACEDBC5}"/>
    <cellStyle name="Output 2 4 2 2 5" xfId="19886" xr:uid="{E1362229-6A95-41EB-A773-5291EC050907}"/>
    <cellStyle name="Output 2 4 2 2 6" xfId="22649" xr:uid="{DCF3A66B-5C6A-4964-9A02-E85221443AF9}"/>
    <cellStyle name="Output 2 4 2 3" xfId="7187" xr:uid="{81AA63AE-BF5C-4443-80BD-7E4B336949EC}"/>
    <cellStyle name="Output 2 4 2 3 2" xfId="11343" xr:uid="{12060098-7890-4742-82FE-E00C9E21C23A}"/>
    <cellStyle name="Output 2 4 2 3 3" xfId="14795" xr:uid="{86E01B7C-E74A-41F6-9060-BC2E225A51E1}"/>
    <cellStyle name="Output 2 4 2 3 4" xfId="3350" xr:uid="{568A0E3B-A400-4371-B949-98EDB79DD122}"/>
    <cellStyle name="Output 2 4 2 3 5" xfId="20532" xr:uid="{BDEF86B4-5F74-4C36-B9F0-34F4317E0706}"/>
    <cellStyle name="Output 2 4 2 3 6" xfId="23288" xr:uid="{1D8BC68D-F8BE-4A6D-8A05-CA562293000A}"/>
    <cellStyle name="Output 2 4 2 4" xfId="7818" xr:uid="{379CC7B7-5818-47E8-A8B7-A6AD26ECF25D}"/>
    <cellStyle name="Output 2 4 2 4 2" xfId="11974" xr:uid="{3ECDE765-38F3-4537-A174-3FC9FCAFFBA6}"/>
    <cellStyle name="Output 2 4 2 4 3" xfId="15423" xr:uid="{9C68C97F-231A-4AD4-92DC-A9F21B297DA6}"/>
    <cellStyle name="Output 2 4 2 4 4" xfId="16397" xr:uid="{8E7750FF-A309-4821-8D6A-4F05B32C91F1}"/>
    <cellStyle name="Output 2 4 2 4 5" xfId="21157" xr:uid="{DAA588F1-9FB6-43CD-B825-C3CACC7B87DB}"/>
    <cellStyle name="Output 2 4 2 4 6" xfId="23913" xr:uid="{704C6109-2762-4959-95BB-9276BE248E3F}"/>
    <cellStyle name="Output 2 4 2 5" xfId="8376" xr:uid="{2AA953AA-8D23-4BB0-8FEB-405B4A1CBE11}"/>
    <cellStyle name="Output 2 4 2 5 2" xfId="12532" xr:uid="{B385B9E6-72D8-4F0E-A234-B118C399B956}"/>
    <cellStyle name="Output 2 4 2 5 3" xfId="15979" xr:uid="{8023C890-D6FE-4C0F-9F92-090CF0D60C4F}"/>
    <cellStyle name="Output 2 4 2 5 4" xfId="4233" xr:uid="{D5BF4798-9098-4010-A88E-BB3D9C0C12AD}"/>
    <cellStyle name="Output 2 4 2 5 5" xfId="21710" xr:uid="{CC676D6A-6024-471D-BF71-D13D327A10B6}"/>
    <cellStyle name="Output 2 4 2 5 6" xfId="24466" xr:uid="{43FD41CF-B855-46CF-B100-F350C300C399}"/>
    <cellStyle name="Output 2 4 2 6" xfId="9134" xr:uid="{561CFD2B-E036-4E6B-A09F-6F18DE3F8C8D}"/>
    <cellStyle name="Output 2 4 2 6 2" xfId="13234" xr:uid="{C8F22D99-2476-4662-85F7-FD6B8EF299A9}"/>
    <cellStyle name="Output 2 4 2 6 3" xfId="16630" xr:uid="{DC9753DC-FA68-442C-85EF-EFB4C00C9749}"/>
    <cellStyle name="Output 2 4 2 6 4" xfId="19067" xr:uid="{F510835B-EF4E-4C8C-BA71-390590CDFEE3}"/>
    <cellStyle name="Output 2 4 2 6 5" xfId="19475" xr:uid="{DE309885-BFD6-4957-86DB-867181F9825B}"/>
    <cellStyle name="Output 2 4 2 6 6" xfId="22048" xr:uid="{676A19A3-6B86-4632-93FA-BC1575D66238}"/>
    <cellStyle name="Output 2 4 2 6 7" xfId="24744" xr:uid="{83725387-3D32-4765-9FCD-97B26978C9AF}"/>
    <cellStyle name="Output 2 4 2 7" xfId="9390" xr:uid="{F8B0B87B-3251-403F-8FD7-D0D486BC20E2}"/>
    <cellStyle name="Output 2 4 2 7 2" xfId="13487" xr:uid="{559DC89B-79F0-422C-8EFD-EA406ABBBB21}"/>
    <cellStyle name="Output 2 4 2 7 3" xfId="16882" xr:uid="{A3CABF0B-B51E-4A59-845F-5BCCBA2E4144}"/>
    <cellStyle name="Output 2 4 2 7 4" xfId="19313" xr:uid="{82027E21-CE6D-4150-9AC7-82C2CBA719AD}"/>
    <cellStyle name="Output 2 4 2 7 5" xfId="19651" xr:uid="{5A96DBA0-5118-4B73-B7FC-0833B5581BEF}"/>
    <cellStyle name="Output 2 4 2 7 6" xfId="22282" xr:uid="{81BE72AA-6B9A-4FC7-8288-FC1757F5CFC6}"/>
    <cellStyle name="Output 2 4 2 7 7" xfId="24942" xr:uid="{7909A03E-7E62-428E-9D13-8BBACF9448AA}"/>
    <cellStyle name="Output 2 4 2 8" xfId="2980" xr:uid="{045374E4-32EB-45FC-B03B-BA33107EF191}"/>
    <cellStyle name="Output 2 4 2 9" xfId="4509" xr:uid="{490924C4-AC21-48B9-9FA8-780980476D53}"/>
    <cellStyle name="Output 2 4 3" xfId="5361" xr:uid="{2BCC3171-DC11-4D20-9324-AB536DB351AC}"/>
    <cellStyle name="Output 2 4 3 10" xfId="17007" xr:uid="{921D9147-42CF-4A67-8F61-1AC4BC54B6A8}"/>
    <cellStyle name="Output 2 4 3 11" xfId="5005" xr:uid="{EAB5D622-33D2-4371-8E25-507C239EF15A}"/>
    <cellStyle name="Output 2 4 3 2" xfId="6591" xr:uid="{69CDCAA5-0918-4455-A83F-BAA1D8D0EBD0}"/>
    <cellStyle name="Output 2 4 3 2 2" xfId="10763" xr:uid="{FB87E197-DEAC-4C3C-922B-3231F3A344B6}"/>
    <cellStyle name="Output 2 4 3 2 3" xfId="14211" xr:uid="{9ED836EF-B985-443B-8AA3-C0708A67D450}"/>
    <cellStyle name="Output 2 4 3 2 4" xfId="16314" xr:uid="{F79D6F49-6B3E-422C-8643-0621E7F4CAD9}"/>
    <cellStyle name="Output 2 4 3 2 5" xfId="19989" xr:uid="{60BDE37B-34C8-4667-AE87-40230BFFDB28}"/>
    <cellStyle name="Output 2 4 3 2 6" xfId="22752" xr:uid="{41467042-2E72-4E35-B9CF-AF11941F718A}"/>
    <cellStyle name="Output 2 4 3 3" xfId="7290" xr:uid="{682E9908-4478-4063-AA23-14AC5B862135}"/>
    <cellStyle name="Output 2 4 3 3 2" xfId="11446" xr:uid="{5E19D9D3-7283-49AA-9FBE-B277CA407073}"/>
    <cellStyle name="Output 2 4 3 3 3" xfId="14898" xr:uid="{CAA18CBF-611B-42EE-A248-7C12CAB82B80}"/>
    <cellStyle name="Output 2 4 3 3 4" xfId="17108" xr:uid="{EABE2435-C5AA-4A04-8E48-1791619BB903}"/>
    <cellStyle name="Output 2 4 3 3 5" xfId="20635" xr:uid="{8AF7680D-02CB-484E-A533-D0937A543E4A}"/>
    <cellStyle name="Output 2 4 3 3 6" xfId="23391" xr:uid="{39DF37D0-5929-4D61-9F7F-2B6FE3571BD6}"/>
    <cellStyle name="Output 2 4 3 4" xfId="7923" xr:uid="{023A31E2-57E0-4795-9A79-54A362466DC0}"/>
    <cellStyle name="Output 2 4 3 4 2" xfId="12079" xr:uid="{8D2990D2-B741-40FF-8ABC-02922BDBA3E7}"/>
    <cellStyle name="Output 2 4 3 4 3" xfId="15528" xr:uid="{A49670CC-8B2C-4B9D-AB0F-BF515CFA6139}"/>
    <cellStyle name="Output 2 4 3 4 4" xfId="16259" xr:uid="{966C8BA2-1741-402F-A7A0-FA5B28FA83FF}"/>
    <cellStyle name="Output 2 4 3 4 5" xfId="21262" xr:uid="{4CCED69E-E42B-47C9-9ECB-9C2E6A3C27F5}"/>
    <cellStyle name="Output 2 4 3 4 6" xfId="24018" xr:uid="{388A2B57-D05C-4F2D-9127-2489A23C2913}"/>
    <cellStyle name="Output 2 4 3 5" xfId="8393" xr:uid="{866460BB-AFBB-493B-A0C9-F3186E1BB0D7}"/>
    <cellStyle name="Output 2 4 3 5 2" xfId="12549" xr:uid="{BDAA558B-4E3D-403A-8ED6-B8721F70A6D5}"/>
    <cellStyle name="Output 2 4 3 5 3" xfId="15996" xr:uid="{EA6C25FD-B0F3-4159-B9AF-88E3E564D4B8}"/>
    <cellStyle name="Output 2 4 3 5 4" xfId="3540" xr:uid="{02977376-4A66-4548-A34D-B310A4BE62B7}"/>
    <cellStyle name="Output 2 4 3 5 5" xfId="21727" xr:uid="{665BBC56-7CEE-4145-9E5B-F2F91D3DCA82}"/>
    <cellStyle name="Output 2 4 3 5 6" xfId="24483" xr:uid="{0136BCB0-9401-482A-9D2B-061F42760518}"/>
    <cellStyle name="Output 2 4 3 6" xfId="9053" xr:uid="{42E5FE41-1716-4FE9-A901-B78DF0334747}"/>
    <cellStyle name="Output 2 4 3 6 2" xfId="13155" xr:uid="{71F0E2D2-880D-4DA5-9F4C-1CA566F86CDA}"/>
    <cellStyle name="Output 2 4 3 6 3" xfId="16553" xr:uid="{644E6E8B-FC1D-41E4-A139-1CEBCF0EF956}"/>
    <cellStyle name="Output 2 4 3 6 4" xfId="18995" xr:uid="{E9C4C835-E6BB-472B-B80B-C1567E2E313D}"/>
    <cellStyle name="Output 2 4 3 6 5" xfId="19409" xr:uid="{597D69F9-414C-4BA4-B060-BE112B3222E9}"/>
    <cellStyle name="Output 2 4 3 6 6" xfId="21982" xr:uid="{E053EFE6-34A8-42A8-B3C6-225A3E1CD2DB}"/>
    <cellStyle name="Output 2 4 3 6 7" xfId="24679" xr:uid="{650D3146-158C-4E93-A08E-AB53AEBA0006}"/>
    <cellStyle name="Output 2 4 3 7" xfId="9327" xr:uid="{168A67AF-A9AA-4239-8B52-42E26BA21ADD}"/>
    <cellStyle name="Output 2 4 3 7 2" xfId="13424" xr:uid="{EAECB245-884E-41BB-BAD8-76386014D063}"/>
    <cellStyle name="Output 2 4 3 7 3" xfId="16819" xr:uid="{3A9B53BA-9BFA-4A22-8CC4-F3CE246E53DA}"/>
    <cellStyle name="Output 2 4 3 7 4" xfId="19250" xr:uid="{35D60455-CAC7-496C-97BE-A2D17DE53BA0}"/>
    <cellStyle name="Output 2 4 3 7 5" xfId="19588" xr:uid="{8BAA90A7-EF6E-4025-8948-B1ECD4B1C06F}"/>
    <cellStyle name="Output 2 4 3 7 6" xfId="22219" xr:uid="{1F9D2140-CC98-467D-83DD-DC2EDC5D108D}"/>
    <cellStyle name="Output 2 4 3 7 7" xfId="24879" xr:uid="{EA77F76E-42BC-4781-942E-DABDA6C24BC5}"/>
    <cellStyle name="Output 2 4 3 8" xfId="9575" xr:uid="{3B915D7F-2748-4F87-BDB3-FEC3BC5EAB1A}"/>
    <cellStyle name="Output 2 4 3 9" xfId="4728" xr:uid="{957DEDE5-3966-4D80-90D0-3596AD12F507}"/>
    <cellStyle name="Output 2 4 4" xfId="5720" xr:uid="{81CEB02B-0880-4F43-87FD-F1794131C551}"/>
    <cellStyle name="Output 2 4 4 10" xfId="18318" xr:uid="{05510441-0B05-4B0C-B82F-8850991EAF22}"/>
    <cellStyle name="Output 2 4 4 2" xfId="6890" xr:uid="{B20CB738-C294-4E85-B115-089C616524D4}"/>
    <cellStyle name="Output 2 4 4 2 2" xfId="11046" xr:uid="{1E34DAF7-DF2C-4C6C-AD38-D1CD8A9D0B31}"/>
    <cellStyle name="Output 2 4 4 2 3" xfId="14502" xr:uid="{8AF89F19-5BA7-4D54-9687-45C471503A3D}"/>
    <cellStyle name="Output 2 4 4 2 4" xfId="16144" xr:uid="{EF9916E8-1C2A-474C-8735-C09524BEDB29}"/>
    <cellStyle name="Output 2 4 4 2 5" xfId="20245" xr:uid="{8B48EB7F-C048-406C-B28A-0E4F9B6B75EC}"/>
    <cellStyle name="Output 2 4 4 2 6" xfId="23004" xr:uid="{F3C45B1E-AC98-488A-BAC0-E908F3BCA0CC}"/>
    <cellStyle name="Output 2 4 4 3" xfId="7541" xr:uid="{2C6D7735-754D-4ECB-8D2F-A9E42C1A1853}"/>
    <cellStyle name="Output 2 4 4 3 2" xfId="11697" xr:uid="{74B7C3BC-F122-4055-8CB1-7F19475966BF}"/>
    <cellStyle name="Output 2 4 4 3 3" xfId="15148" xr:uid="{DCD188F8-6DE6-4FFD-B6C8-B65701D2E0E3}"/>
    <cellStyle name="Output 2 4 4 3 4" xfId="12716" xr:uid="{621E7807-EB71-477E-A815-6E33BD1D9D91}"/>
    <cellStyle name="Output 2 4 4 3 5" xfId="20883" xr:uid="{D093B993-D45B-4B9E-AC12-4073E7184B2B}"/>
    <cellStyle name="Output 2 4 4 3 6" xfId="23639" xr:uid="{F2BE27B8-BBB2-49D6-BC9F-46E1BBDD0BFF}"/>
    <cellStyle name="Output 2 4 4 4" xfId="8173" xr:uid="{E2E4C52A-647F-4B94-A116-87BFD8E2A4E5}"/>
    <cellStyle name="Output 2 4 4 4 2" xfId="12329" xr:uid="{CB014C67-C24D-4301-9AF1-FB362BF57F9B}"/>
    <cellStyle name="Output 2 4 4 4 3" xfId="15778" xr:uid="{761BC869-8C8A-45F7-B203-29E80FC566AB}"/>
    <cellStyle name="Output 2 4 4 4 4" xfId="16296" xr:uid="{93E61BC0-DE9F-44F0-9C70-0682D911C3AC}"/>
    <cellStyle name="Output 2 4 4 4 5" xfId="21509" xr:uid="{7AD704BF-6349-49E7-A4C0-7A0644E32461}"/>
    <cellStyle name="Output 2 4 4 4 6" xfId="24265" xr:uid="{32BB3723-A8AD-455E-A31C-AB2D1534B840}"/>
    <cellStyle name="Output 2 4 4 5" xfId="8442" xr:uid="{F1674648-34AE-49A6-94B7-FE18D60C07D6}"/>
    <cellStyle name="Output 2 4 4 5 2" xfId="12598" xr:uid="{84DFF23A-036D-44ED-8EE4-ACFE550BADB4}"/>
    <cellStyle name="Output 2 4 4 5 3" xfId="16045" xr:uid="{8622FB34-42CB-4FC9-847C-CD65618CB722}"/>
    <cellStyle name="Output 2 4 4 5 4" xfId="4162" xr:uid="{00E0F56F-302C-478C-8544-1DD996BEF1FA}"/>
    <cellStyle name="Output 2 4 4 5 5" xfId="21776" xr:uid="{D2433B6E-2FCA-4C94-891A-9E21FF27FAC5}"/>
    <cellStyle name="Output 2 4 4 5 6" xfId="24532" xr:uid="{467D9CC7-01A3-4210-992F-92F1B20BBF1D}"/>
    <cellStyle name="Output 2 4 4 6" xfId="9905" xr:uid="{906A97C5-73A9-48EA-B396-DA2311C2D898}"/>
    <cellStyle name="Output 2 4 4 7" xfId="3305" xr:uid="{EB588C9E-AEF1-415E-A569-F4C5EE6DB525}"/>
    <cellStyle name="Output 2 4 4 8" xfId="12913" xr:uid="{A7AFD024-A030-4FD8-8BDB-8E58A178159E}"/>
    <cellStyle name="Output 2 4 4 9" xfId="17678" xr:uid="{FEAFD177-A582-440A-86D7-14E7198A2B1F}"/>
    <cellStyle name="Output 2 4 5" xfId="6294" xr:uid="{2126645F-0997-4124-BF55-D87BBCCA8F75}"/>
    <cellStyle name="Output 2 4 5 2" xfId="10470" xr:uid="{7ABAA445-67C8-453C-88C6-972FC2489BE6}"/>
    <cellStyle name="Output 2 4 5 3" xfId="13916" xr:uid="{59309DAF-C869-4387-8A9D-80CD40193E87}"/>
    <cellStyle name="Output 2 4 5 4" xfId="17719" xr:uid="{1C2AD60A-6614-4C55-9205-DD1D262FA4EF}"/>
    <cellStyle name="Output 2 4 5 5" xfId="19740" xr:uid="{1A327D04-A63B-4E16-8EB6-18D3E2354209}"/>
    <cellStyle name="Output 2 4 5 6" xfId="22504" xr:uid="{0B1D75B0-13A5-4AE8-A5D5-8CB6AFD6E7E0}"/>
    <cellStyle name="Output 2 4 6" xfId="5962" xr:uid="{BF7E515A-DE8B-4A8E-A918-0115BFC5F59F}"/>
    <cellStyle name="Output 2 4 6 2" xfId="10145" xr:uid="{4A12066E-4611-4966-8860-78C4131C817A}"/>
    <cellStyle name="Output 2 4 6 3" xfId="13594" xr:uid="{0A3280E3-8D0B-4AB9-BC7C-566399529143}"/>
    <cellStyle name="Output 2 4 6 4" xfId="16115" xr:uid="{21356EF3-E1BE-4074-A18A-CFD2A32045A7}"/>
    <cellStyle name="Output 2 4 6 5" xfId="4976" xr:uid="{0C6D6F49-FA7F-4A42-86D5-7B03589413C5}"/>
    <cellStyle name="Output 2 4 6 6" xfId="17690" xr:uid="{1D79311F-3805-476D-8012-E571A0F7AB9D}"/>
    <cellStyle name="Output 2 4 7" xfId="5990" xr:uid="{C047466A-8024-4877-BE4F-04B324785DA4}"/>
    <cellStyle name="Output 2 4 7 2" xfId="10173" xr:uid="{0DE0B778-C779-48D2-93FA-A2DCCB70F9F3}"/>
    <cellStyle name="Output 2 4 7 3" xfId="13621" xr:uid="{0088D12D-F669-4957-8F77-D74F9188CDF9}"/>
    <cellStyle name="Output 2 4 7 4" xfId="3556" xr:uid="{D1353B6A-2AC0-4276-91A0-DD185E0DF832}"/>
    <cellStyle name="Output 2 4 7 5" xfId="17405" xr:uid="{2296518D-4697-4F35-89D8-6103C393964C}"/>
    <cellStyle name="Output 2 4 7 6" xfId="17556" xr:uid="{C0019DB7-7ABE-407A-87CA-30C3549557E3}"/>
    <cellStyle name="Output 2 4 8" xfId="6170" xr:uid="{EED88A9B-17B6-4966-ACA1-B457C7BDCB72}"/>
    <cellStyle name="Output 2 4 8 2" xfId="10346" xr:uid="{AF04321B-B092-4654-881F-D3545BF82EB9}"/>
    <cellStyle name="Output 2 4 8 3" xfId="13793" xr:uid="{1E2E2856-55AA-46F2-BE36-EDAAB421369F}"/>
    <cellStyle name="Output 2 4 8 4" xfId="18303" xr:uid="{41152719-FD50-4753-8CCA-059412B148CE}"/>
    <cellStyle name="Output 2 4 8 5" xfId="18358" xr:uid="{605EDBF3-A8B7-4393-9222-217E3F3D3A8D}"/>
    <cellStyle name="Output 2 4 8 6" xfId="22404" xr:uid="{0331FA4D-1D6E-4318-8C25-80F4A27F0F10}"/>
    <cellStyle name="Output 2 4 9" xfId="8955" xr:uid="{4DAD7526-074D-4F33-B6E9-AF5092EB1C9D}"/>
    <cellStyle name="Output 2 4 9 2" xfId="13074" xr:uid="{51BDA020-D469-4304-AF34-39528454228B}"/>
    <cellStyle name="Output 2 4 9 3" xfId="16476" xr:uid="{5D0C2B30-8FF2-4580-BB7C-67D546D05F0F}"/>
    <cellStyle name="Output 2 4 9 4" xfId="18914" xr:uid="{02B49FDE-7B92-4C33-9C81-2284D0E618CA}"/>
    <cellStyle name="Output 2 4 9 5" xfId="3173" xr:uid="{B3BAED2F-8B4C-4CC1-9E2D-C5E742EA3B8A}"/>
    <cellStyle name="Output 2 4 9 6" xfId="21946" xr:uid="{4A886D29-563A-4E9D-82E1-C2DAC026E961}"/>
    <cellStyle name="Output 2 4 9 7" xfId="24644" xr:uid="{CB1AB173-D819-45C7-BAF0-5FEA9FF02651}"/>
    <cellStyle name="Output 2 5" xfId="2025" xr:uid="{00000000-0005-0000-0000-000072070000}"/>
    <cellStyle name="Output 2 5 10" xfId="9284" xr:uid="{7CB392E9-1CBE-4E0E-B23F-25887D4D879D}"/>
    <cellStyle name="Output 2 5 10 2" xfId="13381" xr:uid="{43A3CD08-BAA6-4DF7-9287-59E1A3201465}"/>
    <cellStyle name="Output 2 5 10 3" xfId="16776" xr:uid="{EA0BC213-DA33-449E-8B28-C62EFDAF3D5E}"/>
    <cellStyle name="Output 2 5 10 4" xfId="19207" xr:uid="{69C6FA60-BDDC-440B-89DC-2DDA9638D091}"/>
    <cellStyle name="Output 2 5 10 5" xfId="22176" xr:uid="{ABBFD45C-F7F8-4DE3-A4DD-B7B2F51D48F2}"/>
    <cellStyle name="Output 2 5 10 6" xfId="24836" xr:uid="{BFEB6754-53D4-4BDB-AFD9-216DCB8BCD29}"/>
    <cellStyle name="Output 2 5 11" xfId="4589" xr:uid="{B0D1F1ED-5E7C-48B0-A6FF-55ABAB341F82}"/>
    <cellStyle name="Output 2 5 12" xfId="3905" xr:uid="{4766F48D-ED86-4CE6-9D91-BAA7B7D9051F}"/>
    <cellStyle name="Output 2 5 13" xfId="12843" xr:uid="{0C2F7E81-03AD-48E1-A389-BE4D00A2D0D2}"/>
    <cellStyle name="Output 2 5 14" xfId="9680" xr:uid="{F82E2270-2E23-4049-8199-959D9A75FA52}"/>
    <cellStyle name="Output 2 5 15" xfId="13562" xr:uid="{FBB2B252-E2E7-490F-BA73-05365999CBAB}"/>
    <cellStyle name="Output 2 5 2" xfId="5253" xr:uid="{E2BA6794-63F5-40C0-A0F4-B86665925005}"/>
    <cellStyle name="Output 2 5 2 10" xfId="4941" xr:uid="{F78FE876-0B13-4A6B-8E0E-BE820EC560E1}"/>
    <cellStyle name="Output 2 5 2 11" xfId="18046" xr:uid="{A1141607-8121-4FC4-B328-C597ED79B72C}"/>
    <cellStyle name="Output 2 5 2 2" xfId="6485" xr:uid="{E1A3D13F-633C-43E2-9E81-DF1BFB599901}"/>
    <cellStyle name="Output 2 5 2 2 2" xfId="10657" xr:uid="{4AAB14E1-EA70-4FE7-9718-AA4B68544EAE}"/>
    <cellStyle name="Output 2 5 2 2 3" xfId="14105" xr:uid="{95BEF53F-AD37-4304-B512-7D748215C3DA}"/>
    <cellStyle name="Output 2 5 2 2 4" xfId="17455" xr:uid="{ABAE8149-1A20-4FF0-AE7A-B9E91B400D6E}"/>
    <cellStyle name="Output 2 5 2 2 5" xfId="19883" xr:uid="{1391A8FD-4216-4157-9C23-1646B9CCFDC1}"/>
    <cellStyle name="Output 2 5 2 2 6" xfId="22646" xr:uid="{3E3AADB4-DA25-4AFF-AFB5-ACC1E1561134}"/>
    <cellStyle name="Output 2 5 2 3" xfId="7184" xr:uid="{61F0A4C3-7545-4BDD-B4DD-4CF23D4FC02D}"/>
    <cellStyle name="Output 2 5 2 3 2" xfId="11340" xr:uid="{D7470F9E-455D-47B5-9407-F6BE8CDD3A3D}"/>
    <cellStyle name="Output 2 5 2 3 3" xfId="14792" xr:uid="{56DF7778-7E52-4D31-B60A-FC50ACC4494E}"/>
    <cellStyle name="Output 2 5 2 3 4" xfId="16323" xr:uid="{E64EA81C-3FD9-4B62-8B84-4426C0F9E22D}"/>
    <cellStyle name="Output 2 5 2 3 5" xfId="20529" xr:uid="{6091E9A2-C9D8-4BF8-AF0A-3E328EC4C0FA}"/>
    <cellStyle name="Output 2 5 2 3 6" xfId="23285" xr:uid="{89D2E2AD-ABC8-4E6A-98FE-72D6736AABF2}"/>
    <cellStyle name="Output 2 5 2 4" xfId="7815" xr:uid="{69E34EEF-BA64-43F2-9943-17B87CAE7C96}"/>
    <cellStyle name="Output 2 5 2 4 2" xfId="11971" xr:uid="{0A896549-C199-4AE4-940F-F611DC2C1E5C}"/>
    <cellStyle name="Output 2 5 2 4 3" xfId="15420" xr:uid="{93DCFFAD-0B18-4790-B9D5-43FB79CA42C8}"/>
    <cellStyle name="Output 2 5 2 4 4" xfId="13722" xr:uid="{85203BDE-50C5-4DA6-8AE6-BD9D48AB5674}"/>
    <cellStyle name="Output 2 5 2 4 5" xfId="21154" xr:uid="{5C2C1FD9-1CCC-4423-BBAD-B9654D88C851}"/>
    <cellStyle name="Output 2 5 2 4 6" xfId="23910" xr:uid="{9719B8A0-926A-409D-A111-D13842344583}"/>
    <cellStyle name="Output 2 5 2 5" xfId="8373" xr:uid="{4058AEC4-389A-41CD-BF60-68D38156BCC2}"/>
    <cellStyle name="Output 2 5 2 5 2" xfId="12529" xr:uid="{AC341363-EF8C-44C2-B4B0-B19419EE7067}"/>
    <cellStyle name="Output 2 5 2 5 3" xfId="15976" xr:uid="{57F8A639-BA6E-4A72-883A-D51743FB3C7F}"/>
    <cellStyle name="Output 2 5 2 5 4" xfId="4347" xr:uid="{4F99065B-CEE6-45F7-BD69-F5FD9F904435}"/>
    <cellStyle name="Output 2 5 2 5 5" xfId="21707" xr:uid="{B340197B-ED8F-4737-B15E-C185A5CEB606}"/>
    <cellStyle name="Output 2 5 2 5 6" xfId="24463" xr:uid="{F4C2F1E3-1461-44FF-851B-95F4FE864AD3}"/>
    <cellStyle name="Output 2 5 2 6" xfId="9135" xr:uid="{EFB10D63-8549-414E-BB24-BB6B782C846E}"/>
    <cellStyle name="Output 2 5 2 6 2" xfId="13235" xr:uid="{4DBDC6AD-5C0D-4081-8145-DD7B86CB93FD}"/>
    <cellStyle name="Output 2 5 2 6 3" xfId="16631" xr:uid="{F43114F0-E82B-466B-97D9-7551B50BF27E}"/>
    <cellStyle name="Output 2 5 2 6 4" xfId="19068" xr:uid="{79DF22D2-1437-4223-92EB-63428ACF14C3}"/>
    <cellStyle name="Output 2 5 2 6 5" xfId="19476" xr:uid="{CCFFCB7C-C24B-4EC9-86BE-234960E96D38}"/>
    <cellStyle name="Output 2 5 2 6 6" xfId="22049" xr:uid="{C8F6FFFA-1019-4D9E-A5A2-3C0A32D9FB6E}"/>
    <cellStyle name="Output 2 5 2 6 7" xfId="24745" xr:uid="{07EA8DE5-81C6-4175-913B-C561C566B210}"/>
    <cellStyle name="Output 2 5 2 7" xfId="9391" xr:uid="{EFB4D554-591D-4897-92F5-E59297C7A110}"/>
    <cellStyle name="Output 2 5 2 7 2" xfId="13488" xr:uid="{A358BF17-8415-4BB3-8EBA-503E258A37A2}"/>
    <cellStyle name="Output 2 5 2 7 3" xfId="16883" xr:uid="{F9C0ECF5-C648-47A6-8318-F3081B51A007}"/>
    <cellStyle name="Output 2 5 2 7 4" xfId="19314" xr:uid="{722E7D9B-1384-4822-AE4A-50A18908A446}"/>
    <cellStyle name="Output 2 5 2 7 5" xfId="19652" xr:uid="{5560A663-C2FE-4DBF-9520-685A997F7FFF}"/>
    <cellStyle name="Output 2 5 2 7 6" xfId="22283" xr:uid="{F5C509EF-6D01-44DE-A4A7-E5F2B0F3F1AB}"/>
    <cellStyle name="Output 2 5 2 7 7" xfId="24943" xr:uid="{C3AB9054-5338-413B-9583-2D4E00B33972}"/>
    <cellStyle name="Output 2 5 2 8" xfId="2983" xr:uid="{8003E2CE-B779-41CF-8381-A98C521590A7}"/>
    <cellStyle name="Output 2 5 2 9" xfId="4508" xr:uid="{306F4467-DED2-4CBE-AF8C-A03E58078D19}"/>
    <cellStyle name="Output 2 5 3" xfId="5358" xr:uid="{7AF1164A-81CB-4651-ACCD-7AB8A3EAF2ED}"/>
    <cellStyle name="Output 2 5 3 10" xfId="17404" xr:uid="{10B2BE41-D095-439C-AC98-06B0FDE3FE3D}"/>
    <cellStyle name="Output 2 5 3 11" xfId="5035" xr:uid="{AEE3ABF2-CFCA-482F-8D19-9E8E122E60CB}"/>
    <cellStyle name="Output 2 5 3 2" xfId="6588" xr:uid="{08601CCB-AA83-4893-8403-705BDB79B16E}"/>
    <cellStyle name="Output 2 5 3 2 2" xfId="10760" xr:uid="{8D8ACEB4-12CB-4D39-93D0-96BD348F8C66}"/>
    <cellStyle name="Output 2 5 3 2 3" xfId="14208" xr:uid="{021DC228-B553-4034-8DE0-90B0C7FAE11E}"/>
    <cellStyle name="Output 2 5 3 2 4" xfId="17092" xr:uid="{4F521AC7-4F71-43D2-95DC-E80B0AC9ED25}"/>
    <cellStyle name="Output 2 5 3 2 5" xfId="19986" xr:uid="{C157449C-62EF-4EC6-8974-8118CBB8A5E5}"/>
    <cellStyle name="Output 2 5 3 2 6" xfId="22749" xr:uid="{8BA07BD4-CAEA-44A9-8D48-765A7FE02414}"/>
    <cellStyle name="Output 2 5 3 3" xfId="7287" xr:uid="{F1A36A44-3782-450A-A11C-7255D43F7C1B}"/>
    <cellStyle name="Output 2 5 3 3 2" xfId="11443" xr:uid="{03DBCD73-65BA-4883-8B72-219785D2CEFF}"/>
    <cellStyle name="Output 2 5 3 3 3" xfId="14895" xr:uid="{48EFA755-E835-4D09-A154-E17D44C15FD7}"/>
    <cellStyle name="Output 2 5 3 3 4" xfId="4966" xr:uid="{388A45E1-3BFF-453E-B74D-28D62AA1C724}"/>
    <cellStyle name="Output 2 5 3 3 5" xfId="20632" xr:uid="{022B0EB2-5E0B-4D61-92A2-E05A9CDAAC0A}"/>
    <cellStyle name="Output 2 5 3 3 6" xfId="23388" xr:uid="{39383174-50A8-4B0C-8BC1-88701F722544}"/>
    <cellStyle name="Output 2 5 3 4" xfId="7920" xr:uid="{180A50B4-B514-4D3C-85D6-84E73BAD014F}"/>
    <cellStyle name="Output 2 5 3 4 2" xfId="12076" xr:uid="{AAB1430C-6CFF-4E3E-871A-2D24F173767E}"/>
    <cellStyle name="Output 2 5 3 4 3" xfId="15525" xr:uid="{85762C2E-8408-4237-8087-DA60896E3F65}"/>
    <cellStyle name="Output 2 5 3 4 4" xfId="3754" xr:uid="{C654F2B5-9180-42B3-A497-A1D8A1AE5608}"/>
    <cellStyle name="Output 2 5 3 4 5" xfId="21259" xr:uid="{0F015FD9-63A7-44E8-8C49-6E3DBA7B4AAF}"/>
    <cellStyle name="Output 2 5 3 4 6" xfId="24015" xr:uid="{43550391-CBE6-409F-9122-2380CBD30C13}"/>
    <cellStyle name="Output 2 5 3 5" xfId="8390" xr:uid="{DDDD6C89-C7B7-4B32-B0AB-F05F72A3BBA9}"/>
    <cellStyle name="Output 2 5 3 5 2" xfId="12546" xr:uid="{E0843F83-DDE4-4391-8D3E-E79A01CD69E1}"/>
    <cellStyle name="Output 2 5 3 5 3" xfId="15993" xr:uid="{82C7BB40-E7B4-480A-A627-8DCA48B08E2A}"/>
    <cellStyle name="Output 2 5 3 5 4" xfId="4356" xr:uid="{C829935F-08DF-4447-AF10-63711372079B}"/>
    <cellStyle name="Output 2 5 3 5 5" xfId="21724" xr:uid="{F4E492DB-131A-41EB-8974-5F55CCB7CBC7}"/>
    <cellStyle name="Output 2 5 3 5 6" xfId="24480" xr:uid="{81BCAF00-62D1-4772-94BE-B36301735B33}"/>
    <cellStyle name="Output 2 5 3 6" xfId="9062" xr:uid="{8A1D0BED-3C34-4A36-B8A9-5BC336757E78}"/>
    <cellStyle name="Output 2 5 3 6 2" xfId="13164" xr:uid="{F6C71EC1-532B-45FC-B640-F10C7F865968}"/>
    <cellStyle name="Output 2 5 3 6 3" xfId="16562" xr:uid="{F5F80FB3-CF69-487E-B08B-6F7598D55BCB}"/>
    <cellStyle name="Output 2 5 3 6 4" xfId="19004" xr:uid="{FF941372-FD2B-424E-A360-58EF40E98D52}"/>
    <cellStyle name="Output 2 5 3 6 5" xfId="19418" xr:uid="{8C4EFDCD-ED3D-4BC5-833A-67290C0B25AC}"/>
    <cellStyle name="Output 2 5 3 6 6" xfId="21991" xr:uid="{54886663-B1BD-4151-890C-5F9C1F39567C}"/>
    <cellStyle name="Output 2 5 3 6 7" xfId="24688" xr:uid="{BE2DFB33-00FF-4D9E-B25C-B273BADDF422}"/>
    <cellStyle name="Output 2 5 3 7" xfId="9336" xr:uid="{13CC5EDD-8BB9-4DDD-B197-88CBE90E995A}"/>
    <cellStyle name="Output 2 5 3 7 2" xfId="13433" xr:uid="{91D9B053-A60A-4224-9EA9-9BBC7B91AB2A}"/>
    <cellStyle name="Output 2 5 3 7 3" xfId="16828" xr:uid="{EFF3675F-BA26-4132-8022-3FEB79A40ED1}"/>
    <cellStyle name="Output 2 5 3 7 4" xfId="19259" xr:uid="{4F54F93A-8435-4076-A996-04CEA2DFBF81}"/>
    <cellStyle name="Output 2 5 3 7 5" xfId="19597" xr:uid="{2E6B7D28-9910-4307-8443-0F4132B59107}"/>
    <cellStyle name="Output 2 5 3 7 6" xfId="22228" xr:uid="{8E22F343-744E-47BC-8CC3-817CF04800B1}"/>
    <cellStyle name="Output 2 5 3 7 7" xfId="24888" xr:uid="{88F567F7-ED12-4D29-9DE6-7EBA91C31DD4}"/>
    <cellStyle name="Output 2 5 3 8" xfId="9572" xr:uid="{0B42FF80-D811-4C42-AF78-466385E35F04}"/>
    <cellStyle name="Output 2 5 3 9" xfId="5136" xr:uid="{519EFF68-2BAE-4C87-8684-37C220B8D1D1}"/>
    <cellStyle name="Output 2 5 4" xfId="5742" xr:uid="{516FDAEB-F073-4722-8AAE-0FF7F023D166}"/>
    <cellStyle name="Output 2 5 4 10" xfId="13132" xr:uid="{896BC496-7F1A-4539-9ECA-F3418F1FB5F2}"/>
    <cellStyle name="Output 2 5 4 2" xfId="6912" xr:uid="{FB54475B-50E4-4608-81A7-BD42C77E119F}"/>
    <cellStyle name="Output 2 5 4 2 2" xfId="11068" xr:uid="{ED78995A-35DD-4D72-81A0-E250866A6673}"/>
    <cellStyle name="Output 2 5 4 2 3" xfId="14522" xr:uid="{4CC71654-15C6-42DD-B6C8-2D4AF043C199}"/>
    <cellStyle name="Output 2 5 4 2 4" xfId="4258" xr:uid="{CEBDA98A-D8BC-4AE2-81E4-D0CB5E9686B1}"/>
    <cellStyle name="Output 2 5 4 2 5" xfId="20265" xr:uid="{78D70075-2BB8-47DA-8094-B463760F566E}"/>
    <cellStyle name="Output 2 5 4 2 6" xfId="23024" xr:uid="{29357047-9FAD-433F-B5A8-C3A25A1E6E11}"/>
    <cellStyle name="Output 2 5 4 3" xfId="7563" xr:uid="{DA0C8FF5-C7EB-4762-AAA7-00D43571A867}"/>
    <cellStyle name="Output 2 5 4 3 2" xfId="11719" xr:uid="{2046F638-8236-4E60-8F55-79312FC15C8D}"/>
    <cellStyle name="Output 2 5 4 3 3" xfId="15168" xr:uid="{C98CB5EF-650A-45B8-97CA-DAB558C8A8E5}"/>
    <cellStyle name="Output 2 5 4 3 4" xfId="4267" xr:uid="{565B6BC6-E349-4501-9A14-CC3B6BCB70B9}"/>
    <cellStyle name="Output 2 5 4 3 5" xfId="20903" xr:uid="{DE19CDB4-6DE1-492B-A349-0A887D20A8AF}"/>
    <cellStyle name="Output 2 5 4 3 6" xfId="23659" xr:uid="{E31F6303-8F6F-4653-A0C6-8A2D4A2A07E8}"/>
    <cellStyle name="Output 2 5 4 4" xfId="8195" xr:uid="{43E29944-5D98-4608-B23A-D3F1E54A9839}"/>
    <cellStyle name="Output 2 5 4 4 2" xfId="12351" xr:uid="{AC37BBA7-9933-4359-BF36-B9D28EEE9A9A}"/>
    <cellStyle name="Output 2 5 4 4 3" xfId="15798" xr:uid="{20A94220-57AE-4685-BA50-E7A7353F333D}"/>
    <cellStyle name="Output 2 5 4 4 4" xfId="16434" xr:uid="{12DC5916-2E31-4D55-AA04-B884595D05B3}"/>
    <cellStyle name="Output 2 5 4 4 5" xfId="21529" xr:uid="{8749CEFC-AA44-4CD0-ACE9-4A72267DD86F}"/>
    <cellStyle name="Output 2 5 4 4 6" xfId="24285" xr:uid="{948AAAAD-BB99-44CE-AE01-404154CBCB4D}"/>
    <cellStyle name="Output 2 5 4 5" xfId="8446" xr:uid="{9D99BAEC-A268-4C7B-91DA-4315A0760769}"/>
    <cellStyle name="Output 2 5 4 5 2" xfId="12602" xr:uid="{6280A97C-9F40-45C7-B685-634895317AF6}"/>
    <cellStyle name="Output 2 5 4 5 3" xfId="16049" xr:uid="{B4B7D4F4-F1F8-45EA-B2D4-AB0733A19A93}"/>
    <cellStyle name="Output 2 5 4 5 4" xfId="4838" xr:uid="{8CE2C608-795F-43C4-BD77-142659F9B001}"/>
    <cellStyle name="Output 2 5 4 5 5" xfId="21780" xr:uid="{F8912948-1661-43A0-A1B3-EC071F39FCBC}"/>
    <cellStyle name="Output 2 5 4 5 6" xfId="24536" xr:uid="{D5F714E7-5F2A-4887-80A7-931F9A04F7CB}"/>
    <cellStyle name="Output 2 5 4 6" xfId="9927" xr:uid="{EE1A9708-DD33-48A8-9469-6738E2B2E34C}"/>
    <cellStyle name="Output 2 5 4 7" xfId="4647" xr:uid="{D1B7BA6E-CF2B-43BE-96C8-D6699760E444}"/>
    <cellStyle name="Output 2 5 4 8" xfId="13537" xr:uid="{418F2BAD-5327-42ED-8239-7DB7F8C7F6D9}"/>
    <cellStyle name="Output 2 5 4 9" xfId="18260" xr:uid="{2E85FA95-5E14-4BD3-96D2-50F49769BFB9}"/>
    <cellStyle name="Output 2 5 5" xfId="6291" xr:uid="{BA872D99-2637-4E35-AA47-6893F6332DE4}"/>
    <cellStyle name="Output 2 5 5 2" xfId="10467" xr:uid="{2AADA5E1-8491-4BD0-9787-58457C92C4BE}"/>
    <cellStyle name="Output 2 5 5 3" xfId="13913" xr:uid="{A9A6F486-A5C1-4468-99F0-14A923E50E27}"/>
    <cellStyle name="Output 2 5 5 4" xfId="3674" xr:uid="{F7114DED-28FD-4105-B48D-351B13581CDE}"/>
    <cellStyle name="Output 2 5 5 5" xfId="19737" xr:uid="{FC7B80DC-298A-43E1-9E7F-590E1EB5601F}"/>
    <cellStyle name="Output 2 5 5 6" xfId="22501" xr:uid="{489696B9-28BE-4166-93AF-F364D99D8263}"/>
    <cellStyle name="Output 2 5 6" xfId="6067" xr:uid="{005990B7-4F54-4FE9-B611-964BFB8175A9}"/>
    <cellStyle name="Output 2 5 6 2" xfId="10246" xr:uid="{899CEC52-CECC-4F44-85D3-20A1A10C7F4F}"/>
    <cellStyle name="Output 2 5 6 3" xfId="13694" xr:uid="{7B7F66F6-161F-427B-AE2D-05D7C4994895}"/>
    <cellStyle name="Output 2 5 6 4" xfId="19402" xr:uid="{5BBA3FB9-C15C-4689-8B95-CE5DD37318C7}"/>
    <cellStyle name="Output 2 5 6 5" xfId="17372" xr:uid="{0D4BBC7D-1A7A-41C9-B48A-4A828DF8AF24}"/>
    <cellStyle name="Output 2 5 6 6" xfId="22332" xr:uid="{6976B34B-6C9E-464E-BF76-BBA5A5647D05}"/>
    <cellStyle name="Output 2 5 7" xfId="5933" xr:uid="{B7BD88B7-05BF-4824-B4B3-221015912601}"/>
    <cellStyle name="Output 2 5 7 2" xfId="10117" xr:uid="{8977B831-B629-4BB3-B62C-04558904AA03}"/>
    <cellStyle name="Output 2 5 7 3" xfId="4939" xr:uid="{5EA09C3A-5AAE-4B3D-A935-55593B75E6AE}"/>
    <cellStyle name="Output 2 5 7 4" xfId="12706" xr:uid="{A4CA3E4D-1A2C-4107-9DDF-D7197B524249}"/>
    <cellStyle name="Output 2 5 7 5" xfId="17583" xr:uid="{B01CA56E-5515-4379-9FD1-A232FCD6B3A7}"/>
    <cellStyle name="Output 2 5 7 6" xfId="4029" xr:uid="{B1E357BC-7F3F-4661-A1AB-D5ACC8CC182B}"/>
    <cellStyle name="Output 2 5 8" xfId="6172" xr:uid="{6BA4D77C-9EC0-4E6D-82C6-8ADBD834207C}"/>
    <cellStyle name="Output 2 5 8 2" xfId="10348" xr:uid="{B66F42D9-CD6B-491D-8077-5C62F24C889B}"/>
    <cellStyle name="Output 2 5 8 3" xfId="13795" xr:uid="{25264BA0-E494-4712-A75D-4B34C3F1AA74}"/>
    <cellStyle name="Output 2 5 8 4" xfId="17490" xr:uid="{3B0496A9-6834-426B-8C8A-9E6141D8B227}"/>
    <cellStyle name="Output 2 5 8 5" xfId="3860" xr:uid="{CFFF23A1-3578-4D58-BC5C-44C5ECFA059F}"/>
    <cellStyle name="Output 2 5 8 6" xfId="22406" xr:uid="{BDACD87D-D601-4A5B-B05B-ADD82CC1DB82}"/>
    <cellStyle name="Output 2 5 9" xfId="8956" xr:uid="{D1DACF63-2E4D-4E88-A0B5-3A3AEF7E02CC}"/>
    <cellStyle name="Output 2 5 9 2" xfId="13075" xr:uid="{5B998392-487D-45B0-AE9B-9C207BF8AF87}"/>
    <cellStyle name="Output 2 5 9 3" xfId="16477" xr:uid="{4EF6F6CE-6DED-43A2-B5AF-77D504B3A16B}"/>
    <cellStyle name="Output 2 5 9 4" xfId="18915" xr:uid="{8FC8060D-67A3-4367-9FB3-04FB62231310}"/>
    <cellStyle name="Output 2 5 9 5" xfId="12943" xr:uid="{BD3AE423-14AF-4B55-B9B4-C609FC58EA29}"/>
    <cellStyle name="Output 2 5 9 6" xfId="21947" xr:uid="{D2B07DDA-61BB-481F-A3B3-989CCFEE102F}"/>
    <cellStyle name="Output 2 5 9 7" xfId="24645" xr:uid="{92F19BB6-62E5-4DF2-B182-3B4A9568EE14}"/>
    <cellStyle name="Output 2 6" xfId="5177" xr:uid="{EE9960D6-B281-4FA2-8A55-3965149884C2}"/>
    <cellStyle name="Output 2 6 10" xfId="4473" xr:uid="{C9D5FDAC-69BE-44FD-A5FA-D6AE14CBD969}"/>
    <cellStyle name="Output 2 6 11" xfId="4006" xr:uid="{FA93B1F3-ABD8-43AB-9E88-F3868E44102A}"/>
    <cellStyle name="Output 2 6 12" xfId="13188" xr:uid="{79DA3865-71EE-48B4-8CEC-E5E8E8821F35}"/>
    <cellStyle name="Output 2 6 13" xfId="17731" xr:uid="{81EE80B8-63E6-4710-B6C9-B8D06AB4CD5B}"/>
    <cellStyle name="Output 2 6 2" xfId="5765" xr:uid="{FFFC5355-265C-4761-A692-78260EE35CD2}"/>
    <cellStyle name="Output 2 6 2 10" xfId="4948" xr:uid="{F8AB8863-485E-4AAC-8456-D0FAA468029D}"/>
    <cellStyle name="Output 2 6 2 2" xfId="6934" xr:uid="{927D4CC4-BC2B-4034-95F2-A23B821D4931}"/>
    <cellStyle name="Output 2 6 2 2 2" xfId="11090" xr:uid="{85E95AD8-BE81-406A-87D7-9D78A4D78C97}"/>
    <cellStyle name="Output 2 6 2 2 3" xfId="14544" xr:uid="{EFF65737-CA79-4AFD-8D72-0DB77FAA09C3}"/>
    <cellStyle name="Output 2 6 2 2 4" xfId="3698" xr:uid="{58C92AFA-8C9F-4682-BC2C-140A0DB0E166}"/>
    <cellStyle name="Output 2 6 2 2 5" xfId="20285" xr:uid="{82A2B6E0-624B-4FFB-AF0A-D04CC17D9E7C}"/>
    <cellStyle name="Output 2 6 2 2 6" xfId="23044" xr:uid="{461E5531-7865-4D88-A4BE-EC71AC59E1C0}"/>
    <cellStyle name="Output 2 6 2 3" xfId="7583" xr:uid="{21CDB3EE-CC24-4C84-94D6-2A2B21AB77C7}"/>
    <cellStyle name="Output 2 6 2 3 2" xfId="11739" xr:uid="{13CB15D6-03E5-4013-A5BF-8722BBF37B55}"/>
    <cellStyle name="Output 2 6 2 3 3" xfId="15188" xr:uid="{CA07C2C1-7B1F-45FD-9975-5A0F3147C5BD}"/>
    <cellStyle name="Output 2 6 2 3 4" xfId="4661" xr:uid="{0BC2FCD1-3A57-42EE-AC2D-535A74A1F5BD}"/>
    <cellStyle name="Output 2 6 2 3 5" xfId="20923" xr:uid="{9A3E8746-3011-4772-96C2-F1530B2A6D1C}"/>
    <cellStyle name="Output 2 6 2 3 6" xfId="23679" xr:uid="{EEF4FFD5-8431-47A0-8EE6-FCA0DFD94E56}"/>
    <cellStyle name="Output 2 6 2 4" xfId="8215" xr:uid="{D68DC29D-27F7-492F-904D-F91B25340255}"/>
    <cellStyle name="Output 2 6 2 4 2" xfId="12371" xr:uid="{874E203F-D02D-4EAB-916E-6B5BF79F2225}"/>
    <cellStyle name="Output 2 6 2 4 3" xfId="15818" xr:uid="{7998A10F-2200-4AD0-8DBC-270CDB69873B}"/>
    <cellStyle name="Output 2 6 2 4 4" xfId="12785" xr:uid="{4ED86062-7B67-46F7-A17E-73CFDE4C4E8A}"/>
    <cellStyle name="Output 2 6 2 4 5" xfId="21549" xr:uid="{55B36EAE-1701-4CA0-A758-6F59CE5469BD}"/>
    <cellStyle name="Output 2 6 2 4 6" xfId="24305" xr:uid="{0A0F84B8-407D-48A0-8EF3-9F6A624FBF3B}"/>
    <cellStyle name="Output 2 6 2 5" xfId="8450" xr:uid="{27454C83-65D7-432F-91C1-6FAC120BC52A}"/>
    <cellStyle name="Output 2 6 2 5 2" xfId="12606" xr:uid="{E8C101C4-0C11-43C2-937C-584617D018B8}"/>
    <cellStyle name="Output 2 6 2 5 3" xfId="16053" xr:uid="{F4F30B77-672A-41F8-AB70-27AC6D4D87C8}"/>
    <cellStyle name="Output 2 6 2 5 4" xfId="3297" xr:uid="{20A2E9BD-A54A-4021-9798-6FED2074B9A8}"/>
    <cellStyle name="Output 2 6 2 5 5" xfId="21784" xr:uid="{98CAB0B4-3976-495C-8D72-6C9E3AD57C59}"/>
    <cellStyle name="Output 2 6 2 5 6" xfId="24540" xr:uid="{8BA4FE24-B540-45C3-873C-E515D52CE974}"/>
    <cellStyle name="Output 2 6 2 6" xfId="9950" xr:uid="{C5029D1A-1470-42E9-AEA8-FCEC60C75B39}"/>
    <cellStyle name="Output 2 6 2 7" xfId="4666" xr:uid="{EB5501F9-294A-4D46-8F65-392A197F512D}"/>
    <cellStyle name="Output 2 6 2 8" xfId="13527" xr:uid="{DB313E73-2296-4600-AF1D-4DAC306F1520}"/>
    <cellStyle name="Output 2 6 2 9" xfId="17974" xr:uid="{36F46140-5E3A-4D35-8214-F8DB6F2AE314}"/>
    <cellStyle name="Output 2 6 3" xfId="6409" xr:uid="{24CF1EC0-3CA1-4211-9A8E-C45765D3ABF4}"/>
    <cellStyle name="Output 2 6 3 2" xfId="10581" xr:uid="{2C5CD438-95FF-4342-8DD2-9AB687F47830}"/>
    <cellStyle name="Output 2 6 3 3" xfId="14029" xr:uid="{C7BDCE99-5159-4305-9756-6EAA77D24AC0}"/>
    <cellStyle name="Output 2 6 3 4" xfId="18008" xr:uid="{4FEFB2AF-0F38-43FB-B2E6-F4533301114B}"/>
    <cellStyle name="Output 2 6 3 5" xfId="19807" xr:uid="{9C984933-B82B-450D-9BDC-23DD8FA19734}"/>
    <cellStyle name="Output 2 6 3 6" xfId="22570" xr:uid="{521B84D9-1DE1-49BC-87CE-E6FF45634E0F}"/>
    <cellStyle name="Output 2 6 4" xfId="7108" xr:uid="{AEB9E306-C7DA-4093-AAB9-13908D3F1299}"/>
    <cellStyle name="Output 2 6 4 2" xfId="11264" xr:uid="{4CADEB81-BDAD-4188-8AAD-6A0FD4C9ED5C}"/>
    <cellStyle name="Output 2 6 4 3" xfId="14716" xr:uid="{5293FA0F-91D0-4A3B-B69D-68C9918C83D9}"/>
    <cellStyle name="Output 2 6 4 4" xfId="18965" xr:uid="{E9717B00-42F5-4B82-AD2A-85CF78315D7E}"/>
    <cellStyle name="Output 2 6 4 5" xfId="20453" xr:uid="{D2CD2635-9EE1-4916-80FF-8AA4D9C1C4D7}"/>
    <cellStyle name="Output 2 6 4 6" xfId="23209" xr:uid="{38908BD5-FAF3-4AB5-9B9B-CA148F59BBE4}"/>
    <cellStyle name="Output 2 6 5" xfId="7739" xr:uid="{D25DDEC7-63D0-47BE-9ABA-7B0169EB09B4}"/>
    <cellStyle name="Output 2 6 5 2" xfId="11895" xr:uid="{20EC50AD-F8A4-424C-B0AD-44C33C57C0EA}"/>
    <cellStyle name="Output 2 6 5 3" xfId="15344" xr:uid="{A4D84F4B-3DD7-46A0-8487-57008304944D}"/>
    <cellStyle name="Output 2 6 5 4" xfId="12644" xr:uid="{BB81328D-7882-4599-A2D5-F2C0A492430B}"/>
    <cellStyle name="Output 2 6 5 5" xfId="21078" xr:uid="{53AA447E-76CD-42FF-AA4E-93F16A203BA1}"/>
    <cellStyle name="Output 2 6 5 6" xfId="23834" xr:uid="{2826A5A7-05A0-4284-B4CC-65A157021438}"/>
    <cellStyle name="Output 2 6 6" xfId="8367" xr:uid="{45CB97F3-C746-4677-9B0F-F1E9284BA16F}"/>
    <cellStyle name="Output 2 6 6 2" xfId="12523" xr:uid="{FC2FA6A8-CDE6-44E7-961D-F17CAF3C1714}"/>
    <cellStyle name="Output 2 6 6 3" xfId="15970" xr:uid="{1DF2D02C-8735-4358-A59D-F360BFEBC09B}"/>
    <cellStyle name="Output 2 6 6 4" xfId="3501" xr:uid="{3F7C4018-AE19-4D8C-8094-606ED5C23D26}"/>
    <cellStyle name="Output 2 6 6 5" xfId="21701" xr:uid="{5BA62862-6276-4414-94A4-DD143E7DCECC}"/>
    <cellStyle name="Output 2 6 6 6" xfId="24457" xr:uid="{BDD3A9D4-69F2-4DAC-96FE-56C6CE281C44}"/>
    <cellStyle name="Output 2 6 7" xfId="9038" xr:uid="{9208E92A-4863-46DA-A86E-9F9AF917DBAE}"/>
    <cellStyle name="Output 2 6 7 2" xfId="13144" xr:uid="{D2C751C3-E22A-4674-95EC-94FBC45A1DE8}"/>
    <cellStyle name="Output 2 6 7 3" xfId="16538" xr:uid="{A3BB86B9-1954-47DF-A54D-A76FE925464B}"/>
    <cellStyle name="Output 2 6 7 4" xfId="18980" xr:uid="{D653C0CF-3D4F-482D-9328-474A9EEEE0EF}"/>
    <cellStyle name="Output 2 6 7 5" xfId="16189" xr:uid="{59DBDF56-3525-4CE7-ACB5-2940BFF029A9}"/>
    <cellStyle name="Output 2 6 7 6" xfId="21977" xr:uid="{9864ED86-28ED-46E6-B41B-15EC3442C5B2}"/>
    <cellStyle name="Output 2 6 7 7" xfId="24675" xr:uid="{2CEA18A2-89F5-4702-BD91-2D4268295022}"/>
    <cellStyle name="Output 2 6 8" xfId="9323" xr:uid="{9CC32031-69DD-470E-8045-23A3664919A2}"/>
    <cellStyle name="Output 2 6 8 2" xfId="13420" xr:uid="{5BA85300-538F-4AB6-94C9-CCC9E1FF834B}"/>
    <cellStyle name="Output 2 6 8 3" xfId="16815" xr:uid="{BFF19904-ACF5-4B1D-B356-B544AF1B5CCF}"/>
    <cellStyle name="Output 2 6 8 4" xfId="19246" xr:uid="{A588AF39-F11D-4DF2-A643-84090B87458C}"/>
    <cellStyle name="Output 2 6 8 5" xfId="19584" xr:uid="{AB4ACE40-DC1B-4F6D-A7F7-82AA551D9F53}"/>
    <cellStyle name="Output 2 6 8 6" xfId="22215" xr:uid="{1FC87AB1-24F8-4772-A20F-8F5B77371279}"/>
    <cellStyle name="Output 2 6 8 7" xfId="24875" xr:uid="{9667DB72-03D4-4B0B-BBFE-702121428A94}"/>
    <cellStyle name="Output 2 6 9" xfId="3059" xr:uid="{17C22B45-EFF8-48C8-AF50-9194C15C1B20}"/>
    <cellStyle name="Output 2 7" xfId="5278" xr:uid="{0C737B1B-2514-4730-B816-5A80881CAC74}"/>
    <cellStyle name="Output 2 7 10" xfId="12994" xr:uid="{5AE7F9B5-8117-437A-A756-D7838FC2D672}"/>
    <cellStyle name="Output 2 7 11" xfId="3230" xr:uid="{57903118-5A25-4948-B0A5-BA274B199470}"/>
    <cellStyle name="Output 2 7 12" xfId="17141" xr:uid="{A5FC7AC2-DA4B-48CC-9CB9-567C9991435A}"/>
    <cellStyle name="Output 2 7 2" xfId="6510" xr:uid="{59B21F1A-01DC-4311-A71A-F515274CFFA7}"/>
    <cellStyle name="Output 2 7 2 2" xfId="10682" xr:uid="{124E76E8-CE00-4FBA-B6B3-C97C2C8E4EBA}"/>
    <cellStyle name="Output 2 7 2 3" xfId="14130" xr:uid="{5A781245-79DE-4DF1-83EB-41B4701B4CBA}"/>
    <cellStyle name="Output 2 7 2 4" xfId="5097" xr:uid="{9B7B51FC-AA2A-4026-ADA8-44E86244829B}"/>
    <cellStyle name="Output 2 7 2 5" xfId="19908" xr:uid="{724AFDAD-2C92-4D3C-BC42-30FC69282783}"/>
    <cellStyle name="Output 2 7 2 6" xfId="22671" xr:uid="{E730F5E4-62A6-4E4F-8613-678945DCE073}"/>
    <cellStyle name="Output 2 7 3" xfId="7209" xr:uid="{4F230E88-3D38-4A36-907E-D76FB8942985}"/>
    <cellStyle name="Output 2 7 3 2" xfId="11365" xr:uid="{E07CE7A3-561E-4D83-B871-F989CBB460B3}"/>
    <cellStyle name="Output 2 7 3 3" xfId="14817" xr:uid="{7099E89B-17D9-47D7-B2E8-ED2A1D2704BF}"/>
    <cellStyle name="Output 2 7 3 4" xfId="18301" xr:uid="{6057106F-106D-407E-B694-C8F20D1D975C}"/>
    <cellStyle name="Output 2 7 3 5" xfId="20554" xr:uid="{7458B716-CE0F-476E-BEFC-26D5F589F822}"/>
    <cellStyle name="Output 2 7 3 6" xfId="23310" xr:uid="{9E27C9BC-68DB-42E4-8820-947EA36CEEEA}"/>
    <cellStyle name="Output 2 7 4" xfId="7840" xr:uid="{FF2D28B1-CB5A-4CAC-9213-6C9492531745}"/>
    <cellStyle name="Output 2 7 4 2" xfId="11996" xr:uid="{63D6116A-1D21-4AA4-8823-F8E9AAE2428D}"/>
    <cellStyle name="Output 2 7 4 3" xfId="15445" xr:uid="{07479465-C96E-4DCD-89D9-280437534D4F}"/>
    <cellStyle name="Output 2 7 4 4" xfId="16400" xr:uid="{D934CD12-7B99-4415-8503-EE1DA760C86F}"/>
    <cellStyle name="Output 2 7 4 5" xfId="21179" xr:uid="{88140BE0-192C-4EE1-B359-7A0020C9BBA8}"/>
    <cellStyle name="Output 2 7 4 6" xfId="23935" xr:uid="{444181BB-4BEF-4595-B15C-451FEE8664C0}"/>
    <cellStyle name="Output 2 7 5" xfId="8382" xr:uid="{ADA952BD-A372-4F12-BE8A-99E184169CBF}"/>
    <cellStyle name="Output 2 7 5 2" xfId="12538" xr:uid="{9D30C4A6-0680-4C74-A567-F8748EB6BA0B}"/>
    <cellStyle name="Output 2 7 5 3" xfId="15985" xr:uid="{36B94021-40E6-4FE0-BE42-266115878486}"/>
    <cellStyle name="Output 2 7 5 4" xfId="4351" xr:uid="{E2943EB2-8917-49DB-A02D-F491AAEEC109}"/>
    <cellStyle name="Output 2 7 5 5" xfId="21716" xr:uid="{9638832E-798F-463E-A000-2662FEB7079F}"/>
    <cellStyle name="Output 2 7 5 6" xfId="24472" xr:uid="{FB1F48B7-02C7-46C3-A3CA-D90870E7DA44}"/>
    <cellStyle name="Output 2 7 6" xfId="9147" xr:uid="{671A6751-3163-4E5C-B3F0-826E93933FC7}"/>
    <cellStyle name="Output 2 7 6 2" xfId="13247" xr:uid="{B2B2F073-7426-45A7-B22F-66BDE664813A}"/>
    <cellStyle name="Output 2 7 6 3" xfId="16643" xr:uid="{61B64046-F805-4A4C-B0B7-8661E5A824BA}"/>
    <cellStyle name="Output 2 7 6 4" xfId="19080" xr:uid="{48C006AC-40FF-4903-9B90-04E977F4D519}"/>
    <cellStyle name="Output 2 7 6 5" xfId="19487" xr:uid="{74AF9752-7C3A-439D-8194-A098B66DA109}"/>
    <cellStyle name="Output 2 7 6 6" xfId="22060" xr:uid="{EA2BD2C1-BC46-47F5-A0F3-F49DC5EBB541}"/>
    <cellStyle name="Output 2 7 6 7" xfId="24756" xr:uid="{FFAA1197-972F-4DD0-923D-B3D7B7AA9AB9}"/>
    <cellStyle name="Output 2 7 7" xfId="9402" xr:uid="{04AE16B1-E208-44A5-9CEF-ECB1AA18A892}"/>
    <cellStyle name="Output 2 7 7 2" xfId="13499" xr:uid="{63B13F8F-25CF-4128-9978-994A53925C8B}"/>
    <cellStyle name="Output 2 7 7 3" xfId="16894" xr:uid="{1E24DBF3-719B-4E56-B466-1CEFA0FB8808}"/>
    <cellStyle name="Output 2 7 7 4" xfId="19325" xr:uid="{A2E1B553-7CF8-4BE3-9A7C-BC3523D02294}"/>
    <cellStyle name="Output 2 7 7 5" xfId="19663" xr:uid="{3EDD9DB5-A84A-47AB-8242-08ACD012E89D}"/>
    <cellStyle name="Output 2 7 7 6" xfId="22294" xr:uid="{7FA26251-D723-4C93-8611-5418D8DF927B}"/>
    <cellStyle name="Output 2 7 7 7" xfId="24954" xr:uid="{699E4FA2-EE06-43D6-9038-68D5E7124073}"/>
    <cellStyle name="Output 2 7 8" xfId="9492" xr:uid="{917DF413-49F0-4EE2-BFDA-65D1023FDAA5}"/>
    <cellStyle name="Output 2 7 9" xfId="3612" xr:uid="{0BDBCE68-13FB-4A6D-8DA4-4C083A430926}"/>
    <cellStyle name="Output 2 8" xfId="6002" xr:uid="{3A3EF456-C748-4231-A85F-BE5323040E08}"/>
    <cellStyle name="Output 2 8 2" xfId="10185" xr:uid="{61550336-4284-4E35-A540-F4A68A66AE70}"/>
    <cellStyle name="Output 2 8 3" xfId="13633" xr:uid="{884BB207-32F9-4270-B129-77C003E240DF}"/>
    <cellStyle name="Output 2 8 4" xfId="19030" xr:uid="{79081D02-62CA-442D-AB39-0D94A92D58AB}"/>
    <cellStyle name="Output 2 8 5" xfId="18029" xr:uid="{A3D375EB-15D3-43D8-B2B9-20113ABB464B}"/>
    <cellStyle name="Output 2 8 6" xfId="17407" xr:uid="{9C1E1B9D-662C-415F-BAAF-33E8461C4157}"/>
    <cellStyle name="Output 2 9" xfId="6400" xr:uid="{41888D1A-ACBA-4DC1-A7A5-18835DD8314E}"/>
    <cellStyle name="Output 2 9 2" xfId="10572" xr:uid="{2134CE4D-D143-4DFD-930D-4453117EF5A5}"/>
    <cellStyle name="Output 2 9 3" xfId="14020" xr:uid="{160B2CEB-BA0F-4A1F-BAFA-F2F80E6263BC}"/>
    <cellStyle name="Output 2 9 4" xfId="13193" xr:uid="{2D8970CF-2359-456E-BB9D-78B81E046ECA}"/>
    <cellStyle name="Output 2 9 5" xfId="19798" xr:uid="{9F40683F-A680-4CE5-AE4B-37B6FEE2DF6C}"/>
    <cellStyle name="Output 2 9 6" xfId="22561" xr:uid="{3FBB8743-D919-4C86-A5E0-6C8AEE4EB354}"/>
    <cellStyle name="Output 3" xfId="559" xr:uid="{00000000-0005-0000-0000-000073070000}"/>
    <cellStyle name="Output 3 10" xfId="6340" xr:uid="{46424621-1E6F-42DA-AF4F-546EB363BB01}"/>
    <cellStyle name="Output 3 10 2" xfId="10515" xr:uid="{AB2BEC9E-449B-497E-964C-18FB6C73A560}"/>
    <cellStyle name="Output 3 10 3" xfId="13962" xr:uid="{605F0520-A4A8-4438-AB0C-CB26F8314621}"/>
    <cellStyle name="Output 3 10 4" xfId="18255" xr:uid="{23C16927-1F1B-4D00-8E73-4D38ADC6E6FE}"/>
    <cellStyle name="Output 3 10 5" xfId="19777" xr:uid="{1D59FAB9-4796-4AB1-B5AC-85DEF2C65C72}"/>
    <cellStyle name="Output 3 10 6" xfId="22541" xr:uid="{0452EF6E-3EAD-4668-AAAE-6BE02780A1C6}"/>
    <cellStyle name="Output 3 11" xfId="5950" xr:uid="{D37A33C6-3FD5-461D-B82C-3975300D2BE8}"/>
    <cellStyle name="Output 3 11 2" xfId="10133" xr:uid="{DFC717DB-4120-4274-9B6E-7BBE4BD17C8E}"/>
    <cellStyle name="Output 3 11 3" xfId="13582" xr:uid="{9C95411E-601B-4197-8FCB-E441F272FA8B}"/>
    <cellStyle name="Output 3 11 4" xfId="16107" xr:uid="{B7E46C20-80C8-4B41-97EF-851356631974}"/>
    <cellStyle name="Output 3 11 5" xfId="18308" xr:uid="{DEB68B36-E576-4375-B873-B92301977D27}"/>
    <cellStyle name="Output 3 11 6" xfId="18328" xr:uid="{B52B27A4-4864-40A3-8778-423AACCA77A2}"/>
    <cellStyle name="Output 3 12" xfId="8781" xr:uid="{BB7FB5B8-4D10-4B63-8A0E-21935BF73639}"/>
    <cellStyle name="Output 3 12 2" xfId="12927" xr:uid="{58092FAC-A2ED-4D29-A4E2-441147A960A3}"/>
    <cellStyle name="Output 3 12 3" xfId="16327" xr:uid="{FFB5642E-D299-49C7-9F5D-CEE53FE2E7E3}"/>
    <cellStyle name="Output 3 12 4" xfId="18768" xr:uid="{A676EF11-2910-4C0F-BD99-3A0342FC9723}"/>
    <cellStyle name="Output 3 12 5" xfId="4181" xr:uid="{EDA296BB-B39E-4FCB-870C-08DF4D67DE7E}"/>
    <cellStyle name="Output 3 12 6" xfId="21874" xr:uid="{C34C5954-CE51-40FC-8B9F-C43151408489}"/>
    <cellStyle name="Output 3 12 7" xfId="24592" xr:uid="{5D4DE433-859B-4C62-A3A7-DB47A1E8CD83}"/>
    <cellStyle name="Output 3 13" xfId="9218" xr:uid="{A08954BA-8E27-4DEA-B9BD-681940FB5642}"/>
    <cellStyle name="Output 3 13 2" xfId="13315" xr:uid="{1F1FFF08-D9C0-4215-84E6-0BB799135F80}"/>
    <cellStyle name="Output 3 13 3" xfId="16711" xr:uid="{710C15D4-8492-4E0F-8B94-B79534E77CBB}"/>
    <cellStyle name="Output 3 13 4" xfId="19142" xr:uid="{8060CAE6-F29A-442B-831E-A2182C2C130B}"/>
    <cellStyle name="Output 3 13 5" xfId="22114" xr:uid="{5A4518FD-EBE6-4406-8BCB-E081330B96BA}"/>
    <cellStyle name="Output 3 13 6" xfId="24805" xr:uid="{B15B00C4-7BC5-41EA-9974-02CE22FD7C86}"/>
    <cellStyle name="Output 3 14" xfId="3440" xr:uid="{20A75A8B-50FB-43DD-B266-443EF7620435}"/>
    <cellStyle name="Output 3 15" xfId="8539" xr:uid="{4B6D7776-EB0D-46BD-9C51-E29A231E9D31}"/>
    <cellStyle name="Output 3 16" xfId="3078" xr:uid="{8C2083C7-4971-4B90-80A3-05EC96EA398E}"/>
    <cellStyle name="Output 3 17" xfId="8516" xr:uid="{56B0E7CF-71C7-4C38-91E4-8B252D6797FC}"/>
    <cellStyle name="Output 3 18" xfId="17789" xr:uid="{528DC5CF-E31D-49F2-ADB8-538B359F913C}"/>
    <cellStyle name="Output 3 2" xfId="2030" xr:uid="{00000000-0005-0000-0000-000074070000}"/>
    <cellStyle name="Output 3 2 10" xfId="9286" xr:uid="{6025BD90-0C58-452E-9587-A8E9772F50CD}"/>
    <cellStyle name="Output 3 2 10 2" xfId="13383" xr:uid="{26734AA7-1493-4589-9CCC-E7CEBC3F084C}"/>
    <cellStyle name="Output 3 2 10 3" xfId="16778" xr:uid="{818D16F4-71E1-43E3-801D-7BCCA541EEEF}"/>
    <cellStyle name="Output 3 2 10 4" xfId="19209" xr:uid="{AD3CB94C-5C37-440D-8A12-2445ADE93253}"/>
    <cellStyle name="Output 3 2 10 5" xfId="22178" xr:uid="{88730FA7-D79E-4901-B253-7BFFE51059A2}"/>
    <cellStyle name="Output 3 2 10 6" xfId="24838" xr:uid="{E253FF31-5341-41B1-ACD1-9A897A65E6C0}"/>
    <cellStyle name="Output 3 2 11" xfId="4594" xr:uid="{715E4F2C-F816-436C-8879-384814836895}"/>
    <cellStyle name="Output 3 2 12" xfId="3900" xr:uid="{5EE4C3C5-31B9-42C4-9966-D61A003500EB}"/>
    <cellStyle name="Output 3 2 13" xfId="8572" xr:uid="{2DB5BDE1-8FD3-41BE-BFE6-37FD3ED0B7F3}"/>
    <cellStyle name="Output 3 2 14" xfId="16367" xr:uid="{008C5AC6-68AF-4C98-8E72-7DAB17564182}"/>
    <cellStyle name="Output 3 2 15" xfId="13118" xr:uid="{6F4F114D-C03C-480E-9BD7-477AD372181D}"/>
    <cellStyle name="Output 3 2 2" xfId="5258" xr:uid="{8E862203-DEFE-4E38-B6AA-6C94B3546482}"/>
    <cellStyle name="Output 3 2 2 10" xfId="9137" xr:uid="{82B12178-F232-45F9-95A5-8F60966C7154}"/>
    <cellStyle name="Output 3 2 2 10 2" xfId="13237" xr:uid="{C2E6A4A4-3267-404F-8D66-701EF9B9B870}"/>
    <cellStyle name="Output 3 2 2 10 3" xfId="16633" xr:uid="{DF77E0D4-44C5-4BF1-A247-C1A78BDCD20E}"/>
    <cellStyle name="Output 3 2 2 10 4" xfId="19070" xr:uid="{ECBAE824-D10F-4742-A3E5-C1F0F6042FB5}"/>
    <cellStyle name="Output 3 2 2 10 5" xfId="19478" xr:uid="{4DF31D66-1282-48A6-AA7D-A92DCCFCBCBE}"/>
    <cellStyle name="Output 3 2 2 10 6" xfId="22051" xr:uid="{C8B4B590-02A5-4871-8CE5-97D39739B24A}"/>
    <cellStyle name="Output 3 2 2 10 7" xfId="24747" xr:uid="{8869A155-B970-493F-B64A-37C5F0A53D1D}"/>
    <cellStyle name="Output 3 2 2 11" xfId="9393" xr:uid="{45A9A85D-072F-404E-A159-DE4F66478288}"/>
    <cellStyle name="Output 3 2 2 11 2" xfId="13490" xr:uid="{A2661FED-6AFD-4A68-844C-3F5D37905042}"/>
    <cellStyle name="Output 3 2 2 11 3" xfId="16885" xr:uid="{F6AC1AAA-7504-45AB-8A8B-44EE24BCD083}"/>
    <cellStyle name="Output 3 2 2 11 4" xfId="19316" xr:uid="{A7AE49FE-17AE-4738-B67E-36151463E3CA}"/>
    <cellStyle name="Output 3 2 2 11 5" xfId="19654" xr:uid="{E0146341-590B-4908-B8E2-E2D8AA7699E8}"/>
    <cellStyle name="Output 3 2 2 11 6" xfId="22285" xr:uid="{81F44D4C-039A-4117-B8E6-0977DB9A9602}"/>
    <cellStyle name="Output 3 2 2 11 7" xfId="24945" xr:uid="{3E400DFE-7CFA-4FEF-B2D9-6B6B1DC752CE}"/>
    <cellStyle name="Output 3 2 2 12" xfId="2978" xr:uid="{7A6D6C83-E694-4237-BC10-9C3379D18471}"/>
    <cellStyle name="Output 3 2 2 13" xfId="4511" xr:uid="{7CE272F5-2D8B-4647-9E03-1072B225BD25}"/>
    <cellStyle name="Output 3 2 2 14" xfId="16441" xr:uid="{D38BA088-D8FC-43F8-8763-1F3854977856}"/>
    <cellStyle name="Output 3 2 2 15" xfId="17920" xr:uid="{5803525C-DE1E-4117-AF86-208736B5CC27}"/>
    <cellStyle name="Output 3 2 2 2" xfId="5569" xr:uid="{BF38D7F5-C1EA-427B-A2D1-B15A6096F386}"/>
    <cellStyle name="Output 3 2 2 2 10" xfId="18612" xr:uid="{0565F65C-85F6-4D06-8761-D5DECE1126FF}"/>
    <cellStyle name="Output 3 2 2 2 11" xfId="17628" xr:uid="{BA2BCF11-4A98-403E-B164-5649929251A5}"/>
    <cellStyle name="Output 3 2 2 2 12" xfId="16345" xr:uid="{CD616104-668F-4E6F-8D69-F0E53D173F3A}"/>
    <cellStyle name="Output 3 2 2 2 2" xfId="5671" xr:uid="{9120ADBE-9E24-4AD5-AA85-A5A50BCF3310}"/>
    <cellStyle name="Output 3 2 2 2 2 10" xfId="3419" xr:uid="{DDDC003E-2CDC-451D-B7F1-4AC181FE46AF}"/>
    <cellStyle name="Output 3 2 2 2 2 2" xfId="6841" xr:uid="{CE6EEA0B-7702-477E-997E-E6C45EF8F224}"/>
    <cellStyle name="Output 3 2 2 2 2 2 2" xfId="11002" xr:uid="{FD65C9A3-EBB6-4825-A0CC-A7DBCB45242B}"/>
    <cellStyle name="Output 3 2 2 2 2 2 3" xfId="14455" xr:uid="{D056FEB8-7026-4A43-844A-329673E5850F}"/>
    <cellStyle name="Output 3 2 2 2 2 2 4" xfId="5165" xr:uid="{48711877-8C33-4472-8819-208B28A46711}"/>
    <cellStyle name="Output 3 2 2 2 2 2 5" xfId="20214" xr:uid="{3573266E-1A2B-49E2-B173-C5AB404C804C}"/>
    <cellStyle name="Output 3 2 2 2 2 2 6" xfId="22973" xr:uid="{C22EB10C-DD4F-4B84-A468-5E937E135298}"/>
    <cellStyle name="Output 3 2 2 2 2 3" xfId="7509" xr:uid="{DF1F098C-570A-4B01-A760-A3B7B63A4D21}"/>
    <cellStyle name="Output 3 2 2 2 2 3 2" xfId="11665" xr:uid="{6DA97EB7-32FF-49A9-8CDD-B1100F40AA30}"/>
    <cellStyle name="Output 3 2 2 2 2 3 3" xfId="15116" xr:uid="{5FBB11FD-0F5B-4008-9EA4-4C591CED3EBB}"/>
    <cellStyle name="Output 3 2 2 2 2 3 4" xfId="17079" xr:uid="{23053179-3B16-4883-85E4-3B159CCFBFB7}"/>
    <cellStyle name="Output 3 2 2 2 2 3 5" xfId="20852" xr:uid="{0215F42D-4749-4AF7-8FC4-1F90A292AC02}"/>
    <cellStyle name="Output 3 2 2 2 2 3 6" xfId="23608" xr:uid="{8F6609D8-1D13-4EFA-9A18-939D3BCF38E8}"/>
    <cellStyle name="Output 3 2 2 2 2 4" xfId="8141" xr:uid="{4E913782-0902-4665-B0D4-7CC36482603D}"/>
    <cellStyle name="Output 3 2 2 2 2 4 2" xfId="12297" xr:uid="{7661252B-194C-498E-9A90-4A1CB5C1B171}"/>
    <cellStyle name="Output 3 2 2 2 2 4 3" xfId="15746" xr:uid="{1249AB44-94BB-4ABC-B7FC-393718EBEF59}"/>
    <cellStyle name="Output 3 2 2 2 2 4 4" xfId="12658" xr:uid="{91457D61-1F6B-42A6-911D-11BEDAABBEB0}"/>
    <cellStyle name="Output 3 2 2 2 2 4 5" xfId="21478" xr:uid="{B926FA00-48C3-4199-8014-B38C2DA43A85}"/>
    <cellStyle name="Output 3 2 2 2 2 4 6" xfId="24234" xr:uid="{0DC35F63-EF68-4A37-B8D5-FA3D8114F278}"/>
    <cellStyle name="Output 3 2 2 2 2 5" xfId="8437" xr:uid="{C50C72F8-003A-4448-8D87-E8D98536A3A9}"/>
    <cellStyle name="Output 3 2 2 2 2 5 2" xfId="12593" xr:uid="{EEB7EA79-C462-4D2B-88E9-9540809A5E92}"/>
    <cellStyle name="Output 3 2 2 2 2 5 3" xfId="16040" xr:uid="{FC13F01F-26E3-4BA3-99C8-332706F6B954}"/>
    <cellStyle name="Output 3 2 2 2 2 5 4" xfId="8616" xr:uid="{5A1D975C-4A6E-40FF-9651-19A1812F1D09}"/>
    <cellStyle name="Output 3 2 2 2 2 5 5" xfId="21771" xr:uid="{B87545D5-E459-4B92-B891-10F3058FA4F3}"/>
    <cellStyle name="Output 3 2 2 2 2 5 6" xfId="24527" xr:uid="{86B5AA9F-E53C-49EC-B754-BF49BABB6F06}"/>
    <cellStyle name="Output 3 2 2 2 2 6" xfId="9862" xr:uid="{EF195AAB-0364-48BB-B080-5AC36A70A1CB}"/>
    <cellStyle name="Output 3 2 2 2 2 7" xfId="9445" xr:uid="{A0BC2452-F241-4555-AED9-5FDE2E9280FB}"/>
    <cellStyle name="Output 3 2 2 2 2 8" xfId="4075" xr:uid="{675055FE-2ADC-4D5D-9C3C-E9241BE7CEB0}"/>
    <cellStyle name="Output 3 2 2 2 2 9" xfId="18064" xr:uid="{781DAC51-EE67-48E2-9FE4-9B7D5A9C963C}"/>
    <cellStyle name="Output 3 2 2 2 3" xfId="5892" xr:uid="{5F25371E-E39D-4602-B956-DB7101A5CE4D}"/>
    <cellStyle name="Output 3 2 2 2 3 10" xfId="18123" xr:uid="{E579EF6D-88C5-48C9-B532-854A04D6F700}"/>
    <cellStyle name="Output 3 2 2 2 3 2" xfId="7061" xr:uid="{AD4CC893-C4D3-4FDD-9D4A-A84EDCE7D29F}"/>
    <cellStyle name="Output 3 2 2 2 3 2 2" xfId="11217" xr:uid="{E2F2A4AD-1D65-49F1-9796-6C908C41280A}"/>
    <cellStyle name="Output 3 2 2 2 3 2 3" xfId="14671" xr:uid="{D10D58FA-3FC7-44C2-849D-5CDC2CB31A53}"/>
    <cellStyle name="Output 3 2 2 2 3 2 4" xfId="17160" xr:uid="{8459FA74-68D9-4146-B56D-BD5CAE7CCA92}"/>
    <cellStyle name="Output 3 2 2 2 3 2 5" xfId="20412" xr:uid="{F1F0E734-B70F-4350-8DAD-2C800867D37F}"/>
    <cellStyle name="Output 3 2 2 2 3 2 6" xfId="23170" xr:uid="{B30058BE-9514-4445-B441-F186857C318C}"/>
    <cellStyle name="Output 3 2 2 2 3 3" xfId="7709" xr:uid="{8522AA61-8269-4337-A308-ABB400216D31}"/>
    <cellStyle name="Output 3 2 2 2 3 3 2" xfId="11865" xr:uid="{14A5ED79-A541-4BB7-870A-4F38B11730CD}"/>
    <cellStyle name="Output 3 2 2 2 3 3 3" xfId="15314" xr:uid="{ED04E906-CE92-441C-B4AD-003A5E5918C7}"/>
    <cellStyle name="Output 3 2 2 2 3 3 4" xfId="12698" xr:uid="{62F13A85-2317-4112-8040-0B71E858B76D}"/>
    <cellStyle name="Output 3 2 2 2 3 3 5" xfId="21049" xr:uid="{F1415F46-413E-4C06-A440-69338A87917E}"/>
    <cellStyle name="Output 3 2 2 2 3 3 6" xfId="23805" xr:uid="{B5DE632B-848B-44A0-9976-AA87A71BF5B0}"/>
    <cellStyle name="Output 3 2 2 2 3 4" xfId="8341" xr:uid="{6E74948F-171A-4FB1-8CB9-E3B5C18FFE06}"/>
    <cellStyle name="Output 3 2 2 2 3 4 2" xfId="12497" xr:uid="{8B890BFE-A140-403C-8D0B-78873E704874}"/>
    <cellStyle name="Output 3 2 2 2 3 4 3" xfId="15944" xr:uid="{59E78816-CB1A-46A8-83D5-86EA44082BCC}"/>
    <cellStyle name="Output 3 2 2 2 3 4 4" xfId="4328" xr:uid="{AFD40265-FB3C-42A6-B2D7-69F8E662CFB0}"/>
    <cellStyle name="Output 3 2 2 2 3 4 5" xfId="21675" xr:uid="{F06D07E3-4513-4695-BA34-C247B02F4C58}"/>
    <cellStyle name="Output 3 2 2 2 3 4 6" xfId="24431" xr:uid="{6375ABE6-C5C4-4AFE-A828-87039A63CAEE}"/>
    <cellStyle name="Output 3 2 2 2 3 5" xfId="8474" xr:uid="{0DCA5B5A-9489-4925-89D1-9FA8A3729201}"/>
    <cellStyle name="Output 3 2 2 2 3 5 2" xfId="12630" xr:uid="{B0F92D85-3BD9-4E67-8C38-C41044448171}"/>
    <cellStyle name="Output 3 2 2 2 3 5 3" xfId="16077" xr:uid="{87DC3602-3C53-4CEF-A5F5-B060E06D42E1}"/>
    <cellStyle name="Output 3 2 2 2 3 5 4" xfId="4388" xr:uid="{61F61751-B525-4480-A2F4-EE45AB844062}"/>
    <cellStyle name="Output 3 2 2 2 3 5 5" xfId="21808" xr:uid="{EB71ACF3-96A4-4133-8002-D671E76C27F3}"/>
    <cellStyle name="Output 3 2 2 2 3 5 6" xfId="24564" xr:uid="{658641BC-58A2-40F8-8932-4DD924D110BE}"/>
    <cellStyle name="Output 3 2 2 2 3 6" xfId="10077" xr:uid="{BB3F1D56-635B-4EA5-8930-B8888B56F2B7}"/>
    <cellStyle name="Output 3 2 2 2 3 7" xfId="3327" xr:uid="{9E7124AF-BCFE-4016-B2DA-071A35FA2B40}"/>
    <cellStyle name="Output 3 2 2 2 3 8" xfId="3097" xr:uid="{3EA5BDF8-FF8C-422E-A07F-1A5D09851812}"/>
    <cellStyle name="Output 3 2 2 2 3 9" xfId="18325" xr:uid="{87EA9E25-8F15-4E86-8160-1CA68BCB975D}"/>
    <cellStyle name="Output 3 2 2 2 4" xfId="6739" xr:uid="{6C404E37-3709-45B5-AB70-BFB7218A34A5}"/>
    <cellStyle name="Output 3 2 2 2 4 2" xfId="10900" xr:uid="{3960E118-0F46-4925-AA95-D9D7123B25C4}"/>
    <cellStyle name="Output 3 2 2 2 4 3" xfId="14353" xr:uid="{AFDE9731-CB3E-4DD3-A990-8B915E89712D}"/>
    <cellStyle name="Output 3 2 2 2 4 4" xfId="3784" xr:uid="{26F7F209-D33B-416E-9F92-26DE3ACADB54}"/>
    <cellStyle name="Output 3 2 2 2 4 5" xfId="20112" xr:uid="{4F97F511-C860-4FBE-AC16-7AB0E97B3835}"/>
    <cellStyle name="Output 3 2 2 2 4 6" xfId="22871" xr:uid="{1932D68D-ABAB-4E86-B0D9-D2690658BB29}"/>
    <cellStyle name="Output 3 2 2 2 5" xfId="7407" xr:uid="{CEC09D6C-29F3-4E35-BB02-B92D96DEFA88}"/>
    <cellStyle name="Output 3 2 2 2 5 2" xfId="11563" xr:uid="{43E27783-ADF2-44CB-A933-8BF4148D0B2A}"/>
    <cellStyle name="Output 3 2 2 2 5 3" xfId="15014" xr:uid="{E36E32A6-EE78-4B3F-9A4B-101B80912E53}"/>
    <cellStyle name="Output 3 2 2 2 5 4" xfId="17293" xr:uid="{AEB8A323-2BA8-4EF4-BC6E-63031C0F84A6}"/>
    <cellStyle name="Output 3 2 2 2 5 5" xfId="20750" xr:uid="{FA414C63-D6AD-4820-A99E-E67543AB4B70}"/>
    <cellStyle name="Output 3 2 2 2 5 6" xfId="23506" xr:uid="{809F6AC7-4B4B-44AD-BB93-DFBFE1800854}"/>
    <cellStyle name="Output 3 2 2 2 6" xfId="8039" xr:uid="{8177D76F-9F71-411C-BFB8-F6B9A5B459AF}"/>
    <cellStyle name="Output 3 2 2 2 6 2" xfId="12195" xr:uid="{75677BF5-02CC-4B9A-9379-3DFCD0703A7D}"/>
    <cellStyle name="Output 3 2 2 2 6 3" xfId="15644" xr:uid="{F32D3A79-E9E2-44B8-8883-064C3E80D8A6}"/>
    <cellStyle name="Output 3 2 2 2 6 4" xfId="13270" xr:uid="{8C0E5AEB-E4D0-4B9B-9FFD-2FDB7A4204BE}"/>
    <cellStyle name="Output 3 2 2 2 6 5" xfId="21376" xr:uid="{88A8364B-4C5E-4AAD-A4FE-CB8847A9C6E4}"/>
    <cellStyle name="Output 3 2 2 2 6 6" xfId="24132" xr:uid="{A25A1080-E564-4953-881C-8325F73C2B96}"/>
    <cellStyle name="Output 3 2 2 2 7" xfId="8418" xr:uid="{6E845CA2-C12A-41E0-B7D6-06C399BAC082}"/>
    <cellStyle name="Output 3 2 2 2 7 2" xfId="12574" xr:uid="{C6E5372C-7441-492A-93DB-00E158E942FA}"/>
    <cellStyle name="Output 3 2 2 2 7 3" xfId="16021" xr:uid="{ACFFC6EA-C23E-4002-BBE7-097FD510165A}"/>
    <cellStyle name="Output 3 2 2 2 7 4" xfId="4368" xr:uid="{B7B027B5-72C4-4BCF-890C-9DCDD140E935}"/>
    <cellStyle name="Output 3 2 2 2 7 5" xfId="21752" xr:uid="{60E11ACA-8CB5-41BC-ACC3-9BAF60AA3ADC}"/>
    <cellStyle name="Output 3 2 2 2 7 6" xfId="24508" xr:uid="{5179AC25-120E-4EB2-8F25-8032746622F0}"/>
    <cellStyle name="Output 3 2 2 2 8" xfId="9760" xr:uid="{620DC208-4FE6-457A-AA6B-89183FA8891C}"/>
    <cellStyle name="Output 3 2 2 2 9" xfId="4721" xr:uid="{1B6EC7A6-E326-4B45-9B81-D2781A3504EA}"/>
    <cellStyle name="Output 3 2 2 3" xfId="5621" xr:uid="{7B6105EE-1F95-40FF-B0EE-D41BC1531BD4}"/>
    <cellStyle name="Output 3 2 2 3 10" xfId="3550" xr:uid="{25947C40-A49B-489D-9018-DC090EFFD8BC}"/>
    <cellStyle name="Output 3 2 2 3 2" xfId="6791" xr:uid="{91DE228D-B7F8-4A53-91D4-ECB73F3FB3DF}"/>
    <cellStyle name="Output 3 2 2 3 2 2" xfId="10952" xr:uid="{3B6E4E4B-F103-4471-B725-C25E43B4F2A5}"/>
    <cellStyle name="Output 3 2 2 3 2 3" xfId="14405" xr:uid="{17392B8C-AA62-473E-9AA0-4C71BE7955CB}"/>
    <cellStyle name="Output 3 2 2 3 2 4" xfId="3817" xr:uid="{F45B054A-3D5B-4327-B3EC-285F15D1AA88}"/>
    <cellStyle name="Output 3 2 2 3 2 5" xfId="20164" xr:uid="{82BBB730-5825-4D05-B1A4-8C7C701EE501}"/>
    <cellStyle name="Output 3 2 2 3 2 6" xfId="22923" xr:uid="{0B0D38FC-5C1A-4FB0-8188-D98558199CAD}"/>
    <cellStyle name="Output 3 2 2 3 3" xfId="7459" xr:uid="{572A0718-4021-4CBE-A2C7-F837F52664A3}"/>
    <cellStyle name="Output 3 2 2 3 3 2" xfId="11615" xr:uid="{04AAACB5-C88F-46BA-A140-24EC3C29A950}"/>
    <cellStyle name="Output 3 2 2 3 3 3" xfId="15066" xr:uid="{9EE040AA-384B-4EDD-97EE-36F968354ED2}"/>
    <cellStyle name="Output 3 2 2 3 3 4" xfId="18386" xr:uid="{95045FCF-B744-4952-9963-E81CEC109268}"/>
    <cellStyle name="Output 3 2 2 3 3 5" xfId="20802" xr:uid="{DD0A8B27-AF06-40FB-A562-3A648806B98D}"/>
    <cellStyle name="Output 3 2 2 3 3 6" xfId="23558" xr:uid="{2119F4B1-A103-4521-B04E-D963E06F970A}"/>
    <cellStyle name="Output 3 2 2 3 4" xfId="8091" xr:uid="{8E4489B5-4C46-4442-B020-F41AAED46576}"/>
    <cellStyle name="Output 3 2 2 3 4 2" xfId="12247" xr:uid="{864A47E5-3491-48AA-8051-6A5876F00DE5}"/>
    <cellStyle name="Output 3 2 2 3 4 3" xfId="15696" xr:uid="{2E261ADA-6EE4-4198-924B-DA77F4018697}"/>
    <cellStyle name="Output 3 2 2 3 4 4" xfId="3477" xr:uid="{F6D7103A-4031-4A45-81EE-67E750D3F034}"/>
    <cellStyle name="Output 3 2 2 3 4 5" xfId="21428" xr:uid="{1102F4CA-4DEA-4F63-8C14-40877648AC07}"/>
    <cellStyle name="Output 3 2 2 3 4 6" xfId="24184" xr:uid="{F38A4656-10F9-40E1-9CE4-A1B5F6D6B268}"/>
    <cellStyle name="Output 3 2 2 3 5" xfId="8428" xr:uid="{7BE1EF95-4E57-434C-B720-7317131BEDA2}"/>
    <cellStyle name="Output 3 2 2 3 5 2" xfId="12584" xr:uid="{18A55B7A-B7F1-4C5B-AC35-1738887244C1}"/>
    <cellStyle name="Output 3 2 2 3 5 3" xfId="16031" xr:uid="{10775160-9225-4B40-B5C0-D49F5CF39406}"/>
    <cellStyle name="Output 3 2 2 3 5 4" xfId="4378" xr:uid="{C8466C53-6F83-481F-92A4-4FA616E78469}"/>
    <cellStyle name="Output 3 2 2 3 5 5" xfId="21762" xr:uid="{69AEBE6F-6669-410B-84B1-13DA19381754}"/>
    <cellStyle name="Output 3 2 2 3 5 6" xfId="24518" xr:uid="{51F95F07-5D95-4DB9-95BF-276DED15AA10}"/>
    <cellStyle name="Output 3 2 2 3 6" xfId="9812" xr:uid="{3D6AE9BB-6497-415E-8E8B-E98AF758B391}"/>
    <cellStyle name="Output 3 2 2 3 7" xfId="4918" xr:uid="{64BC20B7-299A-4E89-9CD9-B631301B801C}"/>
    <cellStyle name="Output 3 2 2 3 8" xfId="4052" xr:uid="{3BF17C16-1622-4761-9796-4925F76B1E4B}"/>
    <cellStyle name="Output 3 2 2 3 9" xfId="10220" xr:uid="{F0340379-3B6F-46B1-AF92-2720107E9084}"/>
    <cellStyle name="Output 3 2 2 4" xfId="5838" xr:uid="{DA4154E2-CA31-4218-82CF-62CB17A033A6}"/>
    <cellStyle name="Output 3 2 2 4 10" xfId="19709" xr:uid="{F1B4568D-F0C5-43C8-B160-8899FB3C2A67}"/>
    <cellStyle name="Output 3 2 2 4 2" xfId="7007" xr:uid="{974CC242-6FC9-4401-9080-C1BBBF5B8639}"/>
    <cellStyle name="Output 3 2 2 4 2 2" xfId="11163" xr:uid="{65021054-DC55-4163-BC7D-746B865924F3}"/>
    <cellStyle name="Output 3 2 2 4 2 3" xfId="14617" xr:uid="{500F64E4-121D-4CAB-B376-94A8CB26B3B5}"/>
    <cellStyle name="Output 3 2 2 4 2 4" xfId="5126" xr:uid="{A5D2C869-8570-4EFB-BFB4-4FDF55984278}"/>
    <cellStyle name="Output 3 2 2 4 2 5" xfId="20358" xr:uid="{9DE55686-47BE-4E08-8044-0E8F2274C1CB}"/>
    <cellStyle name="Output 3 2 2 4 2 6" xfId="23116" xr:uid="{ABD449E1-7D46-4BAC-9D4D-D6C2C467F8D4}"/>
    <cellStyle name="Output 3 2 2 4 3" xfId="7655" xr:uid="{2D4F5D7B-45AE-433A-80C2-35B62937D188}"/>
    <cellStyle name="Output 3 2 2 4 3 2" xfId="11811" xr:uid="{C99BF5ED-C5C8-44CB-9BBE-60B50FDB46BB}"/>
    <cellStyle name="Output 3 2 2 4 3 3" xfId="15260" xr:uid="{28FEEAE9-7882-4A4C-99D4-2D11ABB73CC3}"/>
    <cellStyle name="Output 3 2 2 4 3 4" xfId="18675" xr:uid="{7F0F7C48-D34E-4ECD-86CB-E9C192113923}"/>
    <cellStyle name="Output 3 2 2 4 3 5" xfId="20995" xr:uid="{1E02DF5C-493B-4D37-A979-FF8A39205B8A}"/>
    <cellStyle name="Output 3 2 2 4 3 6" xfId="23751" xr:uid="{B110470B-3508-42DB-B927-ACC3C49E2985}"/>
    <cellStyle name="Output 3 2 2 4 4" xfId="8287" xr:uid="{9602B6D4-7F9D-4C65-A733-80F6B469121D}"/>
    <cellStyle name="Output 3 2 2 4 4 2" xfId="12443" xr:uid="{E52485FF-4DC3-4DB5-A167-52B0B3294455}"/>
    <cellStyle name="Output 3 2 2 4 4 3" xfId="15890" xr:uid="{7E8637EC-7C3B-47BC-85D0-9091B48B160F}"/>
    <cellStyle name="Output 3 2 2 4 4 4" xfId="4114" xr:uid="{6C466E01-DC95-465E-842D-9E0FC224F694}"/>
    <cellStyle name="Output 3 2 2 4 4 5" xfId="21621" xr:uid="{3AF7570E-B428-4832-B894-AB89D427AB77}"/>
    <cellStyle name="Output 3 2 2 4 4 6" xfId="24377" xr:uid="{4D22930E-4903-4C4F-83C1-196B9D0D9DC6}"/>
    <cellStyle name="Output 3 2 2 4 5" xfId="8464" xr:uid="{A1B8BD45-2AE6-432B-8B0D-2876765CFF65}"/>
    <cellStyle name="Output 3 2 2 4 5 2" xfId="12620" xr:uid="{D409BEF9-DC95-4BE5-A002-F61FA6F84321}"/>
    <cellStyle name="Output 3 2 2 4 5 3" xfId="16067" xr:uid="{CC515AAB-F34A-4B38-94BE-9BDDD82899EF}"/>
    <cellStyle name="Output 3 2 2 4 5 4" xfId="18672" xr:uid="{5A9BC35E-D518-4AA3-8C59-4060E65AA278}"/>
    <cellStyle name="Output 3 2 2 4 5 5" xfId="21798" xr:uid="{C875A064-A141-46D8-8691-683DA039A1B5}"/>
    <cellStyle name="Output 3 2 2 4 5 6" xfId="24554" xr:uid="{4AB572D5-226B-41E9-8F99-12F12B23DB13}"/>
    <cellStyle name="Output 3 2 2 4 6" xfId="10023" xr:uid="{1FF7BC89-025A-4723-8B3E-D1F97C3A033F}"/>
    <cellStyle name="Output 3 2 2 4 7" xfId="9446" xr:uid="{C0775BBA-CEF2-498A-BBD3-BCBB55077701}"/>
    <cellStyle name="Output 3 2 2 4 8" xfId="11034" xr:uid="{740E8D05-B0A4-4A0B-946C-BACE9A04E696}"/>
    <cellStyle name="Output 3 2 2 4 9" xfId="17817" xr:uid="{6E73F4B2-3CC8-4741-9588-D1248DD2611C}"/>
    <cellStyle name="Output 3 2 2 5" xfId="5515" xr:uid="{59B275FF-FA34-4BB8-B7CB-00ED202C87DF}"/>
    <cellStyle name="Output 3 2 2 5 10" xfId="9630" xr:uid="{DF6A7D2F-F255-4744-88DB-EE00FCD7DF1C}"/>
    <cellStyle name="Output 3 2 2 5 2" xfId="6688" xr:uid="{646AEAF1-B1D2-40F1-AB2F-8E47149634BF}"/>
    <cellStyle name="Output 3 2 2 5 2 2" xfId="10849" xr:uid="{79EAD274-9EBD-4E45-B0C6-B0C947A95983}"/>
    <cellStyle name="Output 3 2 2 5 2 3" xfId="14302" xr:uid="{D86D2318-5C40-4AE4-AE65-7D80A1B1D04E}"/>
    <cellStyle name="Output 3 2 2 5 2 4" xfId="4417" xr:uid="{97EB1043-A2B5-4D17-A8C6-80036937355A}"/>
    <cellStyle name="Output 3 2 2 5 2 5" xfId="20062" xr:uid="{C096115E-94F6-4478-BAF0-FFDC8A51A7F1}"/>
    <cellStyle name="Output 3 2 2 5 2 6" xfId="22821" xr:uid="{E28D3231-D843-4CA8-91E9-F4D403340A5D}"/>
    <cellStyle name="Output 3 2 2 5 3" xfId="7356" xr:uid="{E4C8CC08-7B2C-4A39-9BFC-B0F413EA50F1}"/>
    <cellStyle name="Output 3 2 2 5 3 2" xfId="11512" xr:uid="{592EC184-6489-4612-B80B-860FBFA53927}"/>
    <cellStyle name="Output 3 2 2 5 3 3" xfId="14963" xr:uid="{2BE37E15-B1E2-418F-B6CB-CAB6BCAD78CE}"/>
    <cellStyle name="Output 3 2 2 5 3 4" xfId="17086" xr:uid="{218123CB-4997-43EF-B31A-42130800F4DF}"/>
    <cellStyle name="Output 3 2 2 5 3 5" xfId="20699" xr:uid="{13399A30-796E-4122-9156-3E317F0727BA}"/>
    <cellStyle name="Output 3 2 2 5 3 6" xfId="23455" xr:uid="{9384386B-A6CB-4DD6-896E-DDBAE0771649}"/>
    <cellStyle name="Output 3 2 2 5 4" xfId="7989" xr:uid="{B2A7FB0A-A677-4B62-B595-FFEAB837AB43}"/>
    <cellStyle name="Output 3 2 2 5 4 2" xfId="12145" xr:uid="{9A1F3860-FB32-4ABB-AE08-CA91B752DB0B}"/>
    <cellStyle name="Output 3 2 2 5 4 3" xfId="15594" xr:uid="{CF9B438C-55C1-48C9-88C3-2C49B06960DB}"/>
    <cellStyle name="Output 3 2 2 5 4 4" xfId="12929" xr:uid="{A7923D26-4065-4328-A779-F85CC8546617}"/>
    <cellStyle name="Output 3 2 2 5 4 5" xfId="21326" xr:uid="{E2505217-361B-4806-91E2-058BA2A82BC2}"/>
    <cellStyle name="Output 3 2 2 5 4 6" xfId="24082" xr:uid="{FBC87D43-8F1A-491E-98AE-3E5548F152B5}"/>
    <cellStyle name="Output 3 2 2 5 5" xfId="8409" xr:uid="{4B10BD81-05BA-4DC7-A6B1-EC7DFBBC190A}"/>
    <cellStyle name="Output 3 2 2 5 5 2" xfId="12565" xr:uid="{B85079D8-10D7-4FC9-B21E-978BF304B828}"/>
    <cellStyle name="Output 3 2 2 5 5 3" xfId="16012" xr:uid="{110C7EB7-3235-42E8-8072-ECB818DF00F9}"/>
    <cellStyle name="Output 3 2 2 5 5 4" xfId="4221" xr:uid="{9FAB3733-3F90-4CFD-8565-6B04D3C5DBC6}"/>
    <cellStyle name="Output 3 2 2 5 5 5" xfId="21743" xr:uid="{21CE7E8F-499A-49D6-95EF-49427FD7E718}"/>
    <cellStyle name="Output 3 2 2 5 5 6" xfId="24499" xr:uid="{698772D6-D7E1-44D4-A7AD-CB987AA5C0FA}"/>
    <cellStyle name="Output 3 2 2 5 6" xfId="9707" xr:uid="{87A8D019-B2BE-4021-A210-4A62D0B341A2}"/>
    <cellStyle name="Output 3 2 2 5 7" xfId="4877" xr:uid="{6D63B8DA-2D4A-4435-89CF-77C9318CB0AC}"/>
    <cellStyle name="Output 3 2 2 5 8" xfId="18536" xr:uid="{32A760D1-5CE0-4650-A929-38653EE6AE0F}"/>
    <cellStyle name="Output 3 2 2 5 9" xfId="17352" xr:uid="{F9F5258A-398B-4799-8EC5-D8865A72ED6E}"/>
    <cellStyle name="Output 3 2 2 6" xfId="6490" xr:uid="{40FFBB0F-58AC-4CAC-986D-168B525C0C31}"/>
    <cellStyle name="Output 3 2 2 6 2" xfId="10662" xr:uid="{3A664FCC-3C8D-4FF9-90D7-0A9E085B086A}"/>
    <cellStyle name="Output 3 2 2 6 3" xfId="14110" xr:uid="{87285E30-E2C6-4B0E-AF0F-0EAEF7176F6F}"/>
    <cellStyle name="Output 3 2 2 6 4" xfId="8500" xr:uid="{306DDE73-23B4-4CB0-8BBF-DE33B17BAF70}"/>
    <cellStyle name="Output 3 2 2 6 5" xfId="19888" xr:uid="{FBED9E5D-32CA-4953-A614-9CC0D9851C8D}"/>
    <cellStyle name="Output 3 2 2 6 6" xfId="22651" xr:uid="{228AFA0D-C4F3-4CC8-86F8-3DF6F4669149}"/>
    <cellStyle name="Output 3 2 2 7" xfId="7189" xr:uid="{D7A77F9D-65EF-4C09-95A7-2676131C7781}"/>
    <cellStyle name="Output 3 2 2 7 2" xfId="11345" xr:uid="{70938646-2A28-408F-8D17-D1AE83800BB2}"/>
    <cellStyle name="Output 3 2 2 7 3" xfId="14797" xr:uid="{C8B467E8-BB60-44F2-A72F-E132402E80F3}"/>
    <cellStyle name="Output 3 2 2 7 4" xfId="5054" xr:uid="{BDB425FC-15F9-4E6B-9ACD-0E17A1726122}"/>
    <cellStyle name="Output 3 2 2 7 5" xfId="20534" xr:uid="{D134F6C7-EFA2-4852-9A10-994B2CB70318}"/>
    <cellStyle name="Output 3 2 2 7 6" xfId="23290" xr:uid="{CA24E193-7EE8-455B-B086-3B6A7F19C7C6}"/>
    <cellStyle name="Output 3 2 2 8" xfId="7820" xr:uid="{8A434824-9B06-4F94-B586-C221293E15BE}"/>
    <cellStyle name="Output 3 2 2 8 2" xfId="11976" xr:uid="{1BB7CCD5-1A36-4881-859D-B761A9DCF0DA}"/>
    <cellStyle name="Output 3 2 2 8 3" xfId="15425" xr:uid="{8FDDAAFF-8919-4D5B-875B-B04877A2C57D}"/>
    <cellStyle name="Output 3 2 2 8 4" xfId="16396" xr:uid="{85FA90B0-68A5-4832-8C0D-D4276E2533BB}"/>
    <cellStyle name="Output 3 2 2 8 5" xfId="21159" xr:uid="{ED4B705A-8693-40BE-8849-FD448537A359}"/>
    <cellStyle name="Output 3 2 2 8 6" xfId="23915" xr:uid="{632F719D-D7D5-460F-82FF-C1534F762EC2}"/>
    <cellStyle name="Output 3 2 2 9" xfId="8378" xr:uid="{8C51732E-2F7C-4CD0-963C-E28ED47E8F58}"/>
    <cellStyle name="Output 3 2 2 9 2" xfId="12534" xr:uid="{6A587F31-5C12-41B2-B4C8-46BF930BC429}"/>
    <cellStyle name="Output 3 2 2 9 3" xfId="15981" xr:uid="{D76A7E89-617F-41A1-A0CA-9FA4C7C239D9}"/>
    <cellStyle name="Output 3 2 2 9 4" xfId="4349" xr:uid="{FB7A1376-9D27-4E8D-8E2D-7D00DB172828}"/>
    <cellStyle name="Output 3 2 2 9 5" xfId="21712" xr:uid="{0DD85E48-C610-4BFE-A781-38EF4B729A09}"/>
    <cellStyle name="Output 3 2 2 9 6" xfId="24468" xr:uid="{0A13C7E3-A653-4D7A-BCF2-586645C80C53}"/>
    <cellStyle name="Output 3 2 3" xfId="5363" xr:uid="{484DB307-1D46-47A3-A792-D5185E7C7E59}"/>
    <cellStyle name="Output 3 2 3 10" xfId="9610" xr:uid="{9E448A9E-325F-4601-986A-4D304CCB7EA5}"/>
    <cellStyle name="Output 3 2 3 11" xfId="9628" xr:uid="{78EC9D10-63B7-4644-A12E-F668A48990CE}"/>
    <cellStyle name="Output 3 2 3 12" xfId="18659" xr:uid="{320F1A2C-330A-4A20-9F85-347588D61072}"/>
    <cellStyle name="Output 3 2 3 2" xfId="5784" xr:uid="{0C7E4FEF-AFE7-46AE-BEA2-9B11B190C7AA}"/>
    <cellStyle name="Output 3 2 3 2 10" xfId="17751" xr:uid="{3A09DC5A-3581-47CA-838E-AB38267D9DE0}"/>
    <cellStyle name="Output 3 2 3 2 2" xfId="6953" xr:uid="{4FB328D0-6D18-458C-9C78-9717FCE90F5E}"/>
    <cellStyle name="Output 3 2 3 2 2 2" xfId="11109" xr:uid="{853B6D0E-BAAC-4245-95D2-82CB736F56BC}"/>
    <cellStyle name="Output 3 2 3 2 2 3" xfId="14563" xr:uid="{4D0F301F-6D6E-44B3-AFD4-4BFAB17CF6C1}"/>
    <cellStyle name="Output 3 2 3 2 2 4" xfId="17034" xr:uid="{1FA412DD-64C8-45D1-AD7D-1EF24DCE06F2}"/>
    <cellStyle name="Output 3 2 3 2 2 5" xfId="20304" xr:uid="{CC39EFA9-5695-46AC-A81B-E3A4D9951367}"/>
    <cellStyle name="Output 3 2 3 2 2 6" xfId="23062" xr:uid="{BAB462EC-E8BB-4B46-8003-DB26D409F848}"/>
    <cellStyle name="Output 3 2 3 2 3" xfId="7601" xr:uid="{FF3941FE-20EA-4E8E-BABF-6CE40CEB58EA}"/>
    <cellStyle name="Output 3 2 3 2 3 2" xfId="11757" xr:uid="{74FF44F1-5CFF-4CA6-AFD6-9DE24A6F7E65}"/>
    <cellStyle name="Output 3 2 3 2 3 3" xfId="15206" xr:uid="{7CD583B7-1D04-469C-9FF5-15EF23A3E935}"/>
    <cellStyle name="Output 3 2 3 2 3 4" xfId="13669" xr:uid="{2452E1F3-40CD-4178-A09D-34D4F68C34DB}"/>
    <cellStyle name="Output 3 2 3 2 3 5" xfId="20941" xr:uid="{AD54B407-4F31-43BB-81B7-002E0BE4EE6C}"/>
    <cellStyle name="Output 3 2 3 2 3 6" xfId="23697" xr:uid="{3C8A25C8-DE4C-4081-8383-3F1A108F762E}"/>
    <cellStyle name="Output 3 2 3 2 4" xfId="8233" xr:uid="{C9B03CE2-B264-4F32-A7C8-0084B8F23664}"/>
    <cellStyle name="Output 3 2 3 2 4 2" xfId="12389" xr:uid="{77410C0D-C9C0-430F-86C5-D3BD5C0584AA}"/>
    <cellStyle name="Output 3 2 3 2 4 3" xfId="15836" xr:uid="{CE47374F-80C1-462F-BA12-BF52DA154315}"/>
    <cellStyle name="Output 3 2 3 2 4 4" xfId="4718" xr:uid="{0E132A52-0AD9-4BF0-9301-F708E48E1975}"/>
    <cellStyle name="Output 3 2 3 2 4 5" xfId="21567" xr:uid="{A67B4D15-EB2E-4D39-B0D0-B5F32A5D827B}"/>
    <cellStyle name="Output 3 2 3 2 4 6" xfId="24323" xr:uid="{2EA6F66E-6890-4D58-861D-086B3FD4F86D}"/>
    <cellStyle name="Output 3 2 3 2 5" xfId="8454" xr:uid="{79A4ECEB-9CCD-425F-AE2F-B761F6A92882}"/>
    <cellStyle name="Output 3 2 3 2 5 2" xfId="12610" xr:uid="{08F9A097-EF8B-4CFB-A4DB-EE23C2399A03}"/>
    <cellStyle name="Output 3 2 3 2 5 3" xfId="16057" xr:uid="{BCF23092-BC9F-4361-B289-E3FF939578AF}"/>
    <cellStyle name="Output 3 2 3 2 5 4" xfId="4383" xr:uid="{378613FD-1BBA-45F1-82EF-0110095984B6}"/>
    <cellStyle name="Output 3 2 3 2 5 5" xfId="21788" xr:uid="{8F9BB6C3-DFE8-4383-BD47-255AEA425964}"/>
    <cellStyle name="Output 3 2 3 2 5 6" xfId="24544" xr:uid="{B3CFC50D-676C-481B-96A3-74401479DF35}"/>
    <cellStyle name="Output 3 2 3 2 6" xfId="9969" xr:uid="{EF3D5A54-FA32-4861-B99F-AC276C0F256B}"/>
    <cellStyle name="Output 3 2 3 2 7" xfId="5004" xr:uid="{571591DC-A9D6-4394-A8E7-D1E213DDFA75}"/>
    <cellStyle name="Output 3 2 3 2 8" xfId="10135" xr:uid="{4587D3ED-8672-4800-AB68-F4A505DFEAD7}"/>
    <cellStyle name="Output 3 2 3 2 9" xfId="3862" xr:uid="{61C2BD10-2FD9-4F3A-989C-F4B7FDA20B9B}"/>
    <cellStyle name="Output 3 2 3 3" xfId="6593" xr:uid="{57936834-B1C7-43DB-9E33-41FEF2C55B9A}"/>
    <cellStyle name="Output 3 2 3 3 2" xfId="10765" xr:uid="{BBE88963-6A8C-4788-B1EB-315107F1E76C}"/>
    <cellStyle name="Output 3 2 3 3 3" xfId="14213" xr:uid="{ED36C7B7-0D00-4D97-9B14-42A91E290227}"/>
    <cellStyle name="Output 3 2 3 3 4" xfId="18697" xr:uid="{823D65ED-B1B5-4DBE-BBF4-CFCC8292C616}"/>
    <cellStyle name="Output 3 2 3 3 5" xfId="19991" xr:uid="{222F65D8-4461-4BC0-A5E3-E1E4599BFDED}"/>
    <cellStyle name="Output 3 2 3 3 6" xfId="22754" xr:uid="{8F857333-791C-4345-BBA6-7A9701346C86}"/>
    <cellStyle name="Output 3 2 3 4" xfId="7292" xr:uid="{9E4271AC-2444-4167-8393-B1F5D16015F6}"/>
    <cellStyle name="Output 3 2 3 4 2" xfId="11448" xr:uid="{07B9543F-AFCA-49EB-B006-55CC851ED7E7}"/>
    <cellStyle name="Output 3 2 3 4 3" xfId="14900" xr:uid="{F06C0F8B-AAC8-4E1D-BB76-1956BEAEAAB5}"/>
    <cellStyle name="Output 3 2 3 4 4" xfId="17965" xr:uid="{7AB9693B-44C0-460E-BF64-A886E653E6F3}"/>
    <cellStyle name="Output 3 2 3 4 5" xfId="20637" xr:uid="{6075A725-82F7-4B33-85F5-CA51E8962596}"/>
    <cellStyle name="Output 3 2 3 4 6" xfId="23393" xr:uid="{81BB77AD-02B0-4812-8B0A-4818C7121DAB}"/>
    <cellStyle name="Output 3 2 3 5" xfId="7925" xr:uid="{0F930B69-D235-4285-A0E3-2A7E4D0CD0A4}"/>
    <cellStyle name="Output 3 2 3 5 2" xfId="12081" xr:uid="{7E66F18C-C732-4570-BDCB-29AC86A423D3}"/>
    <cellStyle name="Output 3 2 3 5 3" xfId="15530" xr:uid="{F1E02DBF-4C4A-43BA-B79C-C929BFB8F632}"/>
    <cellStyle name="Output 3 2 3 5 4" xfId="11030" xr:uid="{E9DC5ED9-B70D-4178-8121-91758CD6661A}"/>
    <cellStyle name="Output 3 2 3 5 5" xfId="21264" xr:uid="{BA01EEAD-9267-48BE-BEA3-E582EA74E4F2}"/>
    <cellStyle name="Output 3 2 3 5 6" xfId="24020" xr:uid="{693E1B74-415E-4DF6-9AEE-56E716F4B6AE}"/>
    <cellStyle name="Output 3 2 3 6" xfId="8395" xr:uid="{02C5EB4A-5816-4876-B7B1-2224FD2563C3}"/>
    <cellStyle name="Output 3 2 3 6 2" xfId="12551" xr:uid="{277CF365-4A82-49E8-8173-FFE06467E860}"/>
    <cellStyle name="Output 3 2 3 6 3" xfId="15998" xr:uid="{38C5F43E-8040-439D-96CA-0178F0DAE3A6}"/>
    <cellStyle name="Output 3 2 3 6 4" xfId="3245" xr:uid="{FFE367A1-D3C4-4D3F-9C57-FE9712386311}"/>
    <cellStyle name="Output 3 2 3 6 5" xfId="21729" xr:uid="{57D399B8-455A-4FF0-89E7-B100796B8F89}"/>
    <cellStyle name="Output 3 2 3 6 6" xfId="24485" xr:uid="{C864BFFB-E3D1-49D9-9791-D29E3309E584}"/>
    <cellStyle name="Output 3 2 3 7" xfId="9060" xr:uid="{5984A86B-A871-4FDA-B10E-56E4D5503F9E}"/>
    <cellStyle name="Output 3 2 3 7 2" xfId="13162" xr:uid="{EA0790DC-35BE-4E59-BF19-8470044BCA0B}"/>
    <cellStyle name="Output 3 2 3 7 3" xfId="16560" xr:uid="{3520D66B-CCAC-4883-B926-5E0737192829}"/>
    <cellStyle name="Output 3 2 3 7 4" xfId="19002" xr:uid="{E1ECCD91-0E0F-434F-B99A-2B1AF2FC8924}"/>
    <cellStyle name="Output 3 2 3 7 5" xfId="19416" xr:uid="{71AC9A81-45C7-45E2-8DBB-0BAD32FD2A21}"/>
    <cellStyle name="Output 3 2 3 7 6" xfId="21989" xr:uid="{C2CD4394-87D9-4006-9EB4-B35B72FEF9F2}"/>
    <cellStyle name="Output 3 2 3 7 7" xfId="24686" xr:uid="{75314C78-B82A-4E46-89AC-49C1133885BF}"/>
    <cellStyle name="Output 3 2 3 8" xfId="9334" xr:uid="{0C64BC9E-1D0A-4EB9-8FF0-1B5366A7B9BD}"/>
    <cellStyle name="Output 3 2 3 8 2" xfId="13431" xr:uid="{499A2921-A3ED-454B-AD9F-33E82929E889}"/>
    <cellStyle name="Output 3 2 3 8 3" xfId="16826" xr:uid="{34F91976-CCAA-40B7-88F3-3DB20D180FF2}"/>
    <cellStyle name="Output 3 2 3 8 4" xfId="19257" xr:uid="{54B8BFD4-9AAE-4C19-8EAE-E2E51FEA8DDD}"/>
    <cellStyle name="Output 3 2 3 8 5" xfId="19595" xr:uid="{F7FC0AC7-BC64-440D-87BD-B03459C9C472}"/>
    <cellStyle name="Output 3 2 3 8 6" xfId="22226" xr:uid="{ECC2D9D8-84D8-4532-97AA-8B71A6E4D3C1}"/>
    <cellStyle name="Output 3 2 3 8 7" xfId="24886" xr:uid="{0DD342A2-A8FA-4BAD-8311-25E02019657F}"/>
    <cellStyle name="Output 3 2 3 9" xfId="9577" xr:uid="{7B9FC761-62F3-46B8-B618-0F44237E1FDA}"/>
    <cellStyle name="Output 3 2 4" xfId="5474" xr:uid="{C7E1B969-4E17-4DE8-A8EA-8CAAADBE6CDE}"/>
    <cellStyle name="Output 3 2 4 10" xfId="12980" xr:uid="{DF34DE39-34C4-4293-ABF8-5227C593B445}"/>
    <cellStyle name="Output 3 2 4 2" xfId="6650" xr:uid="{54566CE0-2CB0-4437-A57B-7DDD30B8D16E}"/>
    <cellStyle name="Output 3 2 4 2 2" xfId="10811" xr:uid="{B4EE959B-BB06-4FB1-8D5E-F148329202A9}"/>
    <cellStyle name="Output 3 2 4 2 3" xfId="14264" xr:uid="{51F94FCE-1BB4-484A-8B7A-C3656CCC0D89}"/>
    <cellStyle name="Output 3 2 4 2 4" xfId="17071" xr:uid="{50EC4CD3-2A51-4E8E-A47F-8BBC09F7DBF6}"/>
    <cellStyle name="Output 3 2 4 2 5" xfId="20025" xr:uid="{573B2F88-3C39-4097-AF80-669EA50AB87E}"/>
    <cellStyle name="Output 3 2 4 2 6" xfId="22784" xr:uid="{6317D8FB-496E-4C50-8FFC-99F35BB88A8B}"/>
    <cellStyle name="Output 3 2 4 3" xfId="7319" xr:uid="{5E3090D7-EA71-4087-BB80-247E64645CCF}"/>
    <cellStyle name="Output 3 2 4 3 2" xfId="11475" xr:uid="{33CE7E23-986F-47DC-9081-36B480AFB1FA}"/>
    <cellStyle name="Output 3 2 4 3 3" xfId="14926" xr:uid="{3F3DD1FF-ED0A-41EA-BBBA-630D6F6C9BDC}"/>
    <cellStyle name="Output 3 2 4 3 4" xfId="3423" xr:uid="{3B457638-27E0-4D9D-8260-1D0DBC0C53A6}"/>
    <cellStyle name="Output 3 2 4 3 5" xfId="20662" xr:uid="{DE22F84D-2FFD-44A1-B066-F06A590C82F1}"/>
    <cellStyle name="Output 3 2 4 3 6" xfId="23418" xr:uid="{2A60CFA8-61B0-41D3-9074-71280C493339}"/>
    <cellStyle name="Output 3 2 4 4" xfId="7952" xr:uid="{A574E528-20F0-4FFD-8695-AD4D5ACF7ECD}"/>
    <cellStyle name="Output 3 2 4 4 2" xfId="12108" xr:uid="{6261998C-7793-4E67-9F45-2390AC33B6C7}"/>
    <cellStyle name="Output 3 2 4 4 3" xfId="15557" xr:uid="{EEC9CF4C-4608-4785-8506-2F891FF80ED0}"/>
    <cellStyle name="Output 3 2 4 4 4" xfId="12738" xr:uid="{8A6918E7-A04C-4A3C-B151-4C5AC7176A50}"/>
    <cellStyle name="Output 3 2 4 4 5" xfId="21289" xr:uid="{C18B0E8A-5D24-4FBB-88B1-B8126AC3F394}"/>
    <cellStyle name="Output 3 2 4 4 6" xfId="24045" xr:uid="{B8FBF9EE-D65C-4D34-8EB6-226CB42FB536}"/>
    <cellStyle name="Output 3 2 4 5" xfId="8401" xr:uid="{AAC059FB-BF4C-40A2-A110-542D5F068ED8}"/>
    <cellStyle name="Output 3 2 4 5 2" xfId="12557" xr:uid="{7F22E93B-6132-4957-A5BE-AD2954FD51EC}"/>
    <cellStyle name="Output 3 2 4 5 3" xfId="16004" xr:uid="{F0C01297-1A78-4BA1-AA4D-71F1CC2A23C3}"/>
    <cellStyle name="Output 3 2 4 5 4" xfId="4362" xr:uid="{2490DD15-4619-4A1A-9A7B-89969AA7AFEA}"/>
    <cellStyle name="Output 3 2 4 5 5" xfId="21735" xr:uid="{E9E83225-32F4-4F5F-B0BD-0BEEEF8AD34A}"/>
    <cellStyle name="Output 3 2 4 5 6" xfId="24491" xr:uid="{F3C5672D-2251-4AB5-9043-6CBA9AB47362}"/>
    <cellStyle name="Output 3 2 4 6" xfId="9667" xr:uid="{0EC5791D-5D5C-4FD6-ACE9-FD86C647F41F}"/>
    <cellStyle name="Output 3 2 4 7" xfId="5046" xr:uid="{9E01B442-431A-49AE-9AC3-AA54800CE567}"/>
    <cellStyle name="Output 3 2 4 8" xfId="18569" xr:uid="{3746F5E9-076A-4F0B-8074-79BC3904084D}"/>
    <cellStyle name="Output 3 2 4 9" xfId="3494" xr:uid="{3B0B1D03-3E40-4705-864D-005780BADB3A}"/>
    <cellStyle name="Output 3 2 5" xfId="6296" xr:uid="{32946E22-1E3F-4309-BFAD-CD62B506C84E}"/>
    <cellStyle name="Output 3 2 5 2" xfId="10472" xr:uid="{C91DDEB7-6E68-48DA-B39A-AD7B7CDAA340}"/>
    <cellStyle name="Output 3 2 5 3" xfId="13918" xr:uid="{2DEA35F3-3040-43FD-81D2-274ABC13048C}"/>
    <cellStyle name="Output 3 2 5 4" xfId="18253" xr:uid="{E57F77A8-3B54-46E8-8C3B-77D66B671A21}"/>
    <cellStyle name="Output 3 2 5 5" xfId="19742" xr:uid="{417ED3F7-206E-4536-8A36-DBFB47566EC4}"/>
    <cellStyle name="Output 3 2 5 6" xfId="22506" xr:uid="{6EB74C51-5673-45AA-AD6B-87BB6D059ADE}"/>
    <cellStyle name="Output 3 2 6" xfId="6082" xr:uid="{8B55B856-2052-4DF9-AC77-9739D5EF5C5A}"/>
    <cellStyle name="Output 3 2 6 2" xfId="10261" xr:uid="{75EE9FC7-46CE-4132-933D-6EF463A2AAB6}"/>
    <cellStyle name="Output 3 2 6 3" xfId="13708" xr:uid="{4760866D-3AF5-404A-8973-C99574D35DB8}"/>
    <cellStyle name="Output 3 2 6 4" xfId="16129" xr:uid="{A54EE1A0-070B-4919-B9AD-F762C8E18EFC}"/>
    <cellStyle name="Output 3 2 6 5" xfId="18948" xr:uid="{DB94C685-00D6-4385-A81D-CA2AB85FFCAA}"/>
    <cellStyle name="Output 3 2 6 6" xfId="22344" xr:uid="{7350C97A-F152-4C4C-BA0E-03245695BBF6}"/>
    <cellStyle name="Output 3 2 7" xfId="6232" xr:uid="{1F859237-94E9-4FE9-B677-AAEE5F2ABE59}"/>
    <cellStyle name="Output 3 2 7 2" xfId="10408" xr:uid="{CA23733E-5D02-4904-A0E7-5330753A4F6F}"/>
    <cellStyle name="Output 3 2 7 3" xfId="13854" xr:uid="{D2F8EC16-C9CC-41DE-A935-041BA429CEED}"/>
    <cellStyle name="Output 3 2 7 4" xfId="17296" xr:uid="{FE89CE9B-502B-437A-AE30-38D03DE30BB3}"/>
    <cellStyle name="Output 3 2 7 5" xfId="17645" xr:uid="{E68C3057-1994-4E80-8750-B0E7E5FDA92C}"/>
    <cellStyle name="Output 3 2 7 6" xfId="22452" xr:uid="{A0EC54FA-D05F-4EC3-9EF0-DEFEC808B7A4}"/>
    <cellStyle name="Output 3 2 8" xfId="6169" xr:uid="{FD1D0321-3365-4B91-A00A-E5C448E90379}"/>
    <cellStyle name="Output 3 2 8 2" xfId="10345" xr:uid="{C59D76C4-86CD-4711-A2BB-E935C1786142}"/>
    <cellStyle name="Output 3 2 8 3" xfId="13792" xr:uid="{E73179AF-0D36-4698-A991-CB84327E6266}"/>
    <cellStyle name="Output 3 2 8 4" xfId="8590" xr:uid="{36A2D04A-562A-433E-94C3-BA680EDBD5DA}"/>
    <cellStyle name="Output 3 2 8 5" xfId="17976" xr:uid="{1CE83A9F-692A-4D21-8824-9DF29A7409F5}"/>
    <cellStyle name="Output 3 2 8 6" xfId="22403" xr:uid="{75743BD0-2CDE-40BC-A4CB-5E4C52F958D1}"/>
    <cellStyle name="Output 3 2 9" xfId="8958" xr:uid="{6D973261-9390-40D3-96CD-87701A0AA7C1}"/>
    <cellStyle name="Output 3 2 9 2" xfId="13077" xr:uid="{8A8D5E9B-4456-43D6-BF2A-7AD970310DCB}"/>
    <cellStyle name="Output 3 2 9 3" xfId="16479" xr:uid="{0960A56F-B74C-4957-B0D1-358FA2EFA227}"/>
    <cellStyle name="Output 3 2 9 4" xfId="18917" xr:uid="{D5FC9650-44C4-425C-ADDC-E82AE643A4F2}"/>
    <cellStyle name="Output 3 2 9 5" xfId="5108" xr:uid="{12AE8D13-B3FC-4C72-A89A-64C46CEB2B36}"/>
    <cellStyle name="Output 3 2 9 6" xfId="21949" xr:uid="{7753D759-C936-498A-AA17-38BEF25C9DF9}"/>
    <cellStyle name="Output 3 2 9 7" xfId="24647" xr:uid="{6647A70A-B3F0-4AF7-9DD5-EC6B684A60A0}"/>
    <cellStyle name="Output 3 3" xfId="2031" xr:uid="{00000000-0005-0000-0000-000075070000}"/>
    <cellStyle name="Output 3 3 10" xfId="8959" xr:uid="{CF7DA4CA-3E76-4B45-A1D3-46F90AD72E33}"/>
    <cellStyle name="Output 3 3 10 2" xfId="13078" xr:uid="{FDD49367-56D6-4299-8405-F10D45A13CCC}"/>
    <cellStyle name="Output 3 3 10 3" xfId="16480" xr:uid="{B1A4D05B-2961-456D-8FCC-DFD8E15D9FD9}"/>
    <cellStyle name="Output 3 3 10 4" xfId="18918" xr:uid="{A04FFB52-11BD-4A43-9D04-21AA2984A9C2}"/>
    <cellStyle name="Output 3 3 10 5" xfId="12911" xr:uid="{2D89DE8F-6EED-4DAB-B50B-2D9A9A6F0A14}"/>
    <cellStyle name="Output 3 3 10 6" xfId="21950" xr:uid="{EEC112B2-322F-4968-98F6-21D8534E7E1F}"/>
    <cellStyle name="Output 3 3 10 7" xfId="24648" xr:uid="{7C611F59-5CBA-4214-8B0F-1AE5C08D6079}"/>
    <cellStyle name="Output 3 3 11" xfId="9287" xr:uid="{0EB69867-9616-42E0-8037-CA90FEB1C72E}"/>
    <cellStyle name="Output 3 3 11 2" xfId="13384" xr:uid="{2DD4D74C-5076-4CF7-837D-C8F6F663015C}"/>
    <cellStyle name="Output 3 3 11 3" xfId="16779" xr:uid="{8F06A7CC-6A49-4ED9-8CC2-041A4528C4E7}"/>
    <cellStyle name="Output 3 3 11 4" xfId="19210" xr:uid="{AECACF71-88D6-48E1-B903-25AFEC59C1A2}"/>
    <cellStyle name="Output 3 3 11 5" xfId="22179" xr:uid="{AD173B9C-54D4-4DCD-ACB6-C922BE79A62E}"/>
    <cellStyle name="Output 3 3 11 6" xfId="24839" xr:uid="{38326A3B-F4CD-4626-9011-CF1B6E35F913}"/>
    <cellStyle name="Output 3 3 12" xfId="4595" xr:uid="{A33765C0-BC0C-4ACD-9D31-A4451EB386BE}"/>
    <cellStyle name="Output 3 3 13" xfId="3899" xr:uid="{4738F6C5-1462-459A-B142-CB995EC82741}"/>
    <cellStyle name="Output 3 3 14" xfId="4151" xr:uid="{ACF1849C-57D5-4929-9CB0-7B6409307F3A}"/>
    <cellStyle name="Output 3 3 15" xfId="10800" xr:uid="{D9F65B00-DB78-4B87-BCC0-9622C18B1EE8}"/>
    <cellStyle name="Output 3 3 16" xfId="4211" xr:uid="{9356BA55-8A4D-4F11-8355-558EA62A7B45}"/>
    <cellStyle name="Output 3 3 2" xfId="5259" xr:uid="{686EB49D-B720-44DA-B38A-FCDAD5508BF0}"/>
    <cellStyle name="Output 3 3 2 10" xfId="9394" xr:uid="{77BA25FC-C351-463B-A133-4483F19E1ACA}"/>
    <cellStyle name="Output 3 3 2 10 2" xfId="13491" xr:uid="{C1CA754A-48F2-4918-B4FE-A4F2F1B2ACB6}"/>
    <cellStyle name="Output 3 3 2 10 3" xfId="16886" xr:uid="{069AC24E-6A1E-46F6-8B02-5B47033BEE57}"/>
    <cellStyle name="Output 3 3 2 10 4" xfId="19317" xr:uid="{0B799EB9-6843-48BF-AD4F-46066D97AC2C}"/>
    <cellStyle name="Output 3 3 2 10 5" xfId="19655" xr:uid="{4EF466FB-0AAF-4D61-A884-5E8184CD7315}"/>
    <cellStyle name="Output 3 3 2 10 6" xfId="22286" xr:uid="{2B20A0D8-054A-43DC-8B20-D32B7BBC5A9E}"/>
    <cellStyle name="Output 3 3 2 10 7" xfId="24946" xr:uid="{85E61C19-EA56-4F55-BD22-43F2EF45256D}"/>
    <cellStyle name="Output 3 3 2 11" xfId="2977" xr:uid="{251DA0D5-530D-49F2-A705-F0A968D12FB8}"/>
    <cellStyle name="Output 3 3 2 12" xfId="4512" xr:uid="{849F176D-B49F-4209-926C-1A1B02F59449}"/>
    <cellStyle name="Output 3 3 2 13" xfId="17681" xr:uid="{5D415EB8-328B-4D7A-8B88-781CB3E77909}"/>
    <cellStyle name="Output 3 3 2 14" xfId="17492" xr:uid="{157C7E92-AB04-4F42-A911-E921D603612F}"/>
    <cellStyle name="Output 3 3 2 2" xfId="5666" xr:uid="{64B7E012-6677-4F80-B20E-D873D52C1DEC}"/>
    <cellStyle name="Output 3 3 2 2 10" xfId="16183" xr:uid="{816AE483-CC92-45B8-9078-70F7B9CC88E9}"/>
    <cellStyle name="Output 3 3 2 2 2" xfId="6836" xr:uid="{4296F55E-38E5-4B41-9143-F933A9ED34BC}"/>
    <cellStyle name="Output 3 3 2 2 2 2" xfId="10997" xr:uid="{CD6F4CE3-9856-4CE6-AD61-AEE4FA3C3157}"/>
    <cellStyle name="Output 3 3 2 2 2 3" xfId="14450" xr:uid="{A5C27040-57F9-4C3F-8C8D-2BBD6774FDC5}"/>
    <cellStyle name="Output 3 3 2 2 2 4" xfId="13553" xr:uid="{7BC6E0B3-D969-43A0-AABE-2E5BE23B585A}"/>
    <cellStyle name="Output 3 3 2 2 2 5" xfId="20209" xr:uid="{0B984096-EAFB-4FBD-B0AF-B1E232450E0B}"/>
    <cellStyle name="Output 3 3 2 2 2 6" xfId="22968" xr:uid="{E17FDCB2-F9F9-43A2-808E-B6DBA32F8219}"/>
    <cellStyle name="Output 3 3 2 2 3" xfId="7504" xr:uid="{2B9A9FA4-C4B9-4570-9394-42F67DEF24E6}"/>
    <cellStyle name="Output 3 3 2 2 3 2" xfId="11660" xr:uid="{EE77F306-43CD-4410-BA2F-D2ED55DA757A}"/>
    <cellStyle name="Output 3 3 2 2 3 3" xfId="15111" xr:uid="{AFB082F5-B41A-4E7D-9A94-37D362164860}"/>
    <cellStyle name="Output 3 3 2 2 3 4" xfId="17181" xr:uid="{CA4CF5C8-6D80-4A84-936D-9EAA24337A8D}"/>
    <cellStyle name="Output 3 3 2 2 3 5" xfId="20847" xr:uid="{21944F74-0A83-4A97-BC57-C7E8F5549C70}"/>
    <cellStyle name="Output 3 3 2 2 3 6" xfId="23603" xr:uid="{1F758BAC-BA7D-476C-B4CE-4443392F5CAC}"/>
    <cellStyle name="Output 3 3 2 2 4" xfId="8136" xr:uid="{DA7C3FAA-7DB0-47B8-8C8A-0932B3A90194}"/>
    <cellStyle name="Output 3 3 2 2 4 2" xfId="12292" xr:uid="{90F9C65B-3A82-4063-B7ED-B00E4952247C}"/>
    <cellStyle name="Output 3 3 2 2 4 3" xfId="15741" xr:uid="{0E153120-4E6F-42B8-AE5C-BC804C3F0DDF}"/>
    <cellStyle name="Output 3 3 2 2 4 4" xfId="12675" xr:uid="{82739997-DCD8-491A-9AB3-0A77CCCE7B60}"/>
    <cellStyle name="Output 3 3 2 2 4 5" xfId="21473" xr:uid="{97EBC531-68EB-4DC7-9ACA-A06C47D8E514}"/>
    <cellStyle name="Output 3 3 2 2 4 6" xfId="24229" xr:uid="{466B1CF0-9DC6-44D5-A411-B195B8DA99DC}"/>
    <cellStyle name="Output 3 3 2 2 5" xfId="8436" xr:uid="{DFBC7C80-820F-4AD9-BD2E-7B722870C131}"/>
    <cellStyle name="Output 3 3 2 2 5 2" xfId="12592" xr:uid="{1FD1CD0A-491A-4578-93A5-9D8C70846ECC}"/>
    <cellStyle name="Output 3 3 2 2 5 3" xfId="16039" xr:uid="{23F77C47-D087-4CB7-A0C9-C6474BCE5BD4}"/>
    <cellStyle name="Output 3 3 2 2 5 4" xfId="4730" xr:uid="{EF1BE734-E6C9-4E0C-87EE-2F8BA608FD39}"/>
    <cellStyle name="Output 3 3 2 2 5 5" xfId="21770" xr:uid="{70D179A1-4656-431C-9604-9C3DB6A0B09F}"/>
    <cellStyle name="Output 3 3 2 2 5 6" xfId="24526" xr:uid="{A3F9F0BF-4FF0-4DA6-8F05-24C8D1CDBF5B}"/>
    <cellStyle name="Output 3 3 2 2 6" xfId="9857" xr:uid="{64757068-15BE-40A4-AF6A-3866F128B1A0}"/>
    <cellStyle name="Output 3 3 2 2 7" xfId="10106" xr:uid="{43B843E2-EDF6-4191-9ED0-DF74183C1C91}"/>
    <cellStyle name="Output 3 3 2 2 8" xfId="4076" xr:uid="{BD1C678A-3E7B-45F8-BE17-ADDF216C3AAC}"/>
    <cellStyle name="Output 3 3 2 2 9" xfId="16661" xr:uid="{F7EB8901-315D-458B-B73B-B42E3EEE34B0}"/>
    <cellStyle name="Output 3 3 2 3" xfId="5887" xr:uid="{3797E749-710C-4A71-B3A0-E0E7BFB27E25}"/>
    <cellStyle name="Output 3 3 2 3 10" xfId="19533" xr:uid="{876AEE04-48A4-448E-8BFA-E3F2FD34F2E7}"/>
    <cellStyle name="Output 3 3 2 3 2" xfId="7056" xr:uid="{854ABB25-6148-4F85-9105-C9F4E3893A6B}"/>
    <cellStyle name="Output 3 3 2 3 2 2" xfId="11212" xr:uid="{E681E9A3-DB95-4A8B-A434-F296D0A98560}"/>
    <cellStyle name="Output 3 3 2 3 2 3" xfId="14666" xr:uid="{F54534A0-20A6-4121-A002-56C1193A136B}"/>
    <cellStyle name="Output 3 3 2 3 2 4" xfId="3802" xr:uid="{569DBC04-1A30-46D8-9631-812CBDBEBD53}"/>
    <cellStyle name="Output 3 3 2 3 2 5" xfId="20407" xr:uid="{8F4D3FAB-F97B-420A-A120-90F432E33A5D}"/>
    <cellStyle name="Output 3 3 2 3 2 6" xfId="23165" xr:uid="{F74840BE-5F26-49AF-80DD-C4DBEADCF73C}"/>
    <cellStyle name="Output 3 3 2 3 3" xfId="7704" xr:uid="{4C4277A5-2B28-4B8E-B4F2-150B939E4512}"/>
    <cellStyle name="Output 3 3 2 3 3 2" xfId="11860" xr:uid="{A63F896E-9FC8-4292-ABAB-DBEE71598C79}"/>
    <cellStyle name="Output 3 3 2 3 3 3" xfId="15309" xr:uid="{5437A24E-D29B-4882-8413-245F88EACE7F}"/>
    <cellStyle name="Output 3 3 2 3 3 4" xfId="12647" xr:uid="{AA4DFE21-F64A-42B8-9E77-4E1BA9799797}"/>
    <cellStyle name="Output 3 3 2 3 3 5" xfId="21044" xr:uid="{9E147C5E-D9A9-4BE5-B747-FD7C3F3BF2BC}"/>
    <cellStyle name="Output 3 3 2 3 3 6" xfId="23800" xr:uid="{435A344E-D107-4AEF-9E91-F3DA6FB24CC7}"/>
    <cellStyle name="Output 3 3 2 3 4" xfId="8336" xr:uid="{66B0905E-DE8C-4A09-957E-261FF4338A43}"/>
    <cellStyle name="Output 3 3 2 3 4 2" xfId="12492" xr:uid="{055B5F33-3459-4A36-8202-2BEF4C9550A5}"/>
    <cellStyle name="Output 3 3 2 3 4 3" xfId="15939" xr:uid="{A4859B11-ED36-4E0B-B8C5-599D066C7C5A}"/>
    <cellStyle name="Output 3 3 2 3 4 4" xfId="3499" xr:uid="{86190A43-F796-445F-BF7C-0E16E8AEECF7}"/>
    <cellStyle name="Output 3 3 2 3 4 5" xfId="21670" xr:uid="{308D22DE-475B-48E4-B151-1DC9E8E39DE8}"/>
    <cellStyle name="Output 3 3 2 3 4 6" xfId="24426" xr:uid="{9E51902F-EA05-4BAC-9B64-DCBB06FF04FC}"/>
    <cellStyle name="Output 3 3 2 3 5" xfId="8473" xr:uid="{531D6F68-1654-4525-B052-32F716078AD9}"/>
    <cellStyle name="Output 3 3 2 3 5 2" xfId="12629" xr:uid="{8AD4E379-BE21-4CA4-A3C5-67DA82AF6911}"/>
    <cellStyle name="Output 3 3 2 3 5 3" xfId="16076" xr:uid="{488EA900-5CE7-4FA3-AD56-C91BCFE55295}"/>
    <cellStyle name="Output 3 3 2 3 5 4" xfId="4387" xr:uid="{657E9719-AE36-4BBF-AB4C-19C3E0E22373}"/>
    <cellStyle name="Output 3 3 2 3 5 5" xfId="21807" xr:uid="{246B4CBD-5197-4564-A345-C33B5C3543E1}"/>
    <cellStyle name="Output 3 3 2 3 5 6" xfId="24563" xr:uid="{8CA132CD-FBEB-4B02-ADBB-7C4099F8C929}"/>
    <cellStyle name="Output 3 3 2 3 6" xfId="10072" xr:uid="{D9BAA739-A3AF-44A2-9102-627A49CF9720}"/>
    <cellStyle name="Output 3 3 2 3 7" xfId="3321" xr:uid="{49AC4432-7BB1-4E38-A374-4061F1EDDE55}"/>
    <cellStyle name="Output 3 3 2 3 8" xfId="16205" xr:uid="{A135B35F-B6B2-491D-8072-DA0425A9D82B}"/>
    <cellStyle name="Output 3 3 2 3 9" xfId="4184" xr:uid="{1DEE8ACF-7A71-4A33-8425-1A60C46E2395}"/>
    <cellStyle name="Output 3 3 2 4" xfId="5564" xr:uid="{46E0726C-99A1-49AF-A65C-D280AEB5E15B}"/>
    <cellStyle name="Output 3 3 2 4 10" xfId="12715" xr:uid="{41F27210-1D8D-4459-A6D1-A7F1D069A084}"/>
    <cellStyle name="Output 3 3 2 4 2" xfId="6734" xr:uid="{EB44280C-5745-4916-BE6B-10CD754C154C}"/>
    <cellStyle name="Output 3 3 2 4 2 2" xfId="10895" xr:uid="{66BEA9F7-0A5F-44D4-B0FC-D03FF874E9C5}"/>
    <cellStyle name="Output 3 3 2 4 2 3" xfId="14348" xr:uid="{8F202CFF-7CE5-4082-A74B-8528BD345E99}"/>
    <cellStyle name="Output 3 3 2 4 2 4" xfId="18750" xr:uid="{9471D19E-3C76-4BD2-A9A8-209B2CE88048}"/>
    <cellStyle name="Output 3 3 2 4 2 5" xfId="20107" xr:uid="{9660ED7D-3229-40FA-B0BC-56C701CB1E47}"/>
    <cellStyle name="Output 3 3 2 4 2 6" xfId="22866" xr:uid="{E17C86A2-091B-4AA5-BCCD-45BB5C73BB00}"/>
    <cellStyle name="Output 3 3 2 4 3" xfId="7402" xr:uid="{EC1BCD28-58E0-488C-949B-E05AC13D3C33}"/>
    <cellStyle name="Output 3 3 2 4 3 2" xfId="11558" xr:uid="{E931777D-AFCE-487E-9218-C36ACC338763}"/>
    <cellStyle name="Output 3 3 2 4 3 3" xfId="15009" xr:uid="{BC0FA01B-7F08-4D8E-8D88-DFFBD74F27A4}"/>
    <cellStyle name="Output 3 3 2 4 3 4" xfId="4266" xr:uid="{C0A0AA4B-6675-4C4B-8D98-079EA4F3CE74}"/>
    <cellStyle name="Output 3 3 2 4 3 5" xfId="20745" xr:uid="{8B85BA56-116A-4135-AEE8-2F2D621D6734}"/>
    <cellStyle name="Output 3 3 2 4 3 6" xfId="23501" xr:uid="{43CD1E74-14CC-4AD9-8515-83BD7030EFDB}"/>
    <cellStyle name="Output 3 3 2 4 4" xfId="8034" xr:uid="{040979EC-0906-4B6B-BD79-09B777124E10}"/>
    <cellStyle name="Output 3 3 2 4 4 2" xfId="12190" xr:uid="{3E379E33-B486-45A0-8C7C-AC34A7BFC0FE}"/>
    <cellStyle name="Output 3 3 2 4 4 3" xfId="15639" xr:uid="{D1C312D4-FFDF-4346-B844-23FE6581358B}"/>
    <cellStyle name="Output 3 3 2 4 4 4" xfId="10239" xr:uid="{F1F996C9-F8E6-458D-BEA9-785FDAACEFCD}"/>
    <cellStyle name="Output 3 3 2 4 4 5" xfId="21371" xr:uid="{0944C2DC-62EE-4D86-98F8-DBFD1370FB12}"/>
    <cellStyle name="Output 3 3 2 4 4 6" xfId="24127" xr:uid="{CC6E2C9E-CDC8-4843-BFFF-82214F229EC7}"/>
    <cellStyle name="Output 3 3 2 4 5" xfId="8417" xr:uid="{CA538219-F3D4-42B6-ACEC-527F9989523F}"/>
    <cellStyle name="Output 3 3 2 4 5 2" xfId="12573" xr:uid="{4F550112-31EC-404A-8013-82DF7AA4F810}"/>
    <cellStyle name="Output 3 3 2 4 5 3" xfId="16020" xr:uid="{2BAF01D3-1119-4857-AECD-CABCBE5DD683}"/>
    <cellStyle name="Output 3 3 2 4 5 4" xfId="4371" xr:uid="{A94B30CB-01F3-4195-A242-197721978190}"/>
    <cellStyle name="Output 3 3 2 4 5 5" xfId="21751" xr:uid="{CB701E90-046B-4BF7-B242-351DD7909E2D}"/>
    <cellStyle name="Output 3 3 2 4 5 6" xfId="24507" xr:uid="{3AEA3CA1-69F8-443E-BE98-694196410824}"/>
    <cellStyle name="Output 3 3 2 4 6" xfId="9755" xr:uid="{83BEA2A7-C3E7-4855-82B2-913D5458D2A0}"/>
    <cellStyle name="Output 3 3 2 4 7" xfId="4735" xr:uid="{6546FEA4-D48C-4271-AE84-457BE14CEC42}"/>
    <cellStyle name="Output 3 3 2 4 8" xfId="18617" xr:uid="{77B29F7A-6523-47E3-80F7-5670F72BFD52}"/>
    <cellStyle name="Output 3 3 2 4 9" xfId="18298" xr:uid="{06BBB223-1786-4FF9-B3E6-6FB727786150}"/>
    <cellStyle name="Output 3 3 2 5" xfId="6491" xr:uid="{8BCE4460-1194-4F56-B2CE-AEBB57CF965B}"/>
    <cellStyle name="Output 3 3 2 5 2" xfId="10663" xr:uid="{AB2C8404-3C5B-4E33-BA06-18A1ADDE7621}"/>
    <cellStyle name="Output 3 3 2 5 3" xfId="14111" xr:uid="{61571594-2CE0-4834-9B0D-92F9F88731E9}"/>
    <cellStyle name="Output 3 3 2 5 4" xfId="18333" xr:uid="{9C8103A3-0F4A-49C5-8CD8-86A66329EE16}"/>
    <cellStyle name="Output 3 3 2 5 5" xfId="19889" xr:uid="{FB8ED386-CBCD-4D34-A98F-B65F8C7C9FBF}"/>
    <cellStyle name="Output 3 3 2 5 6" xfId="22652" xr:uid="{0AFEA5EF-F34D-4E94-9CB8-0D50601EE0A1}"/>
    <cellStyle name="Output 3 3 2 6" xfId="7190" xr:uid="{A2470B30-556E-4931-ACCE-395C3813EDD2}"/>
    <cellStyle name="Output 3 3 2 6 2" xfId="11346" xr:uid="{52100B9E-F7E6-4DE8-8F7F-1C42A89DEF27}"/>
    <cellStyle name="Output 3 3 2 6 3" xfId="14798" xr:uid="{59BE9EC7-D3E1-4A55-82F0-25E7A7268545}"/>
    <cellStyle name="Output 3 3 2 6 4" xfId="4152" xr:uid="{424697D2-BF71-4409-B4E0-72E94A4A2567}"/>
    <cellStyle name="Output 3 3 2 6 5" xfId="20535" xr:uid="{B5C68925-CF6C-4B0D-AFBF-602455D5B37B}"/>
    <cellStyle name="Output 3 3 2 6 6" xfId="23291" xr:uid="{84A1428B-B61D-4EED-919B-4926FA2EC379}"/>
    <cellStyle name="Output 3 3 2 7" xfId="7821" xr:uid="{E68EF0D4-7E98-4F3E-A5C9-CB48684B0FB6}"/>
    <cellStyle name="Output 3 3 2 7 2" xfId="11977" xr:uid="{3ADF16A8-16B9-4331-8778-4E15AACB21AC}"/>
    <cellStyle name="Output 3 3 2 7 3" xfId="15426" xr:uid="{56F14AC1-5302-49F9-96E9-27AABCE5286E}"/>
    <cellStyle name="Output 3 3 2 7 4" xfId="16311" xr:uid="{71902C51-7267-4A0B-B613-8BCEEF575C3B}"/>
    <cellStyle name="Output 3 3 2 7 5" xfId="21160" xr:uid="{80F29EC2-7C51-4F48-BA0A-2213BFE3A5B9}"/>
    <cellStyle name="Output 3 3 2 7 6" xfId="23916" xr:uid="{1AC7B9C1-0434-4CED-ADAB-209A8DF07463}"/>
    <cellStyle name="Output 3 3 2 8" xfId="8379" xr:uid="{1FE67143-668A-48C4-A345-4ADBB0E194A5}"/>
    <cellStyle name="Output 3 3 2 8 2" xfId="12535" xr:uid="{C044C30F-E75A-429B-8173-94478C7C2835}"/>
    <cellStyle name="Output 3 3 2 8 3" xfId="15982" xr:uid="{FF8F7A13-AEC0-4E69-B307-B665B2A03B8A}"/>
    <cellStyle name="Output 3 3 2 8 4" xfId="3243" xr:uid="{05C4CA11-5372-494B-8F46-DE5B2F632DE9}"/>
    <cellStyle name="Output 3 3 2 8 5" xfId="21713" xr:uid="{E1F5EAAE-2C46-4E2B-9AD9-CA205165CA4B}"/>
    <cellStyle name="Output 3 3 2 8 6" xfId="24469" xr:uid="{97A94318-BB32-4EB6-87B0-1F0FC5751F2A}"/>
    <cellStyle name="Output 3 3 2 9" xfId="9138" xr:uid="{C954FB56-2B02-4DF1-A51A-EDE8CB1F504C}"/>
    <cellStyle name="Output 3 3 2 9 2" xfId="13238" xr:uid="{B0ED274B-CAB2-46E6-BD92-EE9800988A45}"/>
    <cellStyle name="Output 3 3 2 9 3" xfId="16634" xr:uid="{C80BA0FE-CF08-4947-9EA1-28C287AF640B}"/>
    <cellStyle name="Output 3 3 2 9 4" xfId="19071" xr:uid="{EB4ABEE4-316A-40DC-8A30-DDE2EF5E0837}"/>
    <cellStyle name="Output 3 3 2 9 5" xfId="19479" xr:uid="{C798D5A1-5742-409E-94E2-79E9E2D67820}"/>
    <cellStyle name="Output 3 3 2 9 6" xfId="22052" xr:uid="{AF909861-101D-4008-B3DB-2AFCB211A74F}"/>
    <cellStyle name="Output 3 3 2 9 7" xfId="24748" xr:uid="{CCDA0731-CC1A-4FA6-9C12-483F4FA0BEB6}"/>
    <cellStyle name="Output 3 3 3" xfId="5364" xr:uid="{AD94694B-5D31-404F-AE23-735B2687DBF6}"/>
    <cellStyle name="Output 3 3 3 10" xfId="4827" xr:uid="{AB2C848C-8715-4AFA-B6CF-F736A7DE2A0A}"/>
    <cellStyle name="Output 3 3 3 11" xfId="5132" xr:uid="{DC7A4CFC-3F25-423E-9D58-1415176002EB}"/>
    <cellStyle name="Output 3 3 3 12" xfId="3420" xr:uid="{128D0A91-6BBF-4EEC-944E-0C30977D0789}"/>
    <cellStyle name="Output 3 3 3 2" xfId="5616" xr:uid="{6A09BAC4-637F-408C-BABB-BEC8ADC1FDF6}"/>
    <cellStyle name="Output 3 3 3 2 10" xfId="17995" xr:uid="{B3718C8A-0118-4D69-B414-46BF66733EC1}"/>
    <cellStyle name="Output 3 3 3 2 2" xfId="6786" xr:uid="{63175158-5417-48E2-B1A0-DA874949D810}"/>
    <cellStyle name="Output 3 3 3 2 2 2" xfId="10947" xr:uid="{CB34EC77-0EA3-45E8-BB48-FEE08DF08369}"/>
    <cellStyle name="Output 3 3 3 2 2 3" xfId="14400" xr:uid="{380D1965-A31B-427B-9948-66D3B454B049}"/>
    <cellStyle name="Output 3 3 3 2 2 4" xfId="16224" xr:uid="{D9850AE9-4045-4800-80B3-FDE839DDFCAA}"/>
    <cellStyle name="Output 3 3 3 2 2 5" xfId="20159" xr:uid="{C182BEE4-4C8E-4FC3-8DA2-C6621EC67EE8}"/>
    <cellStyle name="Output 3 3 3 2 2 6" xfId="22918" xr:uid="{B0E355B0-DE12-4FFB-9ACB-5E15BA86C7AC}"/>
    <cellStyle name="Output 3 3 3 2 3" xfId="7454" xr:uid="{538EFE29-0F0A-4619-80C4-7A54F81BDB49}"/>
    <cellStyle name="Output 3 3 3 2 3 2" xfId="11610" xr:uid="{A8F06680-7B17-4570-A768-34CE05BBF5BB}"/>
    <cellStyle name="Output 3 3 3 2 3 3" xfId="15061" xr:uid="{C6EA7EBA-207A-4395-A422-0806C84DFF5F}"/>
    <cellStyle name="Output 3 3 3 2 3 4" xfId="17401" xr:uid="{2A5C9AA9-0EBF-4216-91AE-F76D2B42DEC8}"/>
    <cellStyle name="Output 3 3 3 2 3 5" xfId="20797" xr:uid="{696866A1-62E4-4040-8738-D772015FD629}"/>
    <cellStyle name="Output 3 3 3 2 3 6" xfId="23553" xr:uid="{E90D97C3-634F-42CA-97B5-26D57E3E9331}"/>
    <cellStyle name="Output 3 3 3 2 4" xfId="8086" xr:uid="{50A03B56-B300-4067-BC0F-40C4CB6A5076}"/>
    <cellStyle name="Output 3 3 3 2 4 2" xfId="12242" xr:uid="{1E3AF178-5C69-4D1B-BD15-395C582E46DE}"/>
    <cellStyle name="Output 3 3 3 2 4 3" xfId="15691" xr:uid="{7D1ABA0A-6945-414E-A673-C2C80901C79F}"/>
    <cellStyle name="Output 3 3 3 2 4 4" xfId="12683" xr:uid="{62E667BF-4E07-4EAE-9166-19DEF6FDF4D0}"/>
    <cellStyle name="Output 3 3 3 2 4 5" xfId="21423" xr:uid="{8A135A18-5B0C-469C-B0D6-16D1EE2745F2}"/>
    <cellStyle name="Output 3 3 3 2 4 6" xfId="24179" xr:uid="{FD21AB14-3A26-43F6-841E-A0E73997C599}"/>
    <cellStyle name="Output 3 3 3 2 5" xfId="8427" xr:uid="{13D01008-00B0-4339-92BC-93B8CA5DF23C}"/>
    <cellStyle name="Output 3 3 3 2 5 2" xfId="12583" xr:uid="{677403B2-F3D8-4F15-A3D0-A068C378F5AC}"/>
    <cellStyle name="Output 3 3 3 2 5 3" xfId="16030" xr:uid="{DC0F5F09-D5DA-4758-BA11-48D9B2042530}"/>
    <cellStyle name="Output 3 3 3 2 5 4" xfId="4377" xr:uid="{0B21036D-1857-4AA9-9D14-A57459979839}"/>
    <cellStyle name="Output 3 3 3 2 5 5" xfId="21761" xr:uid="{310DF328-9A33-4E5E-AC1B-73FE52DD65BB}"/>
    <cellStyle name="Output 3 3 3 2 5 6" xfId="24517" xr:uid="{AECFD776-D436-426A-A56D-C56FB05AA362}"/>
    <cellStyle name="Output 3 3 3 2 6" xfId="9807" xr:uid="{BEF37EB4-64D6-4DBB-9661-685D9A07D8F2}"/>
    <cellStyle name="Output 3 3 3 2 7" xfId="4919" xr:uid="{EC9B0888-1605-4C3A-BAD5-AC3F031BD7DB}"/>
    <cellStyle name="Output 3 3 3 2 8" xfId="12989" xr:uid="{97FF4540-365B-42B5-B352-53520A34440A}"/>
    <cellStyle name="Output 3 3 3 2 9" xfId="17831" xr:uid="{E9C75DAC-8CE1-4CD5-A8A6-93E6371EE67C}"/>
    <cellStyle name="Output 3 3 3 3" xfId="6594" xr:uid="{AB923C4F-07F9-4B1C-AA09-AA6C57F38C25}"/>
    <cellStyle name="Output 3 3 3 3 2" xfId="10766" xr:uid="{B10D3246-7123-4F2D-9D2B-D3BABCBC1843}"/>
    <cellStyle name="Output 3 3 3 3 3" xfId="14214" xr:uid="{D00E302B-B16A-40E6-92D0-F2797DABDBDB}"/>
    <cellStyle name="Output 3 3 3 3 4" xfId="17001" xr:uid="{3BC6C143-FB92-48AA-8ACE-0E179EDC73CC}"/>
    <cellStyle name="Output 3 3 3 3 5" xfId="19992" xr:uid="{503583BE-4D9F-437E-A1F1-E9E5AA9BC3EC}"/>
    <cellStyle name="Output 3 3 3 3 6" xfId="22755" xr:uid="{98BD7C44-106C-46EB-A2C0-977C54D2F820}"/>
    <cellStyle name="Output 3 3 3 4" xfId="7293" xr:uid="{AA59254A-0760-4586-88C6-34F81E318375}"/>
    <cellStyle name="Output 3 3 3 4 2" xfId="11449" xr:uid="{33468BD8-1B43-4272-A780-54075E44A591}"/>
    <cellStyle name="Output 3 3 3 4 3" xfId="14901" xr:uid="{76DFAECF-9BBF-4CC5-BED5-F7E5D06A2B1F}"/>
    <cellStyle name="Output 3 3 3 4 4" xfId="17550" xr:uid="{259E4ED0-C02D-4E39-AA14-D6307D86A914}"/>
    <cellStyle name="Output 3 3 3 4 5" xfId="20638" xr:uid="{C06C87B9-B166-4B05-BA31-4E5A697BDB2C}"/>
    <cellStyle name="Output 3 3 3 4 6" xfId="23394" xr:uid="{8D32EF2F-8FD8-40E5-8EAC-3181F3A990C6}"/>
    <cellStyle name="Output 3 3 3 5" xfId="7926" xr:uid="{820E7401-5A55-40BE-B699-BBDB34EB75DB}"/>
    <cellStyle name="Output 3 3 3 5 2" xfId="12082" xr:uid="{8A60574D-DBBB-4604-A04F-766A33998EBB}"/>
    <cellStyle name="Output 3 3 3 5 3" xfId="15531" xr:uid="{D2A30A5E-8E2B-4ECF-B98E-9A0EF200518D}"/>
    <cellStyle name="Output 3 3 3 5 4" xfId="9890" xr:uid="{DFE8A2BE-5AF7-4288-BF10-7285545AD022}"/>
    <cellStyle name="Output 3 3 3 5 5" xfId="21265" xr:uid="{6BB6D188-EF53-4A11-B31C-DCC9D5FDE765}"/>
    <cellStyle name="Output 3 3 3 5 6" xfId="24021" xr:uid="{2ECC7156-7CFD-4184-9D35-70D2ADF6D3D5}"/>
    <cellStyle name="Output 3 3 3 6" xfId="8396" xr:uid="{498FDF78-6951-4B28-A479-907D227D0DD9}"/>
    <cellStyle name="Output 3 3 3 6 2" xfId="12552" xr:uid="{3F014F6B-1607-4B32-8DA8-1C060889D730}"/>
    <cellStyle name="Output 3 3 3 6 3" xfId="15999" xr:uid="{56563254-1C1E-4B61-AAC0-5AB256B8F215}"/>
    <cellStyle name="Output 3 3 3 6 4" xfId="3246" xr:uid="{432DF2DE-CF37-4583-B9D3-2843F707F207}"/>
    <cellStyle name="Output 3 3 3 6 5" xfId="21730" xr:uid="{81DA8FB1-0EEB-4A18-926A-C317F1525279}"/>
    <cellStyle name="Output 3 3 3 6 6" xfId="24486" xr:uid="{A2543D48-53DD-4676-AD8B-430D9CE46995}"/>
    <cellStyle name="Output 3 3 3 7" xfId="9059" xr:uid="{8FFE2FB8-9458-4491-9784-E7232A7FF377}"/>
    <cellStyle name="Output 3 3 3 7 2" xfId="13161" xr:uid="{4F88FB12-742F-4F5C-A280-1BB1C28626E1}"/>
    <cellStyle name="Output 3 3 3 7 3" xfId="16559" xr:uid="{D03650B4-EFFE-40B4-9BAF-6B4C0C3C07A6}"/>
    <cellStyle name="Output 3 3 3 7 4" xfId="19001" xr:uid="{B8A95295-1747-4799-A77B-C66F5C6287EE}"/>
    <cellStyle name="Output 3 3 3 7 5" xfId="19415" xr:uid="{0834C1BA-6C9F-4771-9417-F3326BB8D069}"/>
    <cellStyle name="Output 3 3 3 7 6" xfId="21988" xr:uid="{36145380-604C-4FE5-8D00-C0E6FE68625E}"/>
    <cellStyle name="Output 3 3 3 7 7" xfId="24685" xr:uid="{25CD5BF2-11C5-4411-9374-0D4F97B557F1}"/>
    <cellStyle name="Output 3 3 3 8" xfId="9333" xr:uid="{3A2C7811-6CCF-4095-ADD4-B80E48CF9CC2}"/>
    <cellStyle name="Output 3 3 3 8 2" xfId="13430" xr:uid="{DA77D5CE-4FB1-4B56-B6E3-05555BB70DD6}"/>
    <cellStyle name="Output 3 3 3 8 3" xfId="16825" xr:uid="{77DD1ED3-7F8B-4765-AAF1-4D3AC0185373}"/>
    <cellStyle name="Output 3 3 3 8 4" xfId="19256" xr:uid="{2E6229A7-6B95-4E40-9D60-8507B325B527}"/>
    <cellStyle name="Output 3 3 3 8 5" xfId="19594" xr:uid="{7AB35D58-9679-476F-B998-54E7939CAE2B}"/>
    <cellStyle name="Output 3 3 3 8 6" xfId="22225" xr:uid="{E4F17C75-615B-4FB9-8CD9-C3B414D33F8B}"/>
    <cellStyle name="Output 3 3 3 8 7" xfId="24885" xr:uid="{07A8E2F3-19E7-4AE2-8E5A-AB6FD4285BB1}"/>
    <cellStyle name="Output 3 3 3 9" xfId="9578" xr:uid="{EC0B3E6C-AEB5-444C-9E80-F4747EDEB71F}"/>
    <cellStyle name="Output 3 3 4" xfId="5833" xr:uid="{BBE4E65B-3F0B-4007-9913-062869F36383}"/>
    <cellStyle name="Output 3 3 4 10" xfId="19701" xr:uid="{A78F49ED-8112-4624-BF0C-83BC9BC12D33}"/>
    <cellStyle name="Output 3 3 4 2" xfId="7002" xr:uid="{D4F32AB1-80EB-4712-97BA-763B30A5A16C}"/>
    <cellStyle name="Output 3 3 4 2 2" xfId="11158" xr:uid="{38B36BB7-0CFC-4F32-9E5A-AA6C4C4D0595}"/>
    <cellStyle name="Output 3 3 4 2 3" xfId="14612" xr:uid="{5F2DF2B1-C6FC-4960-9029-CE3C8C5BC2E7}"/>
    <cellStyle name="Output 3 3 4 2 4" xfId="17161" xr:uid="{091736E8-70F2-425D-B5DA-E779B27F2694}"/>
    <cellStyle name="Output 3 3 4 2 5" xfId="20353" xr:uid="{7A15D00D-7A71-480A-9731-D72926F6BA82}"/>
    <cellStyle name="Output 3 3 4 2 6" xfId="23111" xr:uid="{CF76668D-13E0-4E9D-97BD-E673F1E31074}"/>
    <cellStyle name="Output 3 3 4 3" xfId="7650" xr:uid="{F48B6C75-CFC7-4414-A3F0-C7F1D6A55C7C}"/>
    <cellStyle name="Output 3 3 4 3 2" xfId="11806" xr:uid="{EB744F54-7112-4C7F-B5E0-14A0616A931F}"/>
    <cellStyle name="Output 3 3 4 3 3" xfId="15255" xr:uid="{777D8547-D017-47B4-8F5F-D334ECA8659B}"/>
    <cellStyle name="Output 3 3 4 3 4" xfId="5061" xr:uid="{22F6D5C7-1314-4A4B-80AC-BA85613B0AE8}"/>
    <cellStyle name="Output 3 3 4 3 5" xfId="20990" xr:uid="{D5EA8A56-C958-4390-93C0-214212F309BD}"/>
    <cellStyle name="Output 3 3 4 3 6" xfId="23746" xr:uid="{64FE6AD7-E4EA-479A-8536-C29604B0C87D}"/>
    <cellStyle name="Output 3 3 4 4" xfId="8282" xr:uid="{7D6EA928-AF77-4089-958A-E056BD3CB12F}"/>
    <cellStyle name="Output 3 3 4 4 2" xfId="12438" xr:uid="{0C510C6B-CFE8-4790-86D6-2AE1DDC763DF}"/>
    <cellStyle name="Output 3 3 4 4 3" xfId="15885" xr:uid="{D5DB098A-EB70-452A-BA74-D158032EAD37}"/>
    <cellStyle name="Output 3 3 4 4 4" xfId="8499" xr:uid="{994B4691-F0DD-422D-ABFD-383D20E3622E}"/>
    <cellStyle name="Output 3 3 4 4 5" xfId="21616" xr:uid="{D9D5F17B-27D3-4933-9D40-4D4BE2291DCD}"/>
    <cellStyle name="Output 3 3 4 4 6" xfId="24372" xr:uid="{6D35EC67-21EB-4884-B855-F8CD7E1370D4}"/>
    <cellStyle name="Output 3 3 4 5" xfId="8463" xr:uid="{653A819F-F906-4682-A29A-6642449BDA2A}"/>
    <cellStyle name="Output 3 3 4 5 2" xfId="12619" xr:uid="{E8FF7302-1B69-49CB-9C77-C1BA6B519682}"/>
    <cellStyle name="Output 3 3 4 5 3" xfId="16066" xr:uid="{90280CA5-FEAF-4A9C-92B1-619037304D07}"/>
    <cellStyle name="Output 3 3 4 5 4" xfId="3276" xr:uid="{630C0579-1C95-4E27-9DBA-13DF414B79EC}"/>
    <cellStyle name="Output 3 3 4 5 5" xfId="21797" xr:uid="{094C9EDA-71C4-47FB-B0D7-8C8B2E571C0A}"/>
    <cellStyle name="Output 3 3 4 5 6" xfId="24553" xr:uid="{7560365E-84BE-4753-9E77-677B9CBC5319}"/>
    <cellStyle name="Output 3 3 4 6" xfId="10018" xr:uid="{C6C1489E-2250-4B37-8566-416F3E89056C}"/>
    <cellStyle name="Output 3 3 4 7" xfId="9437" xr:uid="{8F88D590-4460-4251-81FF-FF8E72DE13E3}"/>
    <cellStyle name="Output 3 3 4 8" xfId="3147" xr:uid="{1D4EB00D-2C4F-4243-8425-255D69686E3E}"/>
    <cellStyle name="Output 3 3 4 9" xfId="3714" xr:uid="{5295ECA4-9CA2-4440-AF0A-BD1DB85794FF}"/>
    <cellStyle name="Output 3 3 5" xfId="5509" xr:uid="{4459081A-5E25-4167-B855-E9D38B2E98E6}"/>
    <cellStyle name="Output 3 3 5 10" xfId="18205" xr:uid="{EFC05033-2807-468B-8DFA-8567B2DB719A}"/>
    <cellStyle name="Output 3 3 5 2" xfId="6683" xr:uid="{4F83CC93-544A-445A-919B-0913D5FFE46E}"/>
    <cellStyle name="Output 3 3 5 2 2" xfId="10844" xr:uid="{64DC2D6A-E2AE-4204-A9A6-70BC6E46D2AC}"/>
    <cellStyle name="Output 3 3 5 2 3" xfId="14297" xr:uid="{38FA680F-78A4-4D98-AC44-FBE291B088E3}"/>
    <cellStyle name="Output 3 3 5 2 4" xfId="16095" xr:uid="{5301E15D-9857-4491-A35F-CE42BFDF1F8C}"/>
    <cellStyle name="Output 3 3 5 2 5" xfId="20057" xr:uid="{EEB1EC2B-C7B4-4FD1-8AF4-F53480379655}"/>
    <cellStyle name="Output 3 3 5 2 6" xfId="22816" xr:uid="{DC45463E-1FC8-45C5-8D65-DE64FD017914}"/>
    <cellStyle name="Output 3 3 5 3" xfId="7351" xr:uid="{513BB0A4-84E3-4F48-802D-4F4ABCC59B0F}"/>
    <cellStyle name="Output 3 3 5 3 2" xfId="11507" xr:uid="{9AF49975-5171-4CF0-8DB0-2F2F920F2D6C}"/>
    <cellStyle name="Output 3 3 5 3 3" xfId="14958" xr:uid="{999294A2-8A02-45A2-B7BE-841F5B5809FE}"/>
    <cellStyle name="Output 3 3 5 3 4" xfId="17931" xr:uid="{2FCC94FC-9EE4-47F2-AB43-D79EDA00C9BA}"/>
    <cellStyle name="Output 3 3 5 3 5" xfId="20694" xr:uid="{48773B7E-5BD4-487C-AA8C-54C0E9561BE7}"/>
    <cellStyle name="Output 3 3 5 3 6" xfId="23450" xr:uid="{3E521F82-360F-47DF-9F98-8503B8E0AD09}"/>
    <cellStyle name="Output 3 3 5 4" xfId="7984" xr:uid="{D1D615C2-383D-44AA-8905-5E4B32DE8735}"/>
    <cellStyle name="Output 3 3 5 4 2" xfId="12140" xr:uid="{99DA945A-F4F9-46D6-956D-576DDF173011}"/>
    <cellStyle name="Output 3 3 5 4 3" xfId="15589" xr:uid="{1E7B1FA5-83B5-42DC-A6FE-66B85E93AAEA}"/>
    <cellStyle name="Output 3 3 5 4 4" xfId="13820" xr:uid="{829A9E63-B7A0-47BD-A75A-7EF8497EDF85}"/>
    <cellStyle name="Output 3 3 5 4 5" xfId="21321" xr:uid="{41BE06DD-8CD5-4B2D-9529-56102F427382}"/>
    <cellStyle name="Output 3 3 5 4 6" xfId="24077" xr:uid="{27A28246-3717-4C3F-94B9-138F4913F2E8}"/>
    <cellStyle name="Output 3 3 5 5" xfId="8408" xr:uid="{68BB95A3-C4DB-4BAE-BC3D-D3092F139141}"/>
    <cellStyle name="Output 3 3 5 5 2" xfId="12564" xr:uid="{67AAAE07-736E-43A9-9BE2-A5D243FD2CA9}"/>
    <cellStyle name="Output 3 3 5 5 3" xfId="16011" xr:uid="{E3A05FEE-0BA3-4D53-95EA-31AB74957C1A}"/>
    <cellStyle name="Output 3 3 5 5 4" xfId="3541" xr:uid="{AEA05AA0-7D4C-4D4F-BF04-54F123016540}"/>
    <cellStyle name="Output 3 3 5 5 5" xfId="21742" xr:uid="{382FBC66-6A50-4FD7-9D23-FB63A44461F0}"/>
    <cellStyle name="Output 3 3 5 5 6" xfId="24498" xr:uid="{5FAC8A83-8742-4DA3-AA08-6A16079AB2A0}"/>
    <cellStyle name="Output 3 3 5 6" xfId="9701" xr:uid="{6768872A-B060-49FB-8996-184C770C3201}"/>
    <cellStyle name="Output 3 3 5 7" xfId="4874" xr:uid="{D141285A-422E-4D0A-96C9-EC27C2DF4DDE}"/>
    <cellStyle name="Output 3 3 5 8" xfId="18540" xr:uid="{C3A50888-1BEB-49E4-9E15-290A7BFD2F39}"/>
    <cellStyle name="Output 3 3 5 9" xfId="10201" xr:uid="{66772F34-78D2-4C11-A91C-BC7F505B5C6E}"/>
    <cellStyle name="Output 3 3 6" xfId="6297" xr:uid="{845008E1-1712-4A89-9133-80D3AF1C1998}"/>
    <cellStyle name="Output 3 3 6 2" xfId="10473" xr:uid="{BC717F4C-D101-43D1-AD9D-07148C04C0BF}"/>
    <cellStyle name="Output 3 3 6 3" xfId="13919" xr:uid="{57FB7D34-E50E-4A39-9CF9-540D10526320}"/>
    <cellStyle name="Output 3 3 6 4" xfId="17867" xr:uid="{24758BD9-DD69-441E-ACC8-FA7B3C7D08E0}"/>
    <cellStyle name="Output 3 3 6 5" xfId="19743" xr:uid="{45E70315-3E0A-4B15-9040-C50E1E1484C0}"/>
    <cellStyle name="Output 3 3 6 6" xfId="22507" xr:uid="{CCC741EC-3BF6-4763-90C9-CF12CB9E2FBB}"/>
    <cellStyle name="Output 3 3 7" xfId="6609" xr:uid="{BC3524F7-ADD1-48FE-B25D-70F83106A65A}"/>
    <cellStyle name="Output 3 3 7 2" xfId="10781" xr:uid="{FE7E9884-ADE0-4F78-8DD1-4D7D450D2130}"/>
    <cellStyle name="Output 3 3 7 3" xfId="14229" xr:uid="{FDCE0CA8-A943-4F43-95F4-1417E5B58D64}"/>
    <cellStyle name="Output 3 3 7 4" xfId="16137" xr:uid="{B688FF85-17BF-42CB-83EE-88F84CB99F49}"/>
    <cellStyle name="Output 3 3 7 5" xfId="20006" xr:uid="{E8ACF947-058D-4DE1-8AB1-50D74F01AC7B}"/>
    <cellStyle name="Output 3 3 7 6" xfId="22769" xr:uid="{DB50DA69-3ACB-4B1C-96F2-4D6535789F99}"/>
    <cellStyle name="Output 3 3 8" xfId="6072" xr:uid="{5D671041-5008-44A1-B8CE-D55C1AEBF321}"/>
    <cellStyle name="Output 3 3 8 2" xfId="10251" xr:uid="{AFE17509-7BCF-4DF0-95C7-0ED79B51F17F}"/>
    <cellStyle name="Output 3 3 8 3" xfId="13699" xr:uid="{8FE3BA37-A0CD-4319-92E6-32AB2C0386CB}"/>
    <cellStyle name="Output 3 3 8 4" xfId="19384" xr:uid="{9B68299C-95E2-43B8-ABAE-3C8BF11D395B}"/>
    <cellStyle name="Output 3 3 8 5" xfId="17962" xr:uid="{605D0F2F-E94E-4B9C-8815-7980DFDC0936}"/>
    <cellStyle name="Output 3 3 8 6" xfId="22337" xr:uid="{3188CABE-5EAB-4437-B545-9051B39A34A8}"/>
    <cellStyle name="Output 3 3 9" xfId="6168" xr:uid="{1E6AAA1E-AD73-4EE7-ABC2-B6C6F78D1AD7}"/>
    <cellStyle name="Output 3 3 9 2" xfId="10344" xr:uid="{79D480BB-EC99-4F57-8DD4-E4760E97C9D9}"/>
    <cellStyle name="Output 3 3 9 3" xfId="13791" xr:uid="{BEB338C4-12F3-4B77-876A-F2433075F49D}"/>
    <cellStyle name="Output 3 3 9 4" xfId="17635" xr:uid="{AB440DC9-2AC9-4762-BF11-52480FB73773}"/>
    <cellStyle name="Output 3 3 9 5" xfId="17559" xr:uid="{8A56A304-8946-4483-A9D3-799FCBC3143F}"/>
    <cellStyle name="Output 3 3 9 6" xfId="22402" xr:uid="{35C63BAB-DD0F-4E7A-95A4-2E4F4E81EBFF}"/>
    <cellStyle name="Output 3 4" xfId="2032" xr:uid="{00000000-0005-0000-0000-000076070000}"/>
    <cellStyle name="Output 3 4 10" xfId="9288" xr:uid="{BD2374E8-DF7A-4508-AB6B-F7081512BA45}"/>
    <cellStyle name="Output 3 4 10 2" xfId="13385" xr:uid="{56BCC4FD-F5F1-41FC-8ACC-EC4ACF54E977}"/>
    <cellStyle name="Output 3 4 10 3" xfId="16780" xr:uid="{125B09D4-2EF2-42EE-8912-FF3BE73422C7}"/>
    <cellStyle name="Output 3 4 10 4" xfId="19211" xr:uid="{60D8A3D6-BCCB-45ED-A85C-C7997EA6D303}"/>
    <cellStyle name="Output 3 4 10 5" xfId="22180" xr:uid="{2A083371-73EB-4BB0-8E0A-4FD21534766E}"/>
    <cellStyle name="Output 3 4 10 6" xfId="24840" xr:uid="{96FF9D5E-4ADE-475E-AC85-6F5E5E2F4F68}"/>
    <cellStyle name="Output 3 4 11" xfId="4596" xr:uid="{013A83AB-8E50-4C8A-9C7A-DF8267650DCD}"/>
    <cellStyle name="Output 3 4 12" xfId="3898" xr:uid="{9D0327AB-6304-4903-A484-3BDB64D1E633}"/>
    <cellStyle name="Output 3 4 13" xfId="4148" xr:uid="{53914CD1-A7DD-4BE8-AD1D-D5863B2643F2}"/>
    <cellStyle name="Output 3 4 14" xfId="3867" xr:uid="{88F38F78-5F3E-4F39-9871-C8E187CE532F}"/>
    <cellStyle name="Output 3 4 15" xfId="19717" xr:uid="{7921675E-7EFA-4015-970D-C81893BFEF38}"/>
    <cellStyle name="Output 3 4 2" xfId="5260" xr:uid="{6A277488-A712-4B7D-979B-9BC1CEB512A7}"/>
    <cellStyle name="Output 3 4 2 10" xfId="16595" xr:uid="{17DAC86A-AAEB-48FE-B580-C670766B22B7}"/>
    <cellStyle name="Output 3 4 2 11" xfId="8578" xr:uid="{C66D0741-D77F-4681-9A03-1D84388935AC}"/>
    <cellStyle name="Output 3 4 2 2" xfId="6492" xr:uid="{C1F17EBF-2EAF-4D7D-8BB5-926AC6DB7775}"/>
    <cellStyle name="Output 3 4 2 2 2" xfId="10664" xr:uid="{CDF0368F-3099-46FF-AED8-518ABB2B412F}"/>
    <cellStyle name="Output 3 4 2 2 3" xfId="14112" xr:uid="{5BA04692-9167-4A6C-BAD2-49FDDC1E6438}"/>
    <cellStyle name="Output 3 4 2 2 4" xfId="17945" xr:uid="{EEC11F73-DDDE-4F07-B2C5-2FB78FB21DA4}"/>
    <cellStyle name="Output 3 4 2 2 5" xfId="19890" xr:uid="{05ABA8B9-E912-4691-AF3B-9E666C42737C}"/>
    <cellStyle name="Output 3 4 2 2 6" xfId="22653" xr:uid="{4D3457AA-C468-417B-A4B3-B23A2BB8BDC6}"/>
    <cellStyle name="Output 3 4 2 3" xfId="7191" xr:uid="{A639C666-1E84-4C84-B0D5-90A9F6DADA60}"/>
    <cellStyle name="Output 3 4 2 3 2" xfId="11347" xr:uid="{09D9A861-B61C-4095-9F9D-86D297482569}"/>
    <cellStyle name="Output 3 4 2 3 3" xfId="14799" xr:uid="{B2944A31-AC11-40C5-89BF-877E0E10C9A9}"/>
    <cellStyle name="Output 3 4 2 3 4" xfId="18208" xr:uid="{7DB022F4-7302-46A2-9B1E-901649CC7899}"/>
    <cellStyle name="Output 3 4 2 3 5" xfId="20536" xr:uid="{F7F6CEC3-7B1B-4983-86FE-80CA80B62FF1}"/>
    <cellStyle name="Output 3 4 2 3 6" xfId="23292" xr:uid="{272F124E-968D-4ED9-A1B5-7102274B24C4}"/>
    <cellStyle name="Output 3 4 2 4" xfId="7822" xr:uid="{A0E8AA33-4332-45A5-8980-D686744775F6}"/>
    <cellStyle name="Output 3 4 2 4 2" xfId="11978" xr:uid="{1AEFF31B-76DA-43C4-A86F-257B65472A1C}"/>
    <cellStyle name="Output 3 4 2 4 3" xfId="15427" xr:uid="{E4FC3CBF-1320-4F13-AA7D-3FFB40972044}"/>
    <cellStyle name="Output 3 4 2 4 4" xfId="16280" xr:uid="{0820CCBE-3976-4CED-AEA7-33E08E7695BC}"/>
    <cellStyle name="Output 3 4 2 4 5" xfId="21161" xr:uid="{E0FC8574-123A-411B-9356-61E15162C688}"/>
    <cellStyle name="Output 3 4 2 4 6" xfId="23917" xr:uid="{B65F077F-AC69-4826-A530-A9CB77D5078E}"/>
    <cellStyle name="Output 3 4 2 5" xfId="8380" xr:uid="{B5E26469-98C4-42B5-B36F-7A04A72FF2B5}"/>
    <cellStyle name="Output 3 4 2 5 2" xfId="12536" xr:uid="{AFB2428F-CD31-4588-99D9-23CDB3E840E8}"/>
    <cellStyle name="Output 3 4 2 5 3" xfId="15983" xr:uid="{B6231BED-C24D-4904-8347-5986D71293EE}"/>
    <cellStyle name="Output 3 4 2 5 4" xfId="3244" xr:uid="{6BF9DA6B-5EE3-4D68-B7B5-77ECECF7EECA}"/>
    <cellStyle name="Output 3 4 2 5 5" xfId="21714" xr:uid="{B22A6617-AB76-4952-B363-66263157DAEC}"/>
    <cellStyle name="Output 3 4 2 5 6" xfId="24470" xr:uid="{146B4DBD-901F-4655-B88A-BFB7DEE09F50}"/>
    <cellStyle name="Output 3 4 2 6" xfId="9139" xr:uid="{CB135EB8-CF07-4D1E-B9B7-7AC0B846D748}"/>
    <cellStyle name="Output 3 4 2 6 2" xfId="13239" xr:uid="{6FC46802-736A-4EA8-A327-BF390C3934D6}"/>
    <cellStyle name="Output 3 4 2 6 3" xfId="16635" xr:uid="{0AD46BBE-0B0A-4408-82F3-E19928C5DC83}"/>
    <cellStyle name="Output 3 4 2 6 4" xfId="19072" xr:uid="{9C187601-9825-41DA-BA62-284FA5BD5D7E}"/>
    <cellStyle name="Output 3 4 2 6 5" xfId="19480" xr:uid="{EDE29E27-5E6B-4230-A85B-72EC52D8B2AF}"/>
    <cellStyle name="Output 3 4 2 6 6" xfId="22053" xr:uid="{390E1646-C97F-42AC-BD3F-64F016D18D6D}"/>
    <cellStyle name="Output 3 4 2 6 7" xfId="24749" xr:uid="{C9D58EAE-9C3A-43CB-8459-E1DEA099BD3D}"/>
    <cellStyle name="Output 3 4 2 7" xfId="9395" xr:uid="{B03619E6-1348-452D-9D2B-F30CD87C9133}"/>
    <cellStyle name="Output 3 4 2 7 2" xfId="13492" xr:uid="{7E3B0D75-E5D0-468F-B2ED-216E5368B795}"/>
    <cellStyle name="Output 3 4 2 7 3" xfId="16887" xr:uid="{009D4708-6904-4132-8690-F99E8D5486CB}"/>
    <cellStyle name="Output 3 4 2 7 4" xfId="19318" xr:uid="{967F7AA9-19CB-45A5-AD33-11EA93DB7642}"/>
    <cellStyle name="Output 3 4 2 7 5" xfId="19656" xr:uid="{4A7357DE-65FC-42FF-BE9E-AF0147114882}"/>
    <cellStyle name="Output 3 4 2 7 6" xfId="22287" xr:uid="{72F04446-8C3F-42A4-BAE0-C31507754568}"/>
    <cellStyle name="Output 3 4 2 7 7" xfId="24947" xr:uid="{B9A7092D-B22C-4957-BEC5-74457A836E0C}"/>
    <cellStyle name="Output 3 4 2 8" xfId="2976" xr:uid="{7BDED054-758C-4451-AD94-6943A8276807}"/>
    <cellStyle name="Output 3 4 2 9" xfId="3604" xr:uid="{DCC438A9-D13D-4CDF-9334-3B7880480507}"/>
    <cellStyle name="Output 3 4 3" xfId="5365" xr:uid="{5B32C6A1-C4A5-45DB-BCA8-0A3F5F7AA172}"/>
    <cellStyle name="Output 3 4 3 10" xfId="3962" xr:uid="{BFA02421-1C63-476E-B781-EAAC4E8FD2B2}"/>
    <cellStyle name="Output 3 4 3 11" xfId="5037" xr:uid="{D9E5B2A7-F21A-4D10-B267-AECA44C002E3}"/>
    <cellStyle name="Output 3 4 3 2" xfId="6595" xr:uid="{39CC70F2-7A46-41B7-996B-86D54528D371}"/>
    <cellStyle name="Output 3 4 3 2 2" xfId="10767" xr:uid="{CFF6F3B3-87DE-4F35-B763-8698DBC4D98A}"/>
    <cellStyle name="Output 3 4 3 2 3" xfId="14215" xr:uid="{E4B00B97-FCB1-47A4-A50B-B2E85681EA3D}"/>
    <cellStyle name="Output 3 4 3 2 4" xfId="17167" xr:uid="{62C63440-E23A-4EE4-9013-D99318653CEE}"/>
    <cellStyle name="Output 3 4 3 2 5" xfId="19993" xr:uid="{E1CA30C0-6D8A-415E-B106-EDD5D8172755}"/>
    <cellStyle name="Output 3 4 3 2 6" xfId="22756" xr:uid="{FA0075B9-B10C-4F7F-9B85-5D21EE0792E8}"/>
    <cellStyle name="Output 3 4 3 3" xfId="7294" xr:uid="{7423FB2A-2154-4327-BC39-B193D4DF1CD5}"/>
    <cellStyle name="Output 3 4 3 3 2" xfId="11450" xr:uid="{B265F033-AB87-4DF5-8C8D-25E1A7C1C549}"/>
    <cellStyle name="Output 3 4 3 3 3" xfId="14902" xr:uid="{A3259863-61E9-4C76-99F7-07797A15CEB2}"/>
    <cellStyle name="Output 3 4 3 3 4" xfId="16331" xr:uid="{C66A900F-1B8A-4140-92F2-C5F7083998B3}"/>
    <cellStyle name="Output 3 4 3 3 5" xfId="20639" xr:uid="{662BF1A1-7F34-4A77-92BB-6E313C26C79B}"/>
    <cellStyle name="Output 3 4 3 3 6" xfId="23395" xr:uid="{04071015-0ADC-4288-8275-11A5E9EA457F}"/>
    <cellStyle name="Output 3 4 3 4" xfId="7927" xr:uid="{71E8B900-A30F-425E-9B0E-25DDC0ACDA71}"/>
    <cellStyle name="Output 3 4 3 4 2" xfId="12083" xr:uid="{04FC1BC6-84D8-4AD3-A4B1-B4B3ED444B16}"/>
    <cellStyle name="Output 3 4 3 4 3" xfId="15532" xr:uid="{6B666A18-0326-439F-800C-168BFB1DD57E}"/>
    <cellStyle name="Output 3 4 3 4 4" xfId="12970" xr:uid="{03270C2C-ACE2-41D1-962B-9DDA0BEBD336}"/>
    <cellStyle name="Output 3 4 3 4 5" xfId="21266" xr:uid="{44189B36-500A-45BC-86D0-7DE9468625EC}"/>
    <cellStyle name="Output 3 4 3 4 6" xfId="24022" xr:uid="{FCEAED11-5A05-4E8A-B80D-934FA4D58B73}"/>
    <cellStyle name="Output 3 4 3 5" xfId="8397" xr:uid="{C342E4EA-F87B-49B3-88D9-760E601FD0AD}"/>
    <cellStyle name="Output 3 4 3 5 2" xfId="12553" xr:uid="{CDE7EFFA-6D7C-4AFA-B6A3-A46201930325}"/>
    <cellStyle name="Output 3 4 3 5 3" xfId="16000" xr:uid="{54FBE227-11D2-4E32-85EE-B6C16C25EBDD}"/>
    <cellStyle name="Output 3 4 3 5 4" xfId="4360" xr:uid="{52828296-28F1-43D7-A377-CE133AB3B087}"/>
    <cellStyle name="Output 3 4 3 5 5" xfId="21731" xr:uid="{B5C4F72D-034A-474E-AA49-606B0C64060E}"/>
    <cellStyle name="Output 3 4 3 5 6" xfId="24487" xr:uid="{3D985559-4E6F-4FA6-9B66-81E6D74B59D0}"/>
    <cellStyle name="Output 3 4 3 6" xfId="9030" xr:uid="{26670586-6F05-40B8-998E-04D2CF38391F}"/>
    <cellStyle name="Output 3 4 3 6 2" xfId="13136" xr:uid="{C7D49C90-43AC-4605-BB7F-4F22745689A7}"/>
    <cellStyle name="Output 3 4 3 6 3" xfId="16531" xr:uid="{1CF3115A-AA7A-4D10-A497-88CB57716814}"/>
    <cellStyle name="Output 3 4 3 6 4" xfId="18972" xr:uid="{85444EDB-2D68-4AC5-A5D3-4702013163D8}"/>
    <cellStyle name="Output 3 4 3 6 5" xfId="14703" xr:uid="{3170D833-A2BC-44EF-B7E8-438804BA20EC}"/>
    <cellStyle name="Output 3 4 3 6 6" xfId="21970" xr:uid="{D9296041-4E12-4913-86B8-11434975417B}"/>
    <cellStyle name="Output 3 4 3 6 7" xfId="24668" xr:uid="{9E2593EA-DD56-4A2B-A06B-446E49B38949}"/>
    <cellStyle name="Output 3 4 3 7" xfId="9316" xr:uid="{3411B841-417F-47AB-98B5-11BD5372DAD5}"/>
    <cellStyle name="Output 3 4 3 7 2" xfId="13413" xr:uid="{2AB974DE-3B1E-489F-93CE-F2CE85B3BD6D}"/>
    <cellStyle name="Output 3 4 3 7 3" xfId="16808" xr:uid="{74AC37A9-EFC3-4EDB-A7FC-32EE50263A4A}"/>
    <cellStyle name="Output 3 4 3 7 4" xfId="19239" xr:uid="{3B0F968B-C028-41DC-B817-30F528115CCF}"/>
    <cellStyle name="Output 3 4 3 7 5" xfId="19577" xr:uid="{D8FB40D4-449F-473B-A97F-E28F386E776C}"/>
    <cellStyle name="Output 3 4 3 7 6" xfId="22208" xr:uid="{9118CF59-BB9E-4788-BF72-AD562559AD5B}"/>
    <cellStyle name="Output 3 4 3 7 7" xfId="24868" xr:uid="{CD47DA3A-63D1-4ADE-886E-3DF30F3BB04C}"/>
    <cellStyle name="Output 3 4 3 8" xfId="9579" xr:uid="{8EE5AE0A-075D-4CE0-9FCA-9643DFD2D657}"/>
    <cellStyle name="Output 3 4 3 9" xfId="4824" xr:uid="{CCC50D70-A148-45A7-A15B-68BBE47CAADA}"/>
    <cellStyle name="Output 3 4 4" xfId="5721" xr:uid="{42501CDE-85DD-4C0C-A30F-9938CE4C2568}"/>
    <cellStyle name="Output 3 4 4 10" xfId="16184" xr:uid="{C2BEE416-09E0-44A0-BC7D-F9B177FFB1D0}"/>
    <cellStyle name="Output 3 4 4 2" xfId="6891" xr:uid="{084AA793-DFF3-4F7F-B782-490D0CB05544}"/>
    <cellStyle name="Output 3 4 4 2 2" xfId="11047" xr:uid="{4AB5190B-C8DC-4327-BCC5-236A4688C01E}"/>
    <cellStyle name="Output 3 4 4 2 3" xfId="14503" xr:uid="{F87911D8-E19A-48A5-9EE0-82D5EDEA8838}"/>
    <cellStyle name="Output 3 4 4 2 4" xfId="18836" xr:uid="{A19B923C-6D11-4166-A831-941CD271C40D}"/>
    <cellStyle name="Output 3 4 4 2 5" xfId="20246" xr:uid="{651756CB-CB44-4620-86AE-B5A8F7DD8095}"/>
    <cellStyle name="Output 3 4 4 2 6" xfId="23005" xr:uid="{9ED591A6-3916-48AB-A95B-29A386EBD855}"/>
    <cellStyle name="Output 3 4 4 3" xfId="7542" xr:uid="{D8403C7C-2E0E-4465-83ED-2326934DACDC}"/>
    <cellStyle name="Output 3 4 4 3 2" xfId="11698" xr:uid="{CA20AFD3-98D4-4F74-B739-AD7A41C1926B}"/>
    <cellStyle name="Output 3 4 4 3 3" xfId="15149" xr:uid="{099DAA51-2427-4CF6-941D-6F6B9802A126}"/>
    <cellStyle name="Output 3 4 4 3 4" xfId="18446" xr:uid="{27BCB73A-AE6B-4935-8B36-A37D03AAFB0E}"/>
    <cellStyle name="Output 3 4 4 3 5" xfId="20884" xr:uid="{A17B1C3B-3B94-4BB7-8E70-DB9411DE6414}"/>
    <cellStyle name="Output 3 4 4 3 6" xfId="23640" xr:uid="{95802CBD-6D70-4A42-91D8-2756678DD687}"/>
    <cellStyle name="Output 3 4 4 4" xfId="8174" xr:uid="{272A5FBA-00B1-4D7A-92CE-425891EC0AC5}"/>
    <cellStyle name="Output 3 4 4 4 2" xfId="12330" xr:uid="{CA1893CA-6913-480B-BC66-D3EF40F40203}"/>
    <cellStyle name="Output 3 4 4 4 3" xfId="15779" xr:uid="{C752B7E5-9D5F-4F04-8169-6A73C037E522}"/>
    <cellStyle name="Output 3 4 4 4 4" xfId="3145" xr:uid="{AC0C6D7E-F586-4889-8D30-AEB37E29EE07}"/>
    <cellStyle name="Output 3 4 4 4 5" xfId="21510" xr:uid="{324AFADC-3C7F-4DD9-900C-D2A487C3197F}"/>
    <cellStyle name="Output 3 4 4 4 6" xfId="24266" xr:uid="{3CA4AEF3-D02A-47B0-A990-EF1E104D8928}"/>
    <cellStyle name="Output 3 4 4 5" xfId="8443" xr:uid="{2C6E5B4C-2BA5-4458-8D56-828EC257D2B2}"/>
    <cellStyle name="Output 3 4 4 5 2" xfId="12599" xr:uid="{336EB6F3-6A5B-421E-A59D-E370D95204CA}"/>
    <cellStyle name="Output 3 4 4 5 3" xfId="16046" xr:uid="{E079B611-CC31-40C3-A25D-BC7C8AD0E5BE}"/>
    <cellStyle name="Output 3 4 4 5 4" xfId="18787" xr:uid="{8ACE737C-B6C8-4AFF-8787-4C8A9371BB8A}"/>
    <cellStyle name="Output 3 4 4 5 5" xfId="21777" xr:uid="{CC01598E-042A-4691-8E11-F277E1EB080C}"/>
    <cellStyle name="Output 3 4 4 5 6" xfId="24533" xr:uid="{910CE49B-C686-4E98-8149-3858E740BAF5}"/>
    <cellStyle name="Output 3 4 4 6" xfId="9906" xr:uid="{02A65FAB-6B76-444A-9DA1-F175A9B00941}"/>
    <cellStyle name="Output 3 4 4 7" xfId="3441" xr:uid="{7B781D54-F4EF-4583-8C0D-E47B315101C2}"/>
    <cellStyle name="Output 3 4 4 8" xfId="13004" xr:uid="{2E521348-5CD4-4917-84DE-71B742C8698C}"/>
    <cellStyle name="Output 3 4 4 9" xfId="5127" xr:uid="{21CCB769-3B57-41E8-9CA4-56BB6DBCA56E}"/>
    <cellStyle name="Output 3 4 5" xfId="6298" xr:uid="{24810F83-B513-4A8F-BFFB-82F61570B46F}"/>
    <cellStyle name="Output 3 4 5 2" xfId="10474" xr:uid="{BC09B649-5027-409E-9D3D-24E1172E157B}"/>
    <cellStyle name="Output 3 4 5 3" xfId="13920" xr:uid="{1484FC87-96FB-4B76-870C-F04CF8674AA2}"/>
    <cellStyle name="Output 3 4 5 4" xfId="17439" xr:uid="{6C3918B5-BECC-4E01-8A7B-E559A39A9C78}"/>
    <cellStyle name="Output 3 4 5 5" xfId="19744" xr:uid="{214104BD-4D6B-4B0F-94FD-F2A290C769FF}"/>
    <cellStyle name="Output 3 4 5 6" xfId="22508" xr:uid="{942C8C59-A196-4352-96DE-88890761C479}"/>
    <cellStyle name="Output 3 4 6" xfId="6125" xr:uid="{2957D85D-DC87-4921-B7ED-4A82AF4BC019}"/>
    <cellStyle name="Output 3 4 6 2" xfId="10301" xr:uid="{B67D88DF-3DF0-44D6-B13A-A663D6013A6E}"/>
    <cellStyle name="Output 3 4 6 3" xfId="13748" xr:uid="{F246097C-25FF-4795-B364-962A0E5EF285}"/>
    <cellStyle name="Output 3 4 6 4" xfId="14486" xr:uid="{5F8D0427-8C93-44AC-AAB0-67808A22E9A0}"/>
    <cellStyle name="Output 3 4 6 5" xfId="17993" xr:uid="{9619E309-1F78-4589-8319-CC0C8768CB70}"/>
    <cellStyle name="Output 3 4 6 6" xfId="22369" xr:uid="{AE6119FF-4741-4D90-B7D4-6DC91F39F08A}"/>
    <cellStyle name="Output 3 4 7" xfId="6233" xr:uid="{645882D8-76CF-4A34-ACB9-C5506A2E212A}"/>
    <cellStyle name="Output 3 4 7 2" xfId="10409" xr:uid="{94A95337-9771-483C-8122-EFB01F04BA25}"/>
    <cellStyle name="Output 3 4 7 3" xfId="13855" xr:uid="{F8039F0E-F4BE-4B6C-9078-2F98BCB8AA42}"/>
    <cellStyle name="Output 3 4 7 4" xfId="3745" xr:uid="{4F08F3A2-51C2-4C63-9AC1-69E1610C5B56}"/>
    <cellStyle name="Output 3 4 7 5" xfId="18055" xr:uid="{7DCB3E8A-2364-47CC-85F7-421FCF812979}"/>
    <cellStyle name="Output 3 4 7 6" xfId="22453" xr:uid="{F1C934BF-F3F5-4515-81E6-0E51D75CE4E2}"/>
    <cellStyle name="Output 3 4 8" xfId="6171" xr:uid="{F75BAB85-8443-4CB7-BBFB-43FE31327347}"/>
    <cellStyle name="Output 3 4 8 2" xfId="10347" xr:uid="{86AC50C1-42D6-481F-B450-EEBE4F84CF7F}"/>
    <cellStyle name="Output 3 4 8 3" xfId="13794" xr:uid="{1736BF55-4FD4-42CA-AAC8-FEDEAE48C481}"/>
    <cellStyle name="Output 3 4 8 4" xfId="17918" xr:uid="{AC7E56E8-FFCB-4167-9F73-94BD0A967BA9}"/>
    <cellStyle name="Output 3 4 8 5" xfId="18473" xr:uid="{238A6290-3BB1-4DD8-8BF7-950297876559}"/>
    <cellStyle name="Output 3 4 8 6" xfId="22405" xr:uid="{B1749E11-8907-44D7-8A53-BC55C6F52556}"/>
    <cellStyle name="Output 3 4 9" xfId="8960" xr:uid="{FBC3BCDB-A876-4A0E-8847-4DBED5C67EE8}"/>
    <cellStyle name="Output 3 4 9 2" xfId="13079" xr:uid="{535F3036-E4F0-4BD1-91C4-B44A2DF34D34}"/>
    <cellStyle name="Output 3 4 9 3" xfId="16481" xr:uid="{7F6ED1B5-A095-48FD-A1D0-10B2B655C25E}"/>
    <cellStyle name="Output 3 4 9 4" xfId="18919" xr:uid="{CB809DC0-73CE-4A05-94BE-B5FB7D9428AF}"/>
    <cellStyle name="Output 3 4 9 5" xfId="13266" xr:uid="{3B371477-8701-4A84-97E7-73EE86CA71FB}"/>
    <cellStyle name="Output 3 4 9 6" xfId="21951" xr:uid="{98E25893-9E4F-4BB8-9538-8306B1F0CE23}"/>
    <cellStyle name="Output 3 4 9 7" xfId="24649" xr:uid="{5F42CD17-0216-4FF6-89FD-3095571D3FD4}"/>
    <cellStyle name="Output 3 5" xfId="2029" xr:uid="{00000000-0005-0000-0000-000077070000}"/>
    <cellStyle name="Output 3 5 10" xfId="9285" xr:uid="{5D32994D-60E9-48E4-BECE-6A87BD5503B4}"/>
    <cellStyle name="Output 3 5 10 2" xfId="13382" xr:uid="{D5B8CE5B-BC77-4756-A777-E535ED14DCBD}"/>
    <cellStyle name="Output 3 5 10 3" xfId="16777" xr:uid="{0D526359-2ECB-45CE-A4C0-E91B46381390}"/>
    <cellStyle name="Output 3 5 10 4" xfId="19208" xr:uid="{F36E50F6-EE5C-4578-B76C-E1931AA0993E}"/>
    <cellStyle name="Output 3 5 10 5" xfId="22177" xr:uid="{5DC60143-4F0E-4544-9AEF-9E3781EBC1C2}"/>
    <cellStyle name="Output 3 5 10 6" xfId="24837" xr:uid="{2FE170C2-90E0-4EF1-AA91-40A64BC1A31C}"/>
    <cellStyle name="Output 3 5 11" xfId="4593" xr:uid="{0BA34441-80B3-45C0-BBFB-224E995050B8}"/>
    <cellStyle name="Output 3 5 12" xfId="3901" xr:uid="{D538CA92-91C4-4EBD-BFCC-801D2CB42A2A}"/>
    <cellStyle name="Output 3 5 13" xfId="4147" xr:uid="{56C7BEAE-59BD-47B2-A05A-AA1ED809FCDA}"/>
    <cellStyle name="Output 3 5 14" xfId="16681" xr:uid="{C9B733CA-7DAD-48A3-AD41-585132F8EB07}"/>
    <cellStyle name="Output 3 5 15" xfId="3109" xr:uid="{1F0816AA-71F4-4423-8FA1-EB1869BE1858}"/>
    <cellStyle name="Output 3 5 2" xfId="5257" xr:uid="{9174E469-1253-49B5-92E0-A67D3BCA3AE6}"/>
    <cellStyle name="Output 3 5 2 10" xfId="10485" xr:uid="{D958D771-BDD5-4217-BAAD-A1E5FD6E41F1}"/>
    <cellStyle name="Output 3 5 2 11" xfId="18305" xr:uid="{0C7EF500-35D9-4DB8-8572-D1E76BE84C9F}"/>
    <cellStyle name="Output 3 5 2 2" xfId="6489" xr:uid="{C9ED1813-E718-4275-9992-CDDE3FE3A6DC}"/>
    <cellStyle name="Output 3 5 2 2 2" xfId="10661" xr:uid="{15675BC5-09A1-4136-BBAC-D1D889366770}"/>
    <cellStyle name="Output 3 5 2 2 3" xfId="14109" xr:uid="{8387A825-4CC2-48BE-B0CD-7781821BB738}"/>
    <cellStyle name="Output 3 5 2 2 4" xfId="17665" xr:uid="{3851CFF3-B35D-46FD-BEA4-9EB80911C1C0}"/>
    <cellStyle name="Output 3 5 2 2 5" xfId="19887" xr:uid="{37D92C1A-A481-4D37-935F-42091009764F}"/>
    <cellStyle name="Output 3 5 2 2 6" xfId="22650" xr:uid="{BF644B85-B260-4842-BC83-43C936A9DF18}"/>
    <cellStyle name="Output 3 5 2 3" xfId="7188" xr:uid="{BB23A63F-C437-4913-9C59-0C8183EE5C5B}"/>
    <cellStyle name="Output 3 5 2 3 2" xfId="11344" xr:uid="{60A7F893-553B-409F-9D88-4669012611D9}"/>
    <cellStyle name="Output 3 5 2 3 3" xfId="14796" xr:uid="{B90F339B-EE77-404A-9484-243BE6F5AA4A}"/>
    <cellStyle name="Output 3 5 2 3 4" xfId="4153" xr:uid="{855E821A-DC91-4F43-8CA0-B069074D8D00}"/>
    <cellStyle name="Output 3 5 2 3 5" xfId="20533" xr:uid="{15706B9D-1BD1-4A12-BC35-5159249A421A}"/>
    <cellStyle name="Output 3 5 2 3 6" xfId="23289" xr:uid="{D90A4E1C-E91B-46C4-8146-7589F29CDD48}"/>
    <cellStyle name="Output 3 5 2 4" xfId="7819" xr:uid="{CA9105F2-EC5F-455D-9313-F65361BC62F4}"/>
    <cellStyle name="Output 3 5 2 4 2" xfId="11975" xr:uid="{A8F25B4F-47AD-4666-A3D1-6A32D820999E}"/>
    <cellStyle name="Output 3 5 2 4 3" xfId="15424" xr:uid="{37537DFD-5674-4A59-85B1-31FF45D63650}"/>
    <cellStyle name="Output 3 5 2 4 4" xfId="16398" xr:uid="{8084854E-D46A-4943-840B-8A405375ECC1}"/>
    <cellStyle name="Output 3 5 2 4 5" xfId="21158" xr:uid="{638C0905-1EA2-4AC5-B5D8-993180BB2152}"/>
    <cellStyle name="Output 3 5 2 4 6" xfId="23914" xr:uid="{7F6788F8-04D7-4DDD-9A46-56D5B199E3FD}"/>
    <cellStyle name="Output 3 5 2 5" xfId="8377" xr:uid="{AECA66B8-7C8A-4A78-8383-D9D8482D377D}"/>
    <cellStyle name="Output 3 5 2 5 2" xfId="12533" xr:uid="{EF1D5915-8B62-4D45-8892-2F7FE80E1558}"/>
    <cellStyle name="Output 3 5 2 5 3" xfId="15980" xr:uid="{FE03AF3C-F078-4D3E-934B-2CB92A19EA37}"/>
    <cellStyle name="Output 3 5 2 5 4" xfId="3539" xr:uid="{E8D74E03-00B6-47C0-8B0C-063E0FF298DD}"/>
    <cellStyle name="Output 3 5 2 5 5" xfId="21711" xr:uid="{F8A0468E-D6F0-416A-9EC5-527A15B64828}"/>
    <cellStyle name="Output 3 5 2 5 6" xfId="24467" xr:uid="{C4DDC8F9-6634-4FA7-BBD7-B67E7177D1B1}"/>
    <cellStyle name="Output 3 5 2 6" xfId="9136" xr:uid="{276696DE-F97F-41DB-8D3F-7C313403BDD2}"/>
    <cellStyle name="Output 3 5 2 6 2" xfId="13236" xr:uid="{C19ED883-9D47-4A5E-8833-EB3B96FB548C}"/>
    <cellStyle name="Output 3 5 2 6 3" xfId="16632" xr:uid="{C4AB63E9-D820-414D-AC14-25AA931A5161}"/>
    <cellStyle name="Output 3 5 2 6 4" xfId="19069" xr:uid="{6DE610A3-1161-4F7B-ACD8-1146345861B6}"/>
    <cellStyle name="Output 3 5 2 6 5" xfId="19477" xr:uid="{9CEDE512-23F3-4834-9097-76610D628729}"/>
    <cellStyle name="Output 3 5 2 6 6" xfId="22050" xr:uid="{2B3FBD7F-040B-427E-B1BE-DE41B1304BB2}"/>
    <cellStyle name="Output 3 5 2 6 7" xfId="24746" xr:uid="{99F4CCA5-3407-48E1-8223-AC5D651501C4}"/>
    <cellStyle name="Output 3 5 2 7" xfId="9392" xr:uid="{4EFAC955-B90D-4EDE-881C-CEABA1200DA4}"/>
    <cellStyle name="Output 3 5 2 7 2" xfId="13489" xr:uid="{38B5618F-229C-4F41-BAF7-59E2256D8C2D}"/>
    <cellStyle name="Output 3 5 2 7 3" xfId="16884" xr:uid="{0216A5AB-5B7E-4040-99E8-C06F5B035CFA}"/>
    <cellStyle name="Output 3 5 2 7 4" xfId="19315" xr:uid="{4F60634A-4B6E-4120-B85D-E0E7BCA6FEBC}"/>
    <cellStyle name="Output 3 5 2 7 5" xfId="19653" xr:uid="{9529EE05-4449-4094-B8DE-BFD97F5A50FB}"/>
    <cellStyle name="Output 3 5 2 7 6" xfId="22284" xr:uid="{1F02A435-4AEF-4861-840A-12BE8AA52E48}"/>
    <cellStyle name="Output 3 5 2 7 7" xfId="24944" xr:uid="{A8F7F0F1-98B3-4D58-B16A-CF14B8B85936}"/>
    <cellStyle name="Output 3 5 2 8" xfId="2979" xr:uid="{FA52D2F4-8B20-4C89-A9D3-E1852C723EA6}"/>
    <cellStyle name="Output 3 5 2 9" xfId="4510" xr:uid="{DF07AC9C-A610-4841-B550-AB98C20A7375}"/>
    <cellStyle name="Output 3 5 3" xfId="5362" xr:uid="{52AC4F2D-6224-4092-B3BB-2C465DB50CCF}"/>
    <cellStyle name="Output 3 5 3 10" xfId="17176" xr:uid="{8346B8CC-BFAF-41D1-9635-27605C923179}"/>
    <cellStyle name="Output 3 5 3 11" xfId="4280" xr:uid="{2C5EC10B-15CE-4FD5-9FC5-03F7F9693F8D}"/>
    <cellStyle name="Output 3 5 3 2" xfId="6592" xr:uid="{395C6982-C2DE-4610-8AE7-417497972FA8}"/>
    <cellStyle name="Output 3 5 3 2 2" xfId="10764" xr:uid="{28AB47E5-49BD-42E6-AB4C-82B23F137011}"/>
    <cellStyle name="Output 3 5 3 2 3" xfId="14212" xr:uid="{E117E700-2912-4BDF-9E82-F730FE11E155}"/>
    <cellStyle name="Output 3 5 3 2 4" xfId="4412" xr:uid="{750DF49E-AD2E-4130-8038-127BE4AE969E}"/>
    <cellStyle name="Output 3 5 3 2 5" xfId="19990" xr:uid="{AFE0DC41-FAB6-4242-A322-BCF8C9BD0331}"/>
    <cellStyle name="Output 3 5 3 2 6" xfId="22753" xr:uid="{8E3A8A2D-4744-41CA-A175-8BC318A9D587}"/>
    <cellStyle name="Output 3 5 3 3" xfId="7291" xr:uid="{D6205E20-ADDA-4E6C-BF70-277CD79CDEF1}"/>
    <cellStyle name="Output 3 5 3 3 2" xfId="11447" xr:uid="{59621CDC-C473-456E-840E-675021F86297}"/>
    <cellStyle name="Output 3 5 3 3 3" xfId="14899" xr:uid="{2DA9AC8D-07CE-4AE0-88B3-0D8C44B153AA}"/>
    <cellStyle name="Output 3 5 3 3 4" xfId="18349" xr:uid="{1AD1D0B4-6E7F-4087-AED3-18603C0E21CF}"/>
    <cellStyle name="Output 3 5 3 3 5" xfId="20636" xr:uid="{FC0ECA49-A1A3-4738-A10A-DCC8E9C32782}"/>
    <cellStyle name="Output 3 5 3 3 6" xfId="23392" xr:uid="{63FC1A79-D7AE-4505-B526-7D5D41C4F045}"/>
    <cellStyle name="Output 3 5 3 4" xfId="7924" xr:uid="{A115298A-A178-408F-A802-95E4535264F4}"/>
    <cellStyle name="Output 3 5 3 4 2" xfId="12080" xr:uid="{758012BF-00B7-44A2-9313-268904C13B21}"/>
    <cellStyle name="Output 3 5 3 4 3" xfId="15529" xr:uid="{5A34093A-AE58-4264-9877-6FD9B90A5FF1}"/>
    <cellStyle name="Output 3 5 3 4 4" xfId="12739" xr:uid="{3A0E571A-3F2B-4561-890E-6E1E4FA9158C}"/>
    <cellStyle name="Output 3 5 3 4 5" xfId="21263" xr:uid="{68FE1C40-0D78-4014-852B-CDF9B53531AD}"/>
    <cellStyle name="Output 3 5 3 4 6" xfId="24019" xr:uid="{2353BD45-E133-4440-A691-5B9810D67CF7}"/>
    <cellStyle name="Output 3 5 3 5" xfId="8394" xr:uid="{5A531DA3-0260-42A2-8B48-A12849CABB31}"/>
    <cellStyle name="Output 3 5 3 5 2" xfId="12550" xr:uid="{6E6E1EF0-98F2-491B-968E-2092322ACD6E}"/>
    <cellStyle name="Output 3 5 3 5 3" xfId="15997" xr:uid="{150F7A9D-FBF0-40D6-9792-122D3FC11034}"/>
    <cellStyle name="Output 3 5 3 5 4" xfId="4358" xr:uid="{8763D340-2514-40C2-A672-6FE51FE5BD3B}"/>
    <cellStyle name="Output 3 5 3 5 5" xfId="21728" xr:uid="{10334652-E8BB-43ED-AD29-0E52164963B6}"/>
    <cellStyle name="Output 3 5 3 5 6" xfId="24484" xr:uid="{5090A62F-7F41-4F28-82B2-510BCEF10685}"/>
    <cellStyle name="Output 3 5 3 6" xfId="9061" xr:uid="{129BA6D4-9D18-4538-AFE0-8789697B907F}"/>
    <cellStyle name="Output 3 5 3 6 2" xfId="13163" xr:uid="{8ADFF3C5-AB2C-483F-BF1C-E55B9C914719}"/>
    <cellStyle name="Output 3 5 3 6 3" xfId="16561" xr:uid="{1C080D9D-9668-400D-85DD-876A4074C259}"/>
    <cellStyle name="Output 3 5 3 6 4" xfId="19003" xr:uid="{D22B48E8-5540-4F14-85D5-205CCBD89394}"/>
    <cellStyle name="Output 3 5 3 6 5" xfId="19417" xr:uid="{B9FF0DE0-BDB2-4837-A6DB-B50EDAFEA854}"/>
    <cellStyle name="Output 3 5 3 6 6" xfId="21990" xr:uid="{BD2DB78F-A15C-461C-A0A8-B7B02C00FDD2}"/>
    <cellStyle name="Output 3 5 3 6 7" xfId="24687" xr:uid="{F20A5AD1-CC3C-45A8-9203-ECA273762422}"/>
    <cellStyle name="Output 3 5 3 7" xfId="9335" xr:uid="{B93A651F-EC62-457C-8DB7-E6069B61EAD1}"/>
    <cellStyle name="Output 3 5 3 7 2" xfId="13432" xr:uid="{39C7A40B-5CEA-4F4F-A3C3-188CF4E53F60}"/>
    <cellStyle name="Output 3 5 3 7 3" xfId="16827" xr:uid="{3C8B6AFD-207F-46CE-8E9F-F2A7F79ACA9C}"/>
    <cellStyle name="Output 3 5 3 7 4" xfId="19258" xr:uid="{7081D288-F296-4198-B78D-58193A33BE45}"/>
    <cellStyle name="Output 3 5 3 7 5" xfId="19596" xr:uid="{CC5025C7-A111-4049-BD7E-C5B9977782D7}"/>
    <cellStyle name="Output 3 5 3 7 6" xfId="22227" xr:uid="{EFAFE311-9EE8-440F-B24F-382ACE012B89}"/>
    <cellStyle name="Output 3 5 3 7 7" xfId="24887" xr:uid="{4385DA0A-8E62-404E-B50E-BD54055ED9B3}"/>
    <cellStyle name="Output 3 5 3 8" xfId="9576" xr:uid="{3A61F57B-499B-480E-AF83-1DE9D172F253}"/>
    <cellStyle name="Output 3 5 3 9" xfId="8577" xr:uid="{225455C4-4E5C-4FEE-8D33-7CF482795900}"/>
    <cellStyle name="Output 3 5 4" xfId="5743" xr:uid="{016A6D6E-A196-4123-9EF3-DCEAAFB6D522}"/>
    <cellStyle name="Output 3 5 4 10" xfId="18342" xr:uid="{CDC90316-7B83-47DD-AC9E-46D81F7CBC3A}"/>
    <cellStyle name="Output 3 5 4 2" xfId="6913" xr:uid="{1621BD1D-194F-4C59-AB9F-29088ADCB575}"/>
    <cellStyle name="Output 3 5 4 2 2" xfId="11069" xr:uid="{0FC7296B-87F9-4CB8-A2EA-9377F714B8BE}"/>
    <cellStyle name="Output 3 5 4 2 3" xfId="14523" xr:uid="{32D1AE8F-1AE7-4CEB-BD5A-4A5F3132E3CF}"/>
    <cellStyle name="Output 3 5 4 2 4" xfId="18957" xr:uid="{78DF8CC9-F3F4-4324-A66D-CFC95E84099A}"/>
    <cellStyle name="Output 3 5 4 2 5" xfId="20266" xr:uid="{FCA2460C-66B4-4A6C-A271-7627294BBAC5}"/>
    <cellStyle name="Output 3 5 4 2 6" xfId="23025" xr:uid="{53BDFF85-6DAA-42E8-AE4A-49C8A61DB709}"/>
    <cellStyle name="Output 3 5 4 3" xfId="7564" xr:uid="{6D5E59DA-8284-4B6D-910A-17579391CDE5}"/>
    <cellStyle name="Output 3 5 4 3 2" xfId="11720" xr:uid="{AFBF8459-A2DE-4439-AEC3-D2BB120FB418}"/>
    <cellStyle name="Output 3 5 4 3 3" xfId="15169" xr:uid="{992B6FD8-AC4B-45EE-B252-C66D35A7D23F}"/>
    <cellStyle name="Output 3 5 4 3 4" xfId="18685" xr:uid="{3F4FD135-2788-4C0B-A51B-035FEE6780C2}"/>
    <cellStyle name="Output 3 5 4 3 5" xfId="20904" xr:uid="{A062B3F7-0B6E-4B7F-A4A9-2749EDA024DA}"/>
    <cellStyle name="Output 3 5 4 3 6" xfId="23660" xr:uid="{0698EDA6-21EC-4AF9-9F88-18149361A8B4}"/>
    <cellStyle name="Output 3 5 4 4" xfId="8196" xr:uid="{2EA14943-93E2-4E0C-86DF-78D64DE66B70}"/>
    <cellStyle name="Output 3 5 4 4 2" xfId="12352" xr:uid="{1B29C566-D6EF-4157-9B90-A52546ED240F}"/>
    <cellStyle name="Output 3 5 4 4 3" xfId="15799" xr:uid="{9F65B360-D73C-4E79-AB1A-F8DE5C9E09EE}"/>
    <cellStyle name="Output 3 5 4 4 4" xfId="16278" xr:uid="{67A4926B-140D-4E5A-B52B-5AA9AE84D4C0}"/>
    <cellStyle name="Output 3 5 4 4 5" xfId="21530" xr:uid="{0CF67662-0D62-4A70-99B7-8259790D438C}"/>
    <cellStyle name="Output 3 5 4 4 6" xfId="24286" xr:uid="{9591D500-9BD7-4213-8E7B-DE5CD592BA70}"/>
    <cellStyle name="Output 3 5 4 5" xfId="8447" xr:uid="{2FFD1676-1AFC-41A4-8A50-35FE8CCA5909}"/>
    <cellStyle name="Output 3 5 4 5 2" xfId="12603" xr:uid="{691F4371-1287-4CD2-9CF6-5494B4F15F26}"/>
    <cellStyle name="Output 3 5 4 5 3" xfId="16050" xr:uid="{556FFA41-09D7-490E-8EDC-1E08F52101E1}"/>
    <cellStyle name="Output 3 5 4 5 4" xfId="4750" xr:uid="{2F6C9035-FB8C-4478-9A71-5E7D0194B0E5}"/>
    <cellStyle name="Output 3 5 4 5 5" xfId="21781" xr:uid="{B03CDAAF-DF83-4D84-BB8B-F6B8A0785323}"/>
    <cellStyle name="Output 3 5 4 5 6" xfId="24537" xr:uid="{A18B84FB-C84A-44C9-AAA0-67F4DC46B518}"/>
    <cellStyle name="Output 3 5 4 6" xfId="9928" xr:uid="{E63C6ECE-556D-4EE3-9461-497D15D26308}"/>
    <cellStyle name="Output 3 5 4 7" xfId="4648" xr:uid="{4E93C04B-E88C-4539-BD7E-7FD225B1D0FA}"/>
    <cellStyle name="Output 3 5 4 8" xfId="13001" xr:uid="{7078102A-387A-4B1E-BA68-27D81F4461B5}"/>
    <cellStyle name="Output 3 5 4 9" xfId="5096" xr:uid="{20C993B2-3939-474A-8023-F3FB687305DE}"/>
    <cellStyle name="Output 3 5 5" xfId="6295" xr:uid="{90582AED-7D34-4E49-9410-9A5689F867C6}"/>
    <cellStyle name="Output 3 5 5 2" xfId="10471" xr:uid="{DBD2C883-7B6A-4AAE-9724-A22C8884C703}"/>
    <cellStyle name="Output 3 5 5 3" xfId="13917" xr:uid="{A532A75D-7639-402B-9323-AB24CC03A69D}"/>
    <cellStyle name="Output 3 5 5 4" xfId="17267" xr:uid="{B038A438-810E-4D74-87A2-F03BB59D7C7E}"/>
    <cellStyle name="Output 3 5 5 5" xfId="19741" xr:uid="{9A1EA6E6-A196-491D-BC47-BE519B7ED96D}"/>
    <cellStyle name="Output 3 5 5 6" xfId="22505" xr:uid="{4FD800FE-55DF-473B-BB34-93F50BCAB139}"/>
    <cellStyle name="Output 3 5 6" xfId="6127" xr:uid="{765A943D-AAEA-43B1-AB86-7327EEE89292}"/>
    <cellStyle name="Output 3 5 6 2" xfId="10303" xr:uid="{BC0E05F3-3EAF-4B63-9913-9C52A7870AE8}"/>
    <cellStyle name="Output 3 5 6 3" xfId="13750" xr:uid="{DD86A2FF-D8CC-4FAD-8529-461DF2A32B76}"/>
    <cellStyle name="Output 3 5 6 4" xfId="16742" xr:uid="{1CDF9CEA-0EFD-49E6-B3A2-2C72C1498902}"/>
    <cellStyle name="Output 3 5 6 5" xfId="18475" xr:uid="{3BB3A8A5-1887-4000-BCD0-4A50DB8F34EC}"/>
    <cellStyle name="Output 3 5 6 6" xfId="22371" xr:uid="{13DCA91D-728C-448E-B6C1-4E203E5C4D70}"/>
    <cellStyle name="Output 3 5 7" xfId="5991" xr:uid="{6F560003-05B0-4D82-9E7B-C08DC60201E8}"/>
    <cellStyle name="Output 3 5 7 2" xfId="10174" xr:uid="{E7B4373F-EE2D-468F-B350-CF2435B7AAD8}"/>
    <cellStyle name="Output 3 5 7 3" xfId="13622" xr:uid="{939926A0-4C11-4604-AB9C-BC7FC57E9EF7}"/>
    <cellStyle name="Output 3 5 7 4" xfId="16089" xr:uid="{B43B3990-9142-45C5-AB5F-2C002F4E692D}"/>
    <cellStyle name="Output 3 5 7 5" xfId="3852" xr:uid="{8FE59956-DA6D-40D4-B9EB-80944BB53F5E}"/>
    <cellStyle name="Output 3 5 7 6" xfId="12744" xr:uid="{8F4603A1-D8C9-4578-862F-B141BC684AE0}"/>
    <cellStyle name="Output 3 5 8" xfId="6334" xr:uid="{DF7A6621-1EC6-4F66-96B9-F43F53987E8D}"/>
    <cellStyle name="Output 3 5 8 2" xfId="10509" xr:uid="{5D138FC6-FC9B-497C-B9C8-CB4E060BF2E5}"/>
    <cellStyle name="Output 3 5 8 3" xfId="13956" xr:uid="{EC5B8142-BE5B-4CDD-BB6D-3FBDCE37F45B}"/>
    <cellStyle name="Output 3 5 8 4" xfId="17615" xr:uid="{F9C0CD5C-04D3-4170-94B5-F9FD7F7A361F}"/>
    <cellStyle name="Output 3 5 8 5" xfId="19772" xr:uid="{BE278C7B-962E-406B-BF19-FD34A402353B}"/>
    <cellStyle name="Output 3 5 8 6" xfId="22536" xr:uid="{095DB88B-28C7-400D-80B4-102FBBC16811}"/>
    <cellStyle name="Output 3 5 9" xfId="8957" xr:uid="{051E40C9-924D-4F60-97D2-B7CA22836AA9}"/>
    <cellStyle name="Output 3 5 9 2" xfId="13076" xr:uid="{77A83119-00B2-44AB-9181-436631915433}"/>
    <cellStyle name="Output 3 5 9 3" xfId="16478" xr:uid="{66811AE6-47D9-42A9-801A-3D844FEE8ED9}"/>
    <cellStyle name="Output 3 5 9 4" xfId="18916" xr:uid="{E1D8066C-4F3E-4C2B-8D7D-7EB6C66FB0E6}"/>
    <cellStyle name="Output 3 5 9 5" xfId="3186" xr:uid="{400D7F7B-B85C-40CD-8279-BEDAC201841C}"/>
    <cellStyle name="Output 3 5 9 6" xfId="21948" xr:uid="{42134549-19C2-4641-9B19-B7C0F904B7D4}"/>
    <cellStyle name="Output 3 5 9 7" xfId="24646" xr:uid="{8FD49C94-42BC-4F6D-8D71-DFAE799D9501}"/>
    <cellStyle name="Output 3 6" xfId="5191" xr:uid="{93E77F87-ADBD-44D5-B8C5-5AFE81C3E974}"/>
    <cellStyle name="Output 3 6 10" xfId="3581" xr:uid="{22119B6B-6F44-44AC-9FE9-BD83E406610C}"/>
    <cellStyle name="Output 3 6 11" xfId="8602" xr:uid="{565DED11-B6E0-4537-8F17-0CFA12293341}"/>
    <cellStyle name="Output 3 6 12" xfId="17729" xr:uid="{8B45FADD-94AB-4A25-9481-FB73034B6BFB}"/>
    <cellStyle name="Output 3 6 2" xfId="5766" xr:uid="{67C3C3F2-C55C-4282-B4D6-5BB59B51DA03}"/>
    <cellStyle name="Output 3 6 2 10" xfId="3664" xr:uid="{EB64022C-9D98-4A91-A1D0-22F645F52C68}"/>
    <cellStyle name="Output 3 6 2 2" xfId="6935" xr:uid="{4A6AA9BE-FC6E-40B5-9D30-77AE766AE903}"/>
    <cellStyle name="Output 3 6 2 2 2" xfId="11091" xr:uid="{D9A99F67-BB28-40F6-9BEC-06DAD442DE02}"/>
    <cellStyle name="Output 3 6 2 2 3" xfId="14545" xr:uid="{95483488-D5FA-4198-842D-571CF8496E20}"/>
    <cellStyle name="Output 3 6 2 2 4" xfId="4780" xr:uid="{51EFCAC0-1A5A-4E7C-AC92-710EEB29BCA1}"/>
    <cellStyle name="Output 3 6 2 2 5" xfId="20286" xr:uid="{970E9ED3-F873-4997-AEE3-ADBBC7508B59}"/>
    <cellStyle name="Output 3 6 2 2 6" xfId="23045" xr:uid="{E3E827F0-4C2D-48AC-9BE2-A7C54DBB99A2}"/>
    <cellStyle name="Output 3 6 2 3" xfId="7584" xr:uid="{4CE67D93-B120-4901-B5A3-5D0A6A51C946}"/>
    <cellStyle name="Output 3 6 2 3 2" xfId="11740" xr:uid="{4682F1A8-6757-4E53-8FCB-874A711FEE55}"/>
    <cellStyle name="Output 3 6 2 3 3" xfId="15189" xr:uid="{13EEC059-CD40-46AC-8490-5D89B8C56A51}"/>
    <cellStyle name="Output 3 6 2 3 4" xfId="13979" xr:uid="{B7DF158A-5C78-4A7C-89C6-FD22E31B56DC}"/>
    <cellStyle name="Output 3 6 2 3 5" xfId="20924" xr:uid="{B5ABBF02-AA92-44F4-99F3-74791DC44975}"/>
    <cellStyle name="Output 3 6 2 3 6" xfId="23680" xr:uid="{46870B17-64B4-4BB2-B7B5-FA67FC9CA32C}"/>
    <cellStyle name="Output 3 6 2 4" xfId="8216" xr:uid="{F05CA58E-4BDE-4A14-9ED2-5C4D86A7479A}"/>
    <cellStyle name="Output 3 6 2 4 2" xfId="12372" xr:uid="{03B1A0C8-792D-4804-8BF4-E517EE728D35}"/>
    <cellStyle name="Output 3 6 2 4 3" xfId="15819" xr:uid="{20821037-E36A-47CC-9C00-45C347DBD23E}"/>
    <cellStyle name="Output 3 6 2 4 4" xfId="12784" xr:uid="{AD1776B5-6F61-49BC-A62C-9FF1A72D4505}"/>
    <cellStyle name="Output 3 6 2 4 5" xfId="21550" xr:uid="{F07F3792-0C05-4A78-A980-2C38C4955CD3}"/>
    <cellStyle name="Output 3 6 2 4 6" xfId="24306" xr:uid="{D4C00FB8-E019-4E4D-844F-5C808A20FE6F}"/>
    <cellStyle name="Output 3 6 2 5" xfId="8451" xr:uid="{B3D1182F-57CA-418E-B729-CB1EAC1F18E4}"/>
    <cellStyle name="Output 3 6 2 5 2" xfId="12607" xr:uid="{6D332B1B-1631-4620-8AEE-9AE6B41FA5FD}"/>
    <cellStyle name="Output 3 6 2 5 3" xfId="16054" xr:uid="{C38C2587-7453-4CBB-9FA3-A7BD3E6739B6}"/>
    <cellStyle name="Output 3 6 2 5 4" xfId="3249" xr:uid="{B7696E40-CD70-4D16-89EF-81CF2132806B}"/>
    <cellStyle name="Output 3 6 2 5 5" xfId="21785" xr:uid="{F4747693-A4FF-4946-A9B3-7261FEA8F6C9}"/>
    <cellStyle name="Output 3 6 2 5 6" xfId="24541" xr:uid="{1CB43211-7539-4364-82F1-1028C62FD19C}"/>
    <cellStyle name="Output 3 6 2 6" xfId="9951" xr:uid="{D0CCAB1B-F49C-424D-A5CD-9A5B74C02A86}"/>
    <cellStyle name="Output 3 6 2 7" xfId="3442" xr:uid="{564A5FF0-C461-4716-8F67-AD2B9B67ACC5}"/>
    <cellStyle name="Output 3 6 2 8" xfId="13341" xr:uid="{698D70FB-A6E9-4DB3-A312-63F278BBF963}"/>
    <cellStyle name="Output 3 6 2 9" xfId="17421" xr:uid="{91D85F06-5268-431C-B6C6-A73C8AC8AC49}"/>
    <cellStyle name="Output 3 6 3" xfId="6423" xr:uid="{1BB80FAA-54BB-4D7E-8073-4EFBAEC989FE}"/>
    <cellStyle name="Output 3 6 3 2" xfId="10595" xr:uid="{E8EFBCA8-039A-4006-B6AA-8EDE88E365BF}"/>
    <cellStyle name="Output 3 6 3 3" xfId="14043" xr:uid="{460B05D9-9498-4613-A77F-2F4DA19644FD}"/>
    <cellStyle name="Output 3 6 3 4" xfId="17133" xr:uid="{BAE7FAEB-7DF1-41DF-9C6B-BEA011C73D0A}"/>
    <cellStyle name="Output 3 6 3 5" xfId="19821" xr:uid="{95E0FDC0-97CA-42E5-A300-C56A521B8EBA}"/>
    <cellStyle name="Output 3 6 3 6" xfId="22584" xr:uid="{E426E8DA-9CEE-42D6-B1B0-7BFCBAAF3E3F}"/>
    <cellStyle name="Output 3 6 4" xfId="7122" xr:uid="{E296400B-9DBD-4C88-8D2A-F0FE0986E7F4}"/>
    <cellStyle name="Output 3 6 4 2" xfId="11278" xr:uid="{CB725353-E200-47F8-BC55-ADBB16E43968}"/>
    <cellStyle name="Output 3 6 4 3" xfId="14730" xr:uid="{4D80FE4D-3952-4603-BAA0-414073C48340}"/>
    <cellStyle name="Output 3 6 4 4" xfId="8484" xr:uid="{9221AAAA-3BF0-4633-82FF-E4952B62EB2F}"/>
    <cellStyle name="Output 3 6 4 5" xfId="20467" xr:uid="{DF350A42-158F-41BC-B8C8-4E31D90FFCD3}"/>
    <cellStyle name="Output 3 6 4 6" xfId="23223" xr:uid="{DD4524DC-3C56-4155-A522-424AB33A4333}"/>
    <cellStyle name="Output 3 6 5" xfId="7753" xr:uid="{907B99B2-5A75-49F7-A80A-6050DF227C3B}"/>
    <cellStyle name="Output 3 6 5 2" xfId="11909" xr:uid="{A5B4E44E-A991-4F68-B27F-851F62791C09}"/>
    <cellStyle name="Output 3 6 5 3" xfId="15358" xr:uid="{4D0CC7FD-6381-4651-BEBF-D7215FBC399C}"/>
    <cellStyle name="Output 3 6 5 4" xfId="4461" xr:uid="{CB57CB3D-EB05-492F-AD28-7DDB6D29AA5D}"/>
    <cellStyle name="Output 3 6 5 5" xfId="21092" xr:uid="{F60C1BB6-76B9-499F-A58B-9049E6C761B4}"/>
    <cellStyle name="Output 3 6 5 6" xfId="23848" xr:uid="{F148C57C-CDC2-4E80-9E71-4E94858EDF5F}"/>
    <cellStyle name="Output 3 6 6" xfId="8371" xr:uid="{FE04530E-F1C0-4D06-9914-1ABE85B28DBB}"/>
    <cellStyle name="Output 3 6 6 2" xfId="12527" xr:uid="{DDB5A463-B357-4810-ABA2-9FB6B0C85AD4}"/>
    <cellStyle name="Output 3 6 6 3" xfId="15974" xr:uid="{765C6F7E-36E0-44EE-9316-F68174D4661D}"/>
    <cellStyle name="Output 3 6 6 4" xfId="3406" xr:uid="{15FF1C12-4B1E-4887-BB38-6C539ED125B1}"/>
    <cellStyle name="Output 3 6 6 5" xfId="21705" xr:uid="{819DB3C6-0C81-4190-B068-5B0912DB9F48}"/>
    <cellStyle name="Output 3 6 6 6" xfId="24461" xr:uid="{10278408-CCA5-45A7-8C45-838E75382B46}"/>
    <cellStyle name="Output 3 6 7" xfId="9057" xr:uid="{4C47A13E-6883-4CF9-815B-F408239C0644}"/>
    <cellStyle name="Output 3 6 7 2" xfId="13159" xr:uid="{C824B4C3-A956-4EF1-A7C8-ACDD086122BB}"/>
    <cellStyle name="Output 3 6 7 3" xfId="16557" xr:uid="{A945D875-6F84-4BEB-AA51-5C60A03ABD21}"/>
    <cellStyle name="Output 3 6 7 4" xfId="18999" xr:uid="{1CD13299-D870-482E-AC32-392022A1F520}"/>
    <cellStyle name="Output 3 6 7 5" xfId="19413" xr:uid="{8318B5E7-C0ED-4C9D-A378-3E7A8E8AB0E8}"/>
    <cellStyle name="Output 3 6 7 6" xfId="21986" xr:uid="{25BCAC0D-AC94-46FE-9080-E8093D3C95A2}"/>
    <cellStyle name="Output 3 6 7 7" xfId="24683" xr:uid="{87ACA77A-4301-4BAF-8132-B622BEAEBA9E}"/>
    <cellStyle name="Output 3 6 8" xfId="9331" xr:uid="{E54DBC82-E6EB-463F-92F1-E97C3F88EE43}"/>
    <cellStyle name="Output 3 6 8 2" xfId="13428" xr:uid="{72855107-CE5B-4B9B-92BB-313C2DD4865E}"/>
    <cellStyle name="Output 3 6 8 3" xfId="16823" xr:uid="{474A9D65-F77E-4AE1-B64B-48B89E03EF73}"/>
    <cellStyle name="Output 3 6 8 4" xfId="19254" xr:uid="{D5027DFA-E1FC-46FB-8249-2777F9566764}"/>
    <cellStyle name="Output 3 6 8 5" xfId="19592" xr:uid="{78A1C797-818D-4EE8-9FDC-0CA0C8FFF655}"/>
    <cellStyle name="Output 3 6 8 6" xfId="22223" xr:uid="{A5FBE7E4-848D-4301-890C-2530F4BCFDDF}"/>
    <cellStyle name="Output 3 6 8 7" xfId="24883" xr:uid="{788DE116-DF9E-487B-9859-0A7B29EB5C2B}"/>
    <cellStyle name="Output 3 6 9" xfId="3045" xr:uid="{076E9D83-C9D7-430B-9977-D3AC97125753}"/>
    <cellStyle name="Output 3 7" xfId="5295" xr:uid="{902FAD42-A14B-4467-A3E8-AACDB78C0540}"/>
    <cellStyle name="Output 3 7 10" xfId="17349" xr:uid="{1BDAEFF7-B779-464F-A393-768E4C2CFF87}"/>
    <cellStyle name="Output 3 7 11" xfId="18451" xr:uid="{2D653493-47CC-4EDA-9A3B-300D86B23CFF}"/>
    <cellStyle name="Output 3 7 2" xfId="6526" xr:uid="{BE53F840-15CB-48FB-91B7-A58703CB1491}"/>
    <cellStyle name="Output 3 7 2 2" xfId="10698" xr:uid="{3A48E6A6-B4F3-4777-9B9B-E31BC88FC638}"/>
    <cellStyle name="Output 3 7 2 3" xfId="14146" xr:uid="{B3A4080E-354E-41F8-B951-4742210A7E46}"/>
    <cellStyle name="Output 3 7 2 4" xfId="18698" xr:uid="{44B865F3-E85A-4FB7-A700-6816E9195D2F}"/>
    <cellStyle name="Output 3 7 2 5" xfId="19924" xr:uid="{AA9AC752-FDAB-4D34-9150-1FDFBEA1ECD4}"/>
    <cellStyle name="Output 3 7 2 6" xfId="22687" xr:uid="{8E6CB8AC-B582-422D-B733-75AB891632C9}"/>
    <cellStyle name="Output 3 7 3" xfId="7225" xr:uid="{A8932993-3579-40EF-AA65-B10D78E05B69}"/>
    <cellStyle name="Output 3 7 3 2" xfId="11381" xr:uid="{916E9852-F99E-4064-8D4F-3F0EE6F8C6AD}"/>
    <cellStyle name="Output 3 7 3 3" xfId="14833" xr:uid="{7ECE1D82-5130-413B-8AF6-AE43C04B3A5C}"/>
    <cellStyle name="Output 3 7 3 4" xfId="3497" xr:uid="{B8D6914F-2A64-4F1E-BDE1-7F05478CEF01}"/>
    <cellStyle name="Output 3 7 3 5" xfId="20570" xr:uid="{0DDD736A-443F-41BA-AE4E-450C20EF9580}"/>
    <cellStyle name="Output 3 7 3 6" xfId="23326" xr:uid="{91F1F2F5-9531-46C0-A4AF-41E44F4516BB}"/>
    <cellStyle name="Output 3 7 4" xfId="7857" xr:uid="{70112CAD-D936-428B-A0E5-99E79BC0D2FA}"/>
    <cellStyle name="Output 3 7 4 2" xfId="12013" xr:uid="{6B8B946E-983A-4BCC-8B8A-98CE9536ABB4}"/>
    <cellStyle name="Output 3 7 4 3" xfId="15462" xr:uid="{063DE0F2-18B2-4B8F-85E2-938E41ABF860}"/>
    <cellStyle name="Output 3 7 4 4" xfId="3102" xr:uid="{9559D459-8965-427E-BCE9-354F1ECFBAC8}"/>
    <cellStyle name="Output 3 7 4 5" xfId="21196" xr:uid="{070DAADF-45A8-4A40-AC45-A96C6C6C2775}"/>
    <cellStyle name="Output 3 7 4 6" xfId="23952" xr:uid="{3FB5271F-1068-4ACD-8205-2F7D61E01D2D}"/>
    <cellStyle name="Output 3 7 5" xfId="8387" xr:uid="{5AC34B33-C286-45AE-B210-D22FCECFAE6F}"/>
    <cellStyle name="Output 3 7 5 2" xfId="12543" xr:uid="{FDB29587-6F36-46B3-9484-47636F4D89F0}"/>
    <cellStyle name="Output 3 7 5 3" xfId="15990" xr:uid="{B5328F33-572E-44D8-8830-8DBFDB036C8B}"/>
    <cellStyle name="Output 3 7 5 4" xfId="4234" xr:uid="{4D5F1E63-1CA2-438A-A611-51FC72CC7B36}"/>
    <cellStyle name="Output 3 7 5 5" xfId="21721" xr:uid="{21699D9C-005B-4652-87A5-F872ECEE5134}"/>
    <cellStyle name="Output 3 7 5 6" xfId="24477" xr:uid="{AA29E44C-8164-45E3-A807-DF5B186679BB}"/>
    <cellStyle name="Output 3 7 6" xfId="9142" xr:uid="{C78926E9-C039-47B9-AB61-838412C108B9}"/>
    <cellStyle name="Output 3 7 6 2" xfId="13242" xr:uid="{00E1A98F-F640-41C3-80DC-EF91072D2979}"/>
    <cellStyle name="Output 3 7 6 3" xfId="16638" xr:uid="{073D43EE-7F69-4344-B11B-00242799C161}"/>
    <cellStyle name="Output 3 7 6 4" xfId="19075" xr:uid="{0429C35E-EB75-4082-9FA3-AC30A2997D52}"/>
    <cellStyle name="Output 3 7 6 5" xfId="19483" xr:uid="{86AB8C5B-3470-49C6-AAE1-4C957AF114D6}"/>
    <cellStyle name="Output 3 7 6 6" xfId="22056" xr:uid="{69746814-A7D9-4FE9-B9B4-64BD8FC5E214}"/>
    <cellStyle name="Output 3 7 6 7" xfId="24752" xr:uid="{7619FD47-2F2A-489D-9EB6-5C10D8F4FDEF}"/>
    <cellStyle name="Output 3 7 7" xfId="9398" xr:uid="{9E57C5E9-F373-4B1F-BC4A-CA120D3417F9}"/>
    <cellStyle name="Output 3 7 7 2" xfId="13495" xr:uid="{CB5C8E1A-4331-46A7-BA52-768DF34C9635}"/>
    <cellStyle name="Output 3 7 7 3" xfId="16890" xr:uid="{0C058C39-44CF-4A00-BC18-C4472438A319}"/>
    <cellStyle name="Output 3 7 7 4" xfId="19321" xr:uid="{0DDFAF0C-8D85-4D7C-B6AD-A749DD0EF4B0}"/>
    <cellStyle name="Output 3 7 7 5" xfId="19659" xr:uid="{2CB96EFF-9B22-4EA1-A17A-DB04F80AD066}"/>
    <cellStyle name="Output 3 7 7 6" xfId="22290" xr:uid="{A9A4DE4B-24D1-4B3F-B6A8-BA6C6DE53C8F}"/>
    <cellStyle name="Output 3 7 7 7" xfId="24950" xr:uid="{44F250BF-5C26-4B12-9A4F-8B8EBA9786C4}"/>
    <cellStyle name="Output 3 7 8" xfId="9509" xr:uid="{0132E4E1-363E-42FC-8672-CC85FD05B3EA}"/>
    <cellStyle name="Output 3 7 9" xfId="4539" xr:uid="{69DCC3C8-AF56-46D0-9C39-E1B91A478541}"/>
    <cellStyle name="Output 3 8" xfId="5420" xr:uid="{E22F94F3-F122-44BD-A628-A1C4F5C0F5C2}"/>
    <cellStyle name="Output 3 8 10" xfId="13089" xr:uid="{FE7AD7B7-655F-4A03-9526-602BE5F4DDF1}"/>
    <cellStyle name="Output 3 8 2" xfId="6620" xr:uid="{A04D7A9B-2690-43B0-997D-50A4F49EE28C}"/>
    <cellStyle name="Output 3 8 2 2" xfId="10787" xr:uid="{E4069D0D-E771-4004-B057-43B975074341}"/>
    <cellStyle name="Output 3 8 2 3" xfId="14239" xr:uid="{F58CA0BF-5DE7-4FFF-BC10-E3CB1C154586}"/>
    <cellStyle name="Output 3 8 2 4" xfId="3426" xr:uid="{79B956E7-CB95-4F75-84D5-552F9C799A98}"/>
    <cellStyle name="Output 3 8 2 5" xfId="20010" xr:uid="{528CEC2A-DC3B-4986-A1C9-81A02D938DA1}"/>
    <cellStyle name="Output 3 8 2 6" xfId="22772" xr:uid="{6C87461F-215D-4A20-BF62-7FB8733A09FE}"/>
    <cellStyle name="Output 3 8 3" xfId="7307" xr:uid="{E9F558D6-DD65-4860-BC08-20F3C9B7567B}"/>
    <cellStyle name="Output 3 8 3 2" xfId="11463" xr:uid="{930A665D-2AA0-4F72-8D71-09F2AECACBCE}"/>
    <cellStyle name="Output 3 8 3 3" xfId="14915" xr:uid="{AA313C43-4E83-4452-88BB-8F769A9CC96B}"/>
    <cellStyle name="Output 3 8 3 4" xfId="18337" xr:uid="{4C4D8218-D64B-43F1-85BB-AFB95296D81D}"/>
    <cellStyle name="Output 3 8 3 5" xfId="20651" xr:uid="{23CC3FAF-0675-4ABB-BB89-902BB7D47FC1}"/>
    <cellStyle name="Output 3 8 3 6" xfId="23407" xr:uid="{125AFB0B-050F-45A2-9C0B-F86E6D056DEC}"/>
    <cellStyle name="Output 3 8 4" xfId="7940" xr:uid="{A8BBB9BD-DB35-427F-9F29-8F95F24BEE49}"/>
    <cellStyle name="Output 3 8 4 2" xfId="12096" xr:uid="{56A8D142-C819-4FD5-B90D-A2C4E8370872}"/>
    <cellStyle name="Output 3 8 4 3" xfId="15545" xr:uid="{942E08EF-BD26-41F5-9A9D-D39C43C93431}"/>
    <cellStyle name="Output 3 8 4 4" xfId="13655" xr:uid="{0A81507F-4B2B-421A-9A21-8AE773962788}"/>
    <cellStyle name="Output 3 8 4 5" xfId="21278" xr:uid="{134E29FB-F214-409C-BD1E-3CD6B7286859}"/>
    <cellStyle name="Output 3 8 4 6" xfId="24034" xr:uid="{83E2BAE6-ABC7-47FA-B0AA-27C4ABCAD938}"/>
    <cellStyle name="Output 3 8 5" xfId="8399" xr:uid="{AAE2D216-63C1-4358-B6C4-DA33D237D141}"/>
    <cellStyle name="Output 3 8 5 2" xfId="12555" xr:uid="{A1FB9EE2-CDF9-45D9-A94E-A9A61B38638C}"/>
    <cellStyle name="Output 3 8 5 3" xfId="16002" xr:uid="{94980381-1921-4515-AB80-413770D49729}"/>
    <cellStyle name="Output 3 8 5 4" xfId="3503" xr:uid="{6A0118E2-B8D4-4135-8BCF-4AF861AE77E7}"/>
    <cellStyle name="Output 3 8 5 5" xfId="21733" xr:uid="{FBBCBA41-0BF0-4091-953E-9908A897BABA}"/>
    <cellStyle name="Output 3 8 5 6" xfId="24489" xr:uid="{621FE67D-70DF-4D61-8D10-C0E580EE0518}"/>
    <cellStyle name="Output 3 8 6" xfId="9626" xr:uid="{9A960924-E1AA-4102-9EED-ADEF8C313C50}"/>
    <cellStyle name="Output 3 8 7" xfId="4545" xr:uid="{436A3EB3-D5E3-40CC-A452-777EC6BBE122}"/>
    <cellStyle name="Output 3 8 8" xfId="4017" xr:uid="{E26503F2-659B-495B-BC27-54D46E1D0865}"/>
    <cellStyle name="Output 3 8 9" xfId="13541" xr:uid="{5D03BE9C-C7BF-4C22-AFB1-3C71B03803E3}"/>
    <cellStyle name="Output 3 9" xfId="6054" xr:uid="{55088018-62AF-4709-8D3A-62A221E60397}"/>
    <cellStyle name="Output 3 9 2" xfId="10234" xr:uid="{9C381F36-BE2F-4E81-84C5-9DF80E04B240}"/>
    <cellStyle name="Output 3 9 3" xfId="13682" xr:uid="{483BC805-21C5-45FA-A729-C6FFA97D6A1B}"/>
    <cellStyle name="Output 3 9 4" xfId="3557" xr:uid="{8E3B5379-2E1A-43EF-947E-1042CD11B74A}"/>
    <cellStyle name="Output 3 9 5" xfId="16515" xr:uid="{D33C8566-472B-4792-A919-2B5CA3223F28}"/>
    <cellStyle name="Output 3 9 6" xfId="22328" xr:uid="{EAA01EF6-B96B-4298-A682-9376F3E0BFE6}"/>
    <cellStyle name="Output 4" xfId="773" xr:uid="{00000000-0005-0000-0000-000078070000}"/>
    <cellStyle name="Output 4 10" xfId="9289" xr:uid="{CA1825C0-A7F2-4B4F-9BAB-53D8B58A4A69}"/>
    <cellStyle name="Output 4 10 2" xfId="13386" xr:uid="{55C4C4EB-3331-452F-8A79-83E9A2A2DBFB}"/>
    <cellStyle name="Output 4 10 3" xfId="16781" xr:uid="{4EC5ED63-0448-4F01-92CC-5BAA703D61C6}"/>
    <cellStyle name="Output 4 10 4" xfId="19212" xr:uid="{4B64815B-C634-4685-B69D-83C5EAA0AF4A}"/>
    <cellStyle name="Output 4 10 5" xfId="22181" xr:uid="{45B78F42-0595-44D0-B5F0-BFACE2CBE65E}"/>
    <cellStyle name="Output 4 10 6" xfId="24841" xr:uid="{7B914FCD-93F5-4CA2-9B18-178E6F465935}"/>
    <cellStyle name="Output 4 11" xfId="3618" xr:uid="{7BAAFAC0-D4C8-4A8F-A24E-601D3C031172}"/>
    <cellStyle name="Output 4 12" xfId="4952" xr:uid="{C6182DFA-D5D9-447E-9E97-12D2B472C0A2}"/>
    <cellStyle name="Output 4 13" xfId="12764" xr:uid="{3DE1A6A6-DA16-4A30-9261-3861FE914D02}"/>
    <cellStyle name="Output 4 14" xfId="3883" xr:uid="{2FA7930B-90C9-4A8E-BC95-B51BF1A1ABC5}"/>
    <cellStyle name="Output 4 15" xfId="19355" xr:uid="{C2F127AE-0369-4AB3-9367-7049FAFBFFD1}"/>
    <cellStyle name="Output 4 16" xfId="21817" xr:uid="{B852D4E5-61D0-4BE9-8991-6D805D4E270B}"/>
    <cellStyle name="Output 4 2" xfId="2033" xr:uid="{00000000-0005-0000-0000-000079070000}"/>
    <cellStyle name="Output 4 2 10" xfId="9140" xr:uid="{872E05D1-DB51-4860-B998-4C9AE54DA1BA}"/>
    <cellStyle name="Output 4 2 10 2" xfId="13240" xr:uid="{BDE6BEB6-784F-4328-BDCF-51B65EA0283C}"/>
    <cellStyle name="Output 4 2 10 3" xfId="16636" xr:uid="{AC68CC04-5F58-413D-844F-5958152A8EBB}"/>
    <cellStyle name="Output 4 2 10 4" xfId="19073" xr:uid="{C421AB3D-FA17-41AD-86D7-18AAF8D94ED4}"/>
    <cellStyle name="Output 4 2 10 5" xfId="19481" xr:uid="{1F4EB6BE-7D16-49F1-BBD6-74B622C32F77}"/>
    <cellStyle name="Output 4 2 10 6" xfId="22054" xr:uid="{57368D05-472C-4F82-B4FB-73F07837A368}"/>
    <cellStyle name="Output 4 2 10 7" xfId="24750" xr:uid="{66F4B45C-AA67-4948-B434-8E5BC899DAAB}"/>
    <cellStyle name="Output 4 2 11" xfId="9396" xr:uid="{FA7FB6A2-CA6F-4540-B619-68492029F9A0}"/>
    <cellStyle name="Output 4 2 11 2" xfId="13493" xr:uid="{2AFDC04E-9CF7-4B4E-BB0F-3C5175AF9D48}"/>
    <cellStyle name="Output 4 2 11 3" xfId="16888" xr:uid="{BC8446A5-CB3C-486F-B129-C4D5ED795A46}"/>
    <cellStyle name="Output 4 2 11 4" xfId="19319" xr:uid="{0C529B47-4DCC-4026-907F-4EA60D3B9A90}"/>
    <cellStyle name="Output 4 2 11 5" xfId="19657" xr:uid="{A6526055-28BC-4458-B0C8-04B8D6953CCC}"/>
    <cellStyle name="Output 4 2 11 6" xfId="22288" xr:uid="{82B4A2ED-9FA2-43A3-8D97-4CD351AE726A}"/>
    <cellStyle name="Output 4 2 11 7" xfId="24948" xr:uid="{19BE0CD3-424E-4409-B225-02F07CDD470C}"/>
    <cellStyle name="Output 4 2 12" xfId="4597" xr:uid="{ABB8759C-B026-418A-B886-7C38C40B97F6}"/>
    <cellStyle name="Output 4 2 13" xfId="3897" xr:uid="{6A3FC924-8726-4DD5-857D-E9B6BEADFF28}"/>
    <cellStyle name="Output 4 2 14" xfId="4149" xr:uid="{2159B855-0455-492A-AA3F-18D3486E6DFB}"/>
    <cellStyle name="Output 4 2 15" xfId="3376" xr:uid="{851D9166-6D2F-45DD-9660-C042DDA2D6D7}"/>
    <cellStyle name="Output 4 2 16" xfId="19718" xr:uid="{8981B618-C78C-465E-AD79-954BC5C303E9}"/>
    <cellStyle name="Output 4 2 2" xfId="5261" xr:uid="{F5A34EB7-C796-4620-88C6-BF3AD24BBF86}"/>
    <cellStyle name="Output 4 2 2 10" xfId="4513" xr:uid="{6B124F14-AA2B-4884-835B-341D9998E04C}"/>
    <cellStyle name="Output 4 2 2 11" xfId="3151" xr:uid="{1A1FC41E-0950-4B4C-9724-6609D7095A5F}"/>
    <cellStyle name="Output 4 2 2 12" xfId="4284" xr:uid="{63443C06-3267-49CC-BCDF-B96C86985335}"/>
    <cellStyle name="Output 4 2 2 13" xfId="4959" xr:uid="{CD5EF16C-F1FE-477C-9414-FC632214B665}"/>
    <cellStyle name="Output 4 2 2 2" xfId="5682" xr:uid="{40797EA3-31C8-433C-8806-EB822BEC22E3}"/>
    <cellStyle name="Output 4 2 2 2 10" xfId="17679" xr:uid="{B4FA5023-FE21-41EB-A957-84033CB45FC8}"/>
    <cellStyle name="Output 4 2 2 2 2" xfId="6852" xr:uid="{D696B855-1D15-4802-8AB6-CEA6026DF091}"/>
    <cellStyle name="Output 4 2 2 2 2 2" xfId="11013" xr:uid="{9132996E-35CC-42D6-B721-BE44F0FD47B9}"/>
    <cellStyle name="Output 4 2 2 2 2 3" xfId="14466" xr:uid="{1BD856FA-9843-4071-9DB8-3F8F904C0A3E}"/>
    <cellStyle name="Output 4 2 2 2 2 4" xfId="18838" xr:uid="{3C183F2F-F2C2-4F60-9AFF-8956FACC0047}"/>
    <cellStyle name="Output 4 2 2 2 2 5" xfId="20225" xr:uid="{8BE10443-1C5B-4A3A-ADFD-0907650BEAE4}"/>
    <cellStyle name="Output 4 2 2 2 2 6" xfId="22984" xr:uid="{41160B70-D37A-4898-90A0-6C4023892176}"/>
    <cellStyle name="Output 4 2 2 2 3" xfId="7520" xr:uid="{99545BBD-E5CA-4545-BAB0-5D7D5AD75138}"/>
    <cellStyle name="Output 4 2 2 2 3 2" xfId="11676" xr:uid="{0F05E188-1FF3-4116-A7FC-86F6EB0F2BD2}"/>
    <cellStyle name="Output 4 2 2 2 3 3" xfId="15127" xr:uid="{AA034EFC-4897-49E1-9683-ABAC9325B048}"/>
    <cellStyle name="Output 4 2 2 2 3 4" xfId="17706" xr:uid="{A888E862-707C-4777-A7A1-1006715F0981}"/>
    <cellStyle name="Output 4 2 2 2 3 5" xfId="20863" xr:uid="{F79FC405-3D5C-4FCE-B681-B656D78C5F8E}"/>
    <cellStyle name="Output 4 2 2 2 3 6" xfId="23619" xr:uid="{C5A733E6-696C-4C4F-B868-8214DB15FE23}"/>
    <cellStyle name="Output 4 2 2 2 4" xfId="8152" xr:uid="{06E4C404-B92A-49F0-BA33-99F099215ADB}"/>
    <cellStyle name="Output 4 2 2 2 4 2" xfId="12308" xr:uid="{961A5402-ACF1-4149-AD1A-A7FDB7E208BD}"/>
    <cellStyle name="Output 4 2 2 2 4 3" xfId="15757" xr:uid="{7275D316-4F53-4072-AB61-55986034DAF8}"/>
    <cellStyle name="Output 4 2 2 2 4 4" xfId="12671" xr:uid="{9082EC4A-7A3D-4F38-85DE-2F0625522A33}"/>
    <cellStyle name="Output 4 2 2 2 4 5" xfId="21489" xr:uid="{572D582C-B5E5-4E5E-82A4-573CF893CC01}"/>
    <cellStyle name="Output 4 2 2 2 4 6" xfId="24245" xr:uid="{0FEEB867-E54A-4470-88FC-23A7FD0B53BC}"/>
    <cellStyle name="Output 4 2 2 2 5" xfId="8440" xr:uid="{C804E627-4924-4591-919B-E8F948CCB4F1}"/>
    <cellStyle name="Output 4 2 2 2 5 2" xfId="12596" xr:uid="{D1264A0F-422E-482E-8644-771237A8539B}"/>
    <cellStyle name="Output 4 2 2 2 5 3" xfId="16043" xr:uid="{7FA764B0-2715-4E39-BDEB-3C1B36A265CB}"/>
    <cellStyle name="Output 4 2 2 2 5 4" xfId="18788" xr:uid="{C41468B6-C811-4DB7-9929-F6552A286019}"/>
    <cellStyle name="Output 4 2 2 2 5 5" xfId="21774" xr:uid="{FA57717C-E0B4-4C39-9DB8-FEBFDDE343EE}"/>
    <cellStyle name="Output 4 2 2 2 5 6" xfId="24530" xr:uid="{545793E8-261A-4990-B076-A6A64F36D0DC}"/>
    <cellStyle name="Output 4 2 2 2 6" xfId="9873" xr:uid="{5DE4EDD0-79FB-43C6-804F-56993EDFCFA4}"/>
    <cellStyle name="Output 4 2 2 2 7" xfId="4600" xr:uid="{61CEA6ED-26B7-4148-B8F3-2733D62E4E10}"/>
    <cellStyle name="Output 4 2 2 2 8" xfId="4790" xr:uid="{12DF51C5-CD89-474E-89F0-0C52C7BE10AA}"/>
    <cellStyle name="Output 4 2 2 2 9" xfId="18943" xr:uid="{999424F4-BAC3-4709-9AAD-F012D12630B2}"/>
    <cellStyle name="Output 4 2 2 3" xfId="5903" xr:uid="{1334ACB2-AF3B-44BF-9B07-11E1E4418580}"/>
    <cellStyle name="Output 4 2 2 3 10" xfId="19556" xr:uid="{09834191-A013-4926-8F8C-A589826E890E}"/>
    <cellStyle name="Output 4 2 2 3 2" xfId="7072" xr:uid="{4A120F7D-DF3B-4BC8-A4F2-EB9347329BD5}"/>
    <cellStyle name="Output 4 2 2 3 2 2" xfId="11228" xr:uid="{46307B36-4A57-46E3-92A1-1C7900AC2AF6}"/>
    <cellStyle name="Output 4 2 2 3 2 3" xfId="14682" xr:uid="{157601D6-D6C0-482A-BA27-1D554968B5C3}"/>
    <cellStyle name="Output 4 2 2 3 2 4" xfId="3493" xr:uid="{06BB7E3E-DB1A-4FD6-B433-6FA086D8529F}"/>
    <cellStyle name="Output 4 2 2 3 2 5" xfId="20423" xr:uid="{4517E640-905B-4788-B81D-787FF86329A2}"/>
    <cellStyle name="Output 4 2 2 3 2 6" xfId="23181" xr:uid="{3BF4C13A-B25E-4C73-AFA4-38A15185C2E6}"/>
    <cellStyle name="Output 4 2 2 3 3" xfId="7720" xr:uid="{AAF0A1F2-E324-4B13-9791-3E213ADDBED6}"/>
    <cellStyle name="Output 4 2 2 3 3 2" xfId="11876" xr:uid="{C72A5682-4058-4032-8561-EBA0257AC73A}"/>
    <cellStyle name="Output 4 2 2 3 3 3" xfId="15325" xr:uid="{D0C2C29A-F55D-4FB9-BCE3-554D7DDF9D69}"/>
    <cellStyle name="Output 4 2 2 3 3 4" xfId="14002" xr:uid="{95F94617-07D0-4E64-9641-38111E0BBD30}"/>
    <cellStyle name="Output 4 2 2 3 3 5" xfId="21060" xr:uid="{1CCF68AC-8415-4A06-80DF-739CB46ED7EA}"/>
    <cellStyle name="Output 4 2 2 3 3 6" xfId="23816" xr:uid="{0F4B7E33-D528-4455-8A79-C6DB913443E1}"/>
    <cellStyle name="Output 4 2 2 3 4" xfId="8352" xr:uid="{DD92D848-199C-42D1-A35C-613F011E839D}"/>
    <cellStyle name="Output 4 2 2 3 4 2" xfId="12508" xr:uid="{6A8543FD-DE31-41B4-8FD7-54386B755A3B}"/>
    <cellStyle name="Output 4 2 2 3 4 3" xfId="15955" xr:uid="{3F073A95-1307-4D1B-A270-7FE4C819B774}"/>
    <cellStyle name="Output 4 2 2 3 4 4" xfId="4334" xr:uid="{43EB51CF-D841-4752-9226-482776357FFD}"/>
    <cellStyle name="Output 4 2 2 3 4 5" xfId="21686" xr:uid="{107C004B-A756-4973-89FC-C0086853AF20}"/>
    <cellStyle name="Output 4 2 2 3 4 6" xfId="24442" xr:uid="{7EB38BF7-0F55-49F9-9A74-2C1B4D56AA0F}"/>
    <cellStyle name="Output 4 2 2 3 5" xfId="8477" xr:uid="{D818E5EC-5A27-4F20-B9FA-04DE4D809543}"/>
    <cellStyle name="Output 4 2 2 3 5 2" xfId="12633" xr:uid="{155D75CB-9949-4489-ACAD-822059248FE5}"/>
    <cellStyle name="Output 4 2 2 3 5 3" xfId="16080" xr:uid="{BF3CCE5D-338F-4D69-91EB-AB3D96A70644}"/>
    <cellStyle name="Output 4 2 2 3 5 4" xfId="18670" xr:uid="{48F0B0A6-4B79-4EE1-B5B2-7F78F468DA28}"/>
    <cellStyle name="Output 4 2 2 3 5 5" xfId="21811" xr:uid="{C3E3C5B9-96A3-4998-A288-B7C217686919}"/>
    <cellStyle name="Output 4 2 2 3 5 6" xfId="24567" xr:uid="{A6DA21BC-9103-4F96-9FDE-07BA6E8BD1F5}"/>
    <cellStyle name="Output 4 2 2 3 6" xfId="10088" xr:uid="{71EE31E0-7456-431B-99F4-C0AD1B98C914}"/>
    <cellStyle name="Output 4 2 2 3 7" xfId="3337" xr:uid="{38FF0706-1ACD-4A3A-AD09-1C70B80465F1}"/>
    <cellStyle name="Output 4 2 2 3 8" xfId="16524" xr:uid="{04A05C62-3241-430D-934D-DB10A8E8B43C}"/>
    <cellStyle name="Output 4 2 2 3 9" xfId="18065" xr:uid="{2AD007C7-7365-49E4-BBA5-F40432D99A0E}"/>
    <cellStyle name="Output 4 2 2 4" xfId="5580" xr:uid="{BFFFC706-211D-4435-BA81-4651FF5138EF}"/>
    <cellStyle name="Output 4 2 2 4 10" xfId="9603" xr:uid="{7A5C86AA-059E-4B10-847F-9324D52FB5EA}"/>
    <cellStyle name="Output 4 2 2 4 2" xfId="6750" xr:uid="{BF86985D-CB26-436D-A97E-06F8A94E1DDA}"/>
    <cellStyle name="Output 4 2 2 4 2 2" xfId="10911" xr:uid="{1BC7619C-6FD7-4B94-8648-1D0144B267FD}"/>
    <cellStyle name="Output 4 2 2 4 2 3" xfId="14364" xr:uid="{080A65C9-95CB-46B9-B2E7-D6D8BC1FBF56}"/>
    <cellStyle name="Output 4 2 2 4 2 4" xfId="19373" xr:uid="{71AC9640-1122-486D-9819-B7CB556AC5CE}"/>
    <cellStyle name="Output 4 2 2 4 2 5" xfId="20123" xr:uid="{64CBB69C-7F95-44A2-BACF-26F7143EB892}"/>
    <cellStyle name="Output 4 2 2 4 2 6" xfId="22882" xr:uid="{7736113C-D037-44E9-A05F-3330CBAF73F7}"/>
    <cellStyle name="Output 4 2 2 4 3" xfId="7418" xr:uid="{43590FB4-0F13-4496-9155-DF6D6F9285D2}"/>
    <cellStyle name="Output 4 2 2 4 3 2" xfId="11574" xr:uid="{26126405-49E7-4617-980F-93A0794BDA2C}"/>
    <cellStyle name="Output 4 2 2 4 3 3" xfId="15025" xr:uid="{926E122B-4E0A-4403-B038-02B91A807BA5}"/>
    <cellStyle name="Output 4 2 2 4 3 4" xfId="17080" xr:uid="{AA402042-4277-457D-9D3A-BF15F8F713E7}"/>
    <cellStyle name="Output 4 2 2 4 3 5" xfId="20761" xr:uid="{1D3E62F6-4DF1-46F8-8E80-F7E7FF0F9F35}"/>
    <cellStyle name="Output 4 2 2 4 3 6" xfId="23517" xr:uid="{D1D3A811-EEA7-4E96-BE86-1E27791C2826}"/>
    <cellStyle name="Output 4 2 2 4 4" xfId="8050" xr:uid="{F2CEE5F0-AAC4-4A45-94BB-B65C1BE4A11F}"/>
    <cellStyle name="Output 4 2 2 4 4 2" xfId="12206" xr:uid="{9ACD917A-4B87-49F8-BE8E-9C558BD7880B}"/>
    <cellStyle name="Output 4 2 2 4 4 3" xfId="15655" xr:uid="{73223EFF-F90C-4AEE-BE17-63046196960F}"/>
    <cellStyle name="Output 4 2 2 4 4 4" xfId="10116" xr:uid="{02493207-12B2-4E89-A797-781BB3FF5A15}"/>
    <cellStyle name="Output 4 2 2 4 4 5" xfId="21387" xr:uid="{CDCC332C-E992-4800-8895-B92F8630DB53}"/>
    <cellStyle name="Output 4 2 2 4 4 6" xfId="24143" xr:uid="{AD957B87-82B4-4BA2-B991-130D1027F355}"/>
    <cellStyle name="Output 4 2 2 4 5" xfId="8421" xr:uid="{15780F70-981B-4224-8B27-758A06AF183B}"/>
    <cellStyle name="Output 4 2 2 4 5 2" xfId="12577" xr:uid="{8A2BE606-6EFA-4B79-A2D6-0A77B4B470D9}"/>
    <cellStyle name="Output 4 2 2 4 5 3" xfId="16024" xr:uid="{9DB86D34-BB8E-40DD-B53C-0D8DE2EF7775}"/>
    <cellStyle name="Output 4 2 2 4 5 4" xfId="4237" xr:uid="{D304F23C-8366-41BF-B249-3C88713B6816}"/>
    <cellStyle name="Output 4 2 2 4 5 5" xfId="21755" xr:uid="{F2D8F761-1B87-473F-AA10-C683C8288C9F}"/>
    <cellStyle name="Output 4 2 2 4 5 6" xfId="24511" xr:uid="{216DACB5-6872-4F89-A4DC-3D75FB59A203}"/>
    <cellStyle name="Output 4 2 2 4 6" xfId="9771" xr:uid="{509015CB-9100-484B-8058-56F7D81C9B0B}"/>
    <cellStyle name="Output 4 2 2 4 7" xfId="4903" xr:uid="{9314A133-14DF-4A44-B349-79E271ACD5C1}"/>
    <cellStyle name="Output 4 2 2 4 8" xfId="18602" xr:uid="{12524296-649F-4604-B8EC-FD37D9F591B4}"/>
    <cellStyle name="Output 4 2 2 4 9" xfId="3848" xr:uid="{A5BDD3EB-042B-4271-8936-2B8790221B7A}"/>
    <cellStyle name="Output 4 2 2 5" xfId="6493" xr:uid="{E6E11B2B-09C2-4E68-80F3-E73CAD519F76}"/>
    <cellStyle name="Output 4 2 2 5 2" xfId="10665" xr:uid="{B4E2CD59-02E1-41F6-89CD-AF4ECFF0873F}"/>
    <cellStyle name="Output 4 2 2 5 3" xfId="14113" xr:uid="{06F5C966-1158-4581-AA44-870C51F4B27D}"/>
    <cellStyle name="Output 4 2 2 5 4" xfId="17514" xr:uid="{ADF31C02-5783-4D84-AF4A-416B325918D3}"/>
    <cellStyle name="Output 4 2 2 5 5" xfId="19891" xr:uid="{1655F217-7DEB-42C5-9BAF-6F1EC771B770}"/>
    <cellStyle name="Output 4 2 2 5 6" xfId="22654" xr:uid="{C769DE1C-654D-4FDE-B6CA-F24462F64DCA}"/>
    <cellStyle name="Output 4 2 2 6" xfId="7192" xr:uid="{33CD29FF-96D2-49BF-8718-E0CFDFE645A0}"/>
    <cellStyle name="Output 4 2 2 6 2" xfId="11348" xr:uid="{C555535C-69BF-4137-9591-5061FF9ACCCF}"/>
    <cellStyle name="Output 4 2 2 6 3" xfId="14800" xr:uid="{742A51A7-0D32-45AE-8102-CFC8F316F0F9}"/>
    <cellStyle name="Output 4 2 2 6 4" xfId="17828" xr:uid="{378298BC-D2C0-42B3-97B8-3574BA27D8AF}"/>
    <cellStyle name="Output 4 2 2 6 5" xfId="20537" xr:uid="{AF030CBF-C87F-4654-9481-CC346168C573}"/>
    <cellStyle name="Output 4 2 2 6 6" xfId="23293" xr:uid="{0A93AEC0-1853-465E-884B-1EE2A9E50E4D}"/>
    <cellStyle name="Output 4 2 2 7" xfId="7823" xr:uid="{15BDFBA7-9E14-4E72-A977-3C536443723B}"/>
    <cellStyle name="Output 4 2 2 7 2" xfId="11979" xr:uid="{5E3CE46E-862B-4329-B0FD-D88443F6A892}"/>
    <cellStyle name="Output 4 2 2 7 3" xfId="15428" xr:uid="{62969DF7-4ECF-4559-B1A4-0AACA6558E91}"/>
    <cellStyle name="Output 4 2 2 7 4" xfId="16956" xr:uid="{99FA5A7D-8282-4D86-BB4F-D757D1AF78AC}"/>
    <cellStyle name="Output 4 2 2 7 5" xfId="21162" xr:uid="{8E837069-0731-4122-80A2-015E422CBE33}"/>
    <cellStyle name="Output 4 2 2 7 6" xfId="23918" xr:uid="{4B8F64A1-23CA-44D5-8FAE-E72DD5F578D6}"/>
    <cellStyle name="Output 4 2 2 8" xfId="8381" xr:uid="{C7D3D40F-F8F1-4A6A-8D03-3AC37FA9D300}"/>
    <cellStyle name="Output 4 2 2 8 2" xfId="12537" xr:uid="{35BC0DA1-7E6A-4B4C-BF4A-07B1044ECBA1}"/>
    <cellStyle name="Output 4 2 2 8 3" xfId="15984" xr:uid="{C65EE881-0F25-426D-B53D-CE31976B3CA1}"/>
    <cellStyle name="Output 4 2 2 8 4" xfId="3373" xr:uid="{E6544933-25A6-46D9-9255-C681D7B2231E}"/>
    <cellStyle name="Output 4 2 2 8 5" xfId="21715" xr:uid="{4A832CA1-A1ED-419A-9A6F-D3707D8BCBFF}"/>
    <cellStyle name="Output 4 2 2 8 6" xfId="24471" xr:uid="{967DDDDF-A8BC-4EB8-A134-6D959FED0C6C}"/>
    <cellStyle name="Output 4 2 2 9" xfId="2975" xr:uid="{49668D03-119F-405F-B691-EF652D11614E}"/>
    <cellStyle name="Output 4 2 3" xfId="5366" xr:uid="{364C4CDA-AE7E-4D32-9BE1-E1EDBA288BC1}"/>
    <cellStyle name="Output 4 2 3 10" xfId="17288" xr:uid="{E825339C-D718-4665-BDD5-D0A19DBECF9A}"/>
    <cellStyle name="Output 4 2 3 11" xfId="5043" xr:uid="{0FF1A19B-9FFA-4F41-9DC2-2A8CC5F57699}"/>
    <cellStyle name="Output 4 2 3 2" xfId="5632" xr:uid="{33E3F3F7-3CBE-493E-8D0D-AF06E637E096}"/>
    <cellStyle name="Output 4 2 3 2 10" xfId="21882" xr:uid="{E2F6719A-1710-4D9B-8C9A-C83AC6C44CCA}"/>
    <cellStyle name="Output 4 2 3 2 2" xfId="6802" xr:uid="{7088E95F-0148-4657-BCFA-E9909FE9F072}"/>
    <cellStyle name="Output 4 2 3 2 2 2" xfId="10963" xr:uid="{03E60D38-B7C6-49C0-A2C8-50077A74B424}"/>
    <cellStyle name="Output 4 2 3 2 2 3" xfId="14416" xr:uid="{E5CB6E59-FFBA-4B64-A799-12197B0209AD}"/>
    <cellStyle name="Output 4 2 3 2 2 4" xfId="13024" xr:uid="{D14FE932-902A-4413-9864-5BB680373848}"/>
    <cellStyle name="Output 4 2 3 2 2 5" xfId="20175" xr:uid="{DCC8D885-DD2B-4C19-88A2-F3A2FCC72E48}"/>
    <cellStyle name="Output 4 2 3 2 2 6" xfId="22934" xr:uid="{4488ABE0-7D32-44C2-82AD-6F4C60C6FD39}"/>
    <cellStyle name="Output 4 2 3 2 3" xfId="7470" xr:uid="{9F6C88FF-046A-4404-A48C-7F817BB064F2}"/>
    <cellStyle name="Output 4 2 3 2 3 2" xfId="11626" xr:uid="{B3567FF9-2D4E-42B7-B945-00B0271091AF}"/>
    <cellStyle name="Output 4 2 3 2 3 3" xfId="15077" xr:uid="{89866FD8-383A-4464-9004-6E490108DF54}"/>
    <cellStyle name="Output 4 2 3 2 3 4" xfId="16231" xr:uid="{D058143F-1633-4B91-86FD-C355860F061C}"/>
    <cellStyle name="Output 4 2 3 2 3 5" xfId="20813" xr:uid="{6AAB2A4A-9F68-4C93-8D2B-10DAE611BA7B}"/>
    <cellStyle name="Output 4 2 3 2 3 6" xfId="23569" xr:uid="{A79E5A47-BF76-48AA-9C5A-D1D1A17DA34C}"/>
    <cellStyle name="Output 4 2 3 2 4" xfId="8102" xr:uid="{4FD0BEC7-6C48-4972-BA1A-0E0D518D0347}"/>
    <cellStyle name="Output 4 2 3 2 4 2" xfId="12258" xr:uid="{D24FAA5E-308A-405A-852A-AB65CD68C5C2}"/>
    <cellStyle name="Output 4 2 3 2 4 3" xfId="15707" xr:uid="{6F4EF5A8-D969-4C69-AB35-09DE340F5DBE}"/>
    <cellStyle name="Output 4 2 3 2 4 4" xfId="16967" xr:uid="{BA467EF9-EDEF-48FD-B3C4-AF5D62079F3B}"/>
    <cellStyle name="Output 4 2 3 2 4 5" xfId="21439" xr:uid="{81D95D80-E873-45F6-8839-C678B37677FE}"/>
    <cellStyle name="Output 4 2 3 2 4 6" xfId="24195" xr:uid="{E58E36C5-E321-4287-93E6-6864509D69D2}"/>
    <cellStyle name="Output 4 2 3 2 5" xfId="8431" xr:uid="{122DEAE4-34E9-4AFF-99B7-06C0A0FF6B1E}"/>
    <cellStyle name="Output 4 2 3 2 5 2" xfId="12587" xr:uid="{D4D5F45E-2A16-4637-BD2E-7FC8738641B4}"/>
    <cellStyle name="Output 4 2 3 2 5 3" xfId="16034" xr:uid="{DAEA70E3-1155-4003-903A-5CEB6CD3F025}"/>
    <cellStyle name="Output 4 2 3 2 5 4" xfId="3543" xr:uid="{02776B46-E814-46B2-BD66-D5AA6DDD9B62}"/>
    <cellStyle name="Output 4 2 3 2 5 5" xfId="21765" xr:uid="{0BA611D8-9021-444F-8066-D2E275F0ED60}"/>
    <cellStyle name="Output 4 2 3 2 5 6" xfId="24521" xr:uid="{0506C8AC-FFA0-455A-B957-6147CDD87446}"/>
    <cellStyle name="Output 4 2 3 2 6" xfId="9823" xr:uid="{628D3A7B-FA1C-4531-8679-E8CEA8E2650C}"/>
    <cellStyle name="Output 4 2 3 2 7" xfId="4923" xr:uid="{37FBE1B2-324C-460F-A662-D8266F3C6B2C}"/>
    <cellStyle name="Output 4 2 3 2 8" xfId="4781" xr:uid="{D72D65BC-88D0-45DB-A5EB-904A1FA30A14}"/>
    <cellStyle name="Output 4 2 3 2 9" xfId="18431" xr:uid="{94DC2092-52AF-462E-A446-AFD618C45C0F}"/>
    <cellStyle name="Output 4 2 3 3" xfId="6596" xr:uid="{49D3D68D-BCB9-412E-8753-8D03954E0AE3}"/>
    <cellStyle name="Output 4 2 3 3 2" xfId="10768" xr:uid="{63889662-F656-4DB3-8512-8D8C02401FE4}"/>
    <cellStyle name="Output 4 2 3 3 3" xfId="14216" xr:uid="{F7ACF634-680F-4CCD-B6AD-86C60A149B35}"/>
    <cellStyle name="Output 4 2 3 3 4" xfId="5163" xr:uid="{BB6F4204-06C0-4FB1-B791-F0EEE329E108}"/>
    <cellStyle name="Output 4 2 3 3 5" xfId="19994" xr:uid="{D7610D8A-BAB7-4833-A546-D38112148E12}"/>
    <cellStyle name="Output 4 2 3 3 6" xfId="22757" xr:uid="{BF78180F-A4A8-49FF-97CF-999803FD96B5}"/>
    <cellStyle name="Output 4 2 3 4" xfId="7295" xr:uid="{8BAA427F-85F0-4778-83D8-D8B06D4268FD}"/>
    <cellStyle name="Output 4 2 3 4 2" xfId="11451" xr:uid="{D48FD1B5-A307-4D1A-A8C6-E331BA9898F7}"/>
    <cellStyle name="Output 4 2 3 4 3" xfId="14903" xr:uid="{66DE42C4-3A10-436E-8B0E-902CBAE23599}"/>
    <cellStyle name="Output 4 2 3 4 4" xfId="18161" xr:uid="{560885E4-4F4A-4F53-986F-A91379F534DF}"/>
    <cellStyle name="Output 4 2 3 4 5" xfId="20640" xr:uid="{F8750925-8109-4B41-B2E0-2294EECDBDFD}"/>
    <cellStyle name="Output 4 2 3 4 6" xfId="23396" xr:uid="{104FD0FE-38D9-4A8B-95ED-4C237A735616}"/>
    <cellStyle name="Output 4 2 3 5" xfId="7928" xr:uid="{E0DC39FD-584C-4BD8-827A-966470364157}"/>
    <cellStyle name="Output 4 2 3 5 2" xfId="12084" xr:uid="{350DE699-28FF-465D-944E-1804425E8DA2}"/>
    <cellStyle name="Output 4 2 3 5 3" xfId="15533" xr:uid="{46B1EB0E-40E6-4968-BC3C-F4C3DDFC97F0}"/>
    <cellStyle name="Output 4 2 3 5 4" xfId="16258" xr:uid="{B910A979-69C7-4809-9E76-9B1243D5968A}"/>
    <cellStyle name="Output 4 2 3 5 5" xfId="21267" xr:uid="{46EE38E2-4546-4A21-862C-83A8D58D8A9F}"/>
    <cellStyle name="Output 4 2 3 5 6" xfId="24023" xr:uid="{404E2F09-0CD4-455A-8179-5CEBDB73EB56}"/>
    <cellStyle name="Output 4 2 3 6" xfId="8398" xr:uid="{F7699F00-FE50-465A-8443-B71450C7F833}"/>
    <cellStyle name="Output 4 2 3 6 2" xfId="12554" xr:uid="{D6E08A89-93B0-470D-A404-62655CB8FA84}"/>
    <cellStyle name="Output 4 2 3 6 3" xfId="16001" xr:uid="{68F964D2-EB49-4192-9C6E-34924F50A911}"/>
    <cellStyle name="Output 4 2 3 6 4" xfId="4235" xr:uid="{D9DFF1CE-BC38-4FEC-A876-F889988CE381}"/>
    <cellStyle name="Output 4 2 3 6 5" xfId="21732" xr:uid="{6EF9A5CD-FE6D-436C-A511-AF79A9594800}"/>
    <cellStyle name="Output 4 2 3 6 6" xfId="24488" xr:uid="{F84B8127-DEE9-48A2-8070-7306157E31E8}"/>
    <cellStyle name="Output 4 2 3 7" xfId="9580" xr:uid="{71569EF1-A7C1-4766-A6C9-E3E9E1EF2B0E}"/>
    <cellStyle name="Output 4 2 3 8" xfId="4825" xr:uid="{2AC03979-5A64-492C-905E-9290DDEC657C}"/>
    <cellStyle name="Output 4 2 3 9" xfId="5066" xr:uid="{979A8C1C-DD0E-4698-B37E-81C404FEAA75}"/>
    <cellStyle name="Output 4 2 4" xfId="5849" xr:uid="{9DB9BCA6-3574-4E9C-9698-1B907CD2AD30}"/>
    <cellStyle name="Output 4 2 4 10" xfId="3701" xr:uid="{072C2A24-D041-4065-8274-AB717926437B}"/>
    <cellStyle name="Output 4 2 4 2" xfId="7018" xr:uid="{685A3DB8-F3EA-497F-A8D5-61C76530DBA4}"/>
    <cellStyle name="Output 4 2 4 2 2" xfId="11174" xr:uid="{1800CBBD-28BA-4B74-88B4-11D7EB9F6081}"/>
    <cellStyle name="Output 4 2 4 2 3" xfId="14628" xr:uid="{24748444-94F7-461E-A760-C857B23E9DA2}"/>
    <cellStyle name="Output 4 2 4 2 4" xfId="18822" xr:uid="{1405EFB0-DF6A-4748-AD5D-B737920B0DB2}"/>
    <cellStyle name="Output 4 2 4 2 5" xfId="20369" xr:uid="{47C23E56-993A-4AD3-828C-272F046AD7E6}"/>
    <cellStyle name="Output 4 2 4 2 6" xfId="23127" xr:uid="{1B8C603D-5DFF-491D-B04E-31CBE321DA1E}"/>
    <cellStyle name="Output 4 2 4 3" xfId="7666" xr:uid="{CCB86EBB-0D5A-44D1-BB87-08CEA65B923E}"/>
    <cellStyle name="Output 4 2 4 3 2" xfId="11822" xr:uid="{19D974C3-01C8-4788-8ABC-2B3BEC114779}"/>
    <cellStyle name="Output 4 2 4 3 3" xfId="15271" xr:uid="{A59F3CC7-B0ED-4308-A1AF-2469FD5653E2}"/>
    <cellStyle name="Output 4 2 4 3 4" xfId="3709" xr:uid="{053A49B1-1334-4748-9524-24094C7B8A6C}"/>
    <cellStyle name="Output 4 2 4 3 5" xfId="21006" xr:uid="{2ED1FC9B-29A0-4171-8D52-B567D61CEAF8}"/>
    <cellStyle name="Output 4 2 4 3 6" xfId="23762" xr:uid="{1118A646-3EA2-481D-90B4-0EEEABFADE65}"/>
    <cellStyle name="Output 4 2 4 4" xfId="8298" xr:uid="{0D69FF27-83F5-4812-AB71-D9494ACE8057}"/>
    <cellStyle name="Output 4 2 4 4 2" xfId="12454" xr:uid="{A34EDDDD-67FB-4E97-B32C-7516C43301FD}"/>
    <cellStyle name="Output 4 2 4 4 3" xfId="15901" xr:uid="{71E978C9-71E7-4180-AC1D-D12AC26316B5}"/>
    <cellStyle name="Output 4 2 4 4 4" xfId="12752" xr:uid="{7F3C963A-4D79-4D9C-859D-A0705EF6028C}"/>
    <cellStyle name="Output 4 2 4 4 5" xfId="21632" xr:uid="{6AB9EBF5-D6BC-497C-AEDB-FEDEE5C635F9}"/>
    <cellStyle name="Output 4 2 4 4 6" xfId="24388" xr:uid="{D081BB6C-65C0-46F2-8822-C5579135F6C5}"/>
    <cellStyle name="Output 4 2 4 5" xfId="8467" xr:uid="{C12A5593-29F1-4380-98B0-7C40AC541642}"/>
    <cellStyle name="Output 4 2 4 5 2" xfId="12623" xr:uid="{F1D17ABB-8AC5-4AC0-A9F4-9A2E31F0BED7}"/>
    <cellStyle name="Output 4 2 4 5 3" xfId="16070" xr:uid="{6FD50F96-7ED1-4AF9-8F6B-91D93525E4B3}"/>
    <cellStyle name="Output 4 2 4 5 4" xfId="3262" xr:uid="{E023EFBD-2EBA-458B-8A63-0C8F4D3085D0}"/>
    <cellStyle name="Output 4 2 4 5 5" xfId="21801" xr:uid="{B5180196-520D-4226-B973-7B684121CCB8}"/>
    <cellStyle name="Output 4 2 4 5 6" xfId="24557" xr:uid="{513E2850-0766-4803-A794-41FC8F5E62A0}"/>
    <cellStyle name="Output 4 2 4 6" xfId="10034" xr:uid="{297B00D5-4ABE-4E59-ABB0-CE43D6D270CC}"/>
    <cellStyle name="Output 4 2 4 7" xfId="3310" xr:uid="{AD7756D5-8E63-4B85-8D57-51521F673A03}"/>
    <cellStyle name="Output 4 2 4 8" xfId="9893" xr:uid="{3DA18694-3CFB-47D3-943A-F7351734C3A7}"/>
    <cellStyle name="Output 4 2 4 9" xfId="3866" xr:uid="{4019A532-C081-42D9-905D-F94501490633}"/>
    <cellStyle name="Output 4 2 5" xfId="5526" xr:uid="{B2B61106-3596-401A-8F2B-5C6EFB0E4EBF}"/>
    <cellStyle name="Output 4 2 5 10" xfId="17553" xr:uid="{8207FF40-7472-4F23-880D-BC62FDC84681}"/>
    <cellStyle name="Output 4 2 5 2" xfId="6699" xr:uid="{1753EB70-ECE4-46D3-8DD9-6D77CD6FE0A3}"/>
    <cellStyle name="Output 4 2 5 2 2" xfId="10860" xr:uid="{47213DD2-F13B-4AE1-939D-083C51D74BFC}"/>
    <cellStyle name="Output 4 2 5 2 3" xfId="14313" xr:uid="{61787D89-EDF5-461B-A74B-383443A510B7}"/>
    <cellStyle name="Output 4 2 5 2 4" xfId="16943" xr:uid="{2878349A-406C-4D95-ACCA-D5560710732F}"/>
    <cellStyle name="Output 4 2 5 2 5" xfId="20073" xr:uid="{22CF8234-1CA0-4D3F-AF7C-9985623240AC}"/>
    <cellStyle name="Output 4 2 5 2 6" xfId="22832" xr:uid="{822DC739-D522-469A-A152-046968D74C40}"/>
    <cellStyle name="Output 4 2 5 3" xfId="7367" xr:uid="{9B58BD70-AFE4-4B38-86BF-86765CD1D36A}"/>
    <cellStyle name="Output 4 2 5 3 2" xfId="11523" xr:uid="{B5351CB6-4E78-40F7-BCA9-4247235A9FD2}"/>
    <cellStyle name="Output 4 2 5 3 3" xfId="14974" xr:uid="{17B81871-7643-4D50-8ADD-9B166AE53B5E}"/>
    <cellStyle name="Output 4 2 5 3 4" xfId="17992" xr:uid="{ABA91906-382B-4287-8092-BE48684CA742}"/>
    <cellStyle name="Output 4 2 5 3 5" xfId="20710" xr:uid="{D47B386B-C8C9-42CB-A782-9480F136E8D1}"/>
    <cellStyle name="Output 4 2 5 3 6" xfId="23466" xr:uid="{425C7702-6AB0-43F3-BFDB-54820684C368}"/>
    <cellStyle name="Output 4 2 5 4" xfId="8000" xr:uid="{12EDE4EC-3B50-404A-B9D9-880B26910A3F}"/>
    <cellStyle name="Output 4 2 5 4 2" xfId="12156" xr:uid="{8DC6E567-D09B-4245-9F11-B7A6A33E5104}"/>
    <cellStyle name="Output 4 2 5 4 3" xfId="15605" xr:uid="{CA12EFEB-770F-4240-A1C6-5C66C049DFEF}"/>
    <cellStyle name="Output 4 2 5 4 4" xfId="12690" xr:uid="{94C23AFA-03E5-43D0-85F5-B36F590A1DC0}"/>
    <cellStyle name="Output 4 2 5 4 5" xfId="21337" xr:uid="{2B4C0FB6-2871-43D6-8214-5789E87F5C97}"/>
    <cellStyle name="Output 4 2 5 4 6" xfId="24093" xr:uid="{FADC104E-20BA-4AE2-BB8D-8D304C481CA1}"/>
    <cellStyle name="Output 4 2 5 5" xfId="8412" xr:uid="{C887742A-9D13-40A2-B1DD-7EEE662EB28A}"/>
    <cellStyle name="Output 4 2 5 5 2" xfId="12568" xr:uid="{DC204991-6B54-454D-93B4-D1178E47CCE0}"/>
    <cellStyle name="Output 4 2 5 5 3" xfId="16015" xr:uid="{5CB5F10B-BEC8-4911-8E06-C991D6F7BD61}"/>
    <cellStyle name="Output 4 2 5 5 4" xfId="3247" xr:uid="{654D3674-1884-4860-A712-920B43A2F5FB}"/>
    <cellStyle name="Output 4 2 5 5 5" xfId="21746" xr:uid="{75E20161-7A61-4B92-B68A-7AF448910660}"/>
    <cellStyle name="Output 4 2 5 5 6" xfId="24502" xr:uid="{C55C1DF7-B3CA-45FB-945E-B40247A7C144}"/>
    <cellStyle name="Output 4 2 5 6" xfId="9718" xr:uid="{29267FB1-243C-4183-BB66-693107B7A475}"/>
    <cellStyle name="Output 4 2 5 7" xfId="4882" xr:uid="{84989802-69F5-4F62-87F2-F7CFB8321D82}"/>
    <cellStyle name="Output 4 2 5 8" xfId="18526" xr:uid="{C7C48604-4995-42CA-847C-C10306FE3664}"/>
    <cellStyle name="Output 4 2 5 9" xfId="3868" xr:uid="{5D1A0D3F-2286-4271-9471-494E894EF028}"/>
    <cellStyle name="Output 4 2 6" xfId="6299" xr:uid="{FC0D87F2-39E5-4D3A-A231-B9658BC93E3E}"/>
    <cellStyle name="Output 4 2 6 2" xfId="10475" xr:uid="{927FEC7E-C0B1-47A9-BDD8-1DF35B2D5D37}"/>
    <cellStyle name="Output 4 2 6 3" xfId="13921" xr:uid="{DB0016FA-5208-438A-8E0A-6B4E20E1634C}"/>
    <cellStyle name="Output 4 2 6 4" xfId="3878" xr:uid="{85521102-D004-4B32-A75A-8DECD4E50B22}"/>
    <cellStyle name="Output 4 2 6 5" xfId="19745" xr:uid="{C89C92BC-1FDE-45FC-BD29-9CD3A77AB0BB}"/>
    <cellStyle name="Output 4 2 6 6" xfId="22509" xr:uid="{ED531FD1-2391-4782-AAA7-4FE244FDB4C7}"/>
    <cellStyle name="Output 4 2 7" xfId="6126" xr:uid="{EED40E66-A59A-4ADF-A0E2-806F4EB0EE4E}"/>
    <cellStyle name="Output 4 2 7 2" xfId="10302" xr:uid="{9BB42BEB-B6AB-45FC-855E-1E6D65CC1F05}"/>
    <cellStyle name="Output 4 2 7 3" xfId="13749" xr:uid="{F4556C6F-CAB3-48C8-B6FD-0495EC2BEB31}"/>
    <cellStyle name="Output 4 2 7 4" xfId="16689" xr:uid="{74B25177-1CE6-4649-92E2-23F63592AFAA}"/>
    <cellStyle name="Output 4 2 7 5" xfId="18372" xr:uid="{BDB35D15-5DC2-4EF9-B04F-BE7DEAEDE60B}"/>
    <cellStyle name="Output 4 2 7 6" xfId="22370" xr:uid="{459CA8CA-CDAF-47F6-BADA-2E58D5EF17B0}"/>
    <cellStyle name="Output 4 2 8" xfId="6234" xr:uid="{E66048CE-E223-4705-8EF3-E1A8D70D2E34}"/>
    <cellStyle name="Output 4 2 8 2" xfId="10410" xr:uid="{443400F8-91A4-4D8F-A763-7FFD0DABE9D1}"/>
    <cellStyle name="Output 4 2 8 3" xfId="13856" xr:uid="{C21E8DEE-27D0-4DC7-912E-BDA07957A6FC}"/>
    <cellStyle name="Output 4 2 8 4" xfId="18080" xr:uid="{15B7A728-6A1F-4D96-9444-2C8728F40807}"/>
    <cellStyle name="Output 4 2 8 5" xfId="18432" xr:uid="{96E6720A-659C-4E13-9432-381016298E81}"/>
    <cellStyle name="Output 4 2 8 6" xfId="22454" xr:uid="{5441141C-8887-44DC-94C9-FBEBE338EFFC}"/>
    <cellStyle name="Output 4 2 9" xfId="6345" xr:uid="{EDC2429D-ECB9-44DD-8E1A-45D9ABEDCC6C}"/>
    <cellStyle name="Output 4 2 9 2" xfId="10520" xr:uid="{F15BBE99-B9E3-45F0-A8CE-3B82BB4B1753}"/>
    <cellStyle name="Output 4 2 9 3" xfId="13967" xr:uid="{E22928A9-79E5-4E75-8B51-B39351C1F331}"/>
    <cellStyle name="Output 4 2 9 4" xfId="17651" xr:uid="{8CDA9555-30EA-4559-86D2-7BB12F49DAB8}"/>
    <cellStyle name="Output 4 2 9 5" xfId="19781" xr:uid="{9C9C6A5E-F246-4258-99EE-6AA665972A77}"/>
    <cellStyle name="Output 4 2 9 6" xfId="22545" xr:uid="{4995A665-6648-4419-8591-444EEFD1CC88}"/>
    <cellStyle name="Output 4 3" xfId="5201" xr:uid="{BF5BA534-A771-47E3-B2FE-CBB7C607AC57}"/>
    <cellStyle name="Output 4 3 10" xfId="8593" xr:uid="{16C8400C-D780-4CF4-B786-2C53A669FD43}"/>
    <cellStyle name="Output 4 3 11" xfId="16201" xr:uid="{A4A76561-AE87-4329-820E-8BE97A4203C8}"/>
    <cellStyle name="Output 4 3 12" xfId="18361" xr:uid="{7EE07F6D-B53B-4EE7-BE35-4E6EBF7DECF9}"/>
    <cellStyle name="Output 4 3 2" xfId="5795" xr:uid="{D9D6B5CD-F74C-45FE-B85D-4B5E035B290A}"/>
    <cellStyle name="Output 4 3 2 10" xfId="3969" xr:uid="{7AA02861-F768-457F-9F8F-5D32A495D495}"/>
    <cellStyle name="Output 4 3 2 2" xfId="6964" xr:uid="{00766A0D-4B30-4D8E-91BF-5F157C5C168E}"/>
    <cellStyle name="Output 4 3 2 2 2" xfId="11120" xr:uid="{37285FA0-E9DC-4470-B30C-21A9CBD46BFF}"/>
    <cellStyle name="Output 4 3 2 2 3" xfId="14574" xr:uid="{28328DD8-B972-416E-B078-29CD5B483FA8}"/>
    <cellStyle name="Output 4 3 2 2 4" xfId="17383" xr:uid="{AC42C094-1B8E-444B-B103-770D460E6402}"/>
    <cellStyle name="Output 4 3 2 2 5" xfId="20315" xr:uid="{DFD16C47-3B55-48C8-88F4-767982E37188}"/>
    <cellStyle name="Output 4 3 2 2 6" xfId="23073" xr:uid="{4E870333-ADF1-43CF-B7B0-30257647DAAE}"/>
    <cellStyle name="Output 4 3 2 3" xfId="7612" xr:uid="{E234114B-E1DD-47BF-B389-E8168FA3169C}"/>
    <cellStyle name="Output 4 3 2 3 2" xfId="11768" xr:uid="{2E8A1B14-ACFA-40D0-BEF9-80172371C45E}"/>
    <cellStyle name="Output 4 3 2 3 3" xfId="15217" xr:uid="{4CD4DC94-49E1-4D68-B64A-A4B2B31D6B93}"/>
    <cellStyle name="Output 4 3 2 3 4" xfId="4156" xr:uid="{1B359C90-BCB0-4A20-9D58-98A002D85CAF}"/>
    <cellStyle name="Output 4 3 2 3 5" xfId="20952" xr:uid="{A037874A-15F1-4B6D-833A-2CC5DDDF8D82}"/>
    <cellStyle name="Output 4 3 2 3 6" xfId="23708" xr:uid="{3B2294FE-0693-4BDD-9518-7A2151B24794}"/>
    <cellStyle name="Output 4 3 2 4" xfId="8244" xr:uid="{1522CA04-B171-4A3F-92D7-801974CCD55D}"/>
    <cellStyle name="Output 4 3 2 4 2" xfId="12400" xr:uid="{2D5F975D-C532-418F-BFC4-D34572361ADA}"/>
    <cellStyle name="Output 4 3 2 4 3" xfId="15847" xr:uid="{6451D614-731E-4396-9178-0ED4302F84D9}"/>
    <cellStyle name="Output 4 3 2 4 4" xfId="3758" xr:uid="{125AE1FD-AD8A-4BB6-973E-2075B135BC68}"/>
    <cellStyle name="Output 4 3 2 4 5" xfId="21578" xr:uid="{B4A26438-CC2B-4BAE-98F6-0D5BE50D2AC8}"/>
    <cellStyle name="Output 4 3 2 4 6" xfId="24334" xr:uid="{B6E24CA5-1AEC-438C-84A5-590EA97C31CE}"/>
    <cellStyle name="Output 4 3 2 5" xfId="8457" xr:uid="{0AD1579C-7852-4C5C-A162-20F9DC77CB3C}"/>
    <cellStyle name="Output 4 3 2 5 2" xfId="12613" xr:uid="{B13ED506-F705-4DB0-9C73-80F802B0F1EA}"/>
    <cellStyle name="Output 4 3 2 5 3" xfId="16060" xr:uid="{4FF5A159-D3A2-49D1-9CA8-EDCD144F50FF}"/>
    <cellStyle name="Output 4 3 2 5 4" xfId="3505" xr:uid="{265DA016-E6DB-48E5-A5A9-7A49A5B4F704}"/>
    <cellStyle name="Output 4 3 2 5 5" xfId="21791" xr:uid="{6C277E15-6BEF-4956-8664-4420B8AC5897}"/>
    <cellStyle name="Output 4 3 2 5 6" xfId="24547" xr:uid="{A85E83AB-F738-4101-AEAD-70D0C7584BE6}"/>
    <cellStyle name="Output 4 3 2 6" xfId="9980" xr:uid="{E65C39EB-B5D4-4CC1-9B1F-18591423279B}"/>
    <cellStyle name="Output 4 3 2 7" xfId="3443" xr:uid="{FE82B916-670C-4B6E-A488-ABB54416A18D}"/>
    <cellStyle name="Output 4 3 2 8" xfId="10565" xr:uid="{03A7EB87-64BC-4DDC-A1DE-90BD3C934931}"/>
    <cellStyle name="Output 4 3 2 9" xfId="18309" xr:uid="{53F78114-0A5F-4A0A-897A-BC321CEF52D9}"/>
    <cellStyle name="Output 4 3 3" xfId="6433" xr:uid="{B4D0424A-5F27-47A6-A219-C23334B2E4D4}"/>
    <cellStyle name="Output 4 3 3 2" xfId="10605" xr:uid="{03B83AAA-5C5F-4F6D-86E3-2B5BB984FDAB}"/>
    <cellStyle name="Output 4 3 3 3" xfId="14053" xr:uid="{8814C389-D870-4C3B-B635-555042B3E253}"/>
    <cellStyle name="Output 4 3 3 4" xfId="17636" xr:uid="{0240DCEB-879A-498A-8890-2AAB267026E9}"/>
    <cellStyle name="Output 4 3 3 5" xfId="19831" xr:uid="{80515868-7887-42AA-A3B4-A29CAA0F1763}"/>
    <cellStyle name="Output 4 3 3 6" xfId="22594" xr:uid="{36A07CDB-38BD-4F09-A525-A911DCE0747A}"/>
    <cellStyle name="Output 4 3 4" xfId="7132" xr:uid="{C3EEE4D1-712D-4B78-B671-FDB16CDC955B}"/>
    <cellStyle name="Output 4 3 4 2" xfId="11288" xr:uid="{823FDB33-F2CD-4560-8E3E-AABB5E5EA670}"/>
    <cellStyle name="Output 4 3 4 3" xfId="14740" xr:uid="{529FFAA6-394D-49AF-A84F-009B11137FC3}"/>
    <cellStyle name="Output 4 3 4 4" xfId="18964" xr:uid="{D8940FC7-A07B-483A-8F16-016AFF316C44}"/>
    <cellStyle name="Output 4 3 4 5" xfId="20477" xr:uid="{B54A1286-99B7-45EA-961B-A090D34BF427}"/>
    <cellStyle name="Output 4 3 4 6" xfId="23233" xr:uid="{28895193-C8BE-43A3-9323-0F1249FB2437}"/>
    <cellStyle name="Output 4 3 5" xfId="7763" xr:uid="{C187B9BA-BB27-4AAF-98E1-C2F659BBA65A}"/>
    <cellStyle name="Output 4 3 5 2" xfId="11919" xr:uid="{FD8B2FDE-C549-468C-BD59-1FD3DB5A019F}"/>
    <cellStyle name="Output 4 3 5 3" xfId="15368" xr:uid="{02EEE1CD-63E9-4261-B04E-8A67E3804771}"/>
    <cellStyle name="Output 4 3 5 4" xfId="13960" xr:uid="{3CFB2F1D-82FE-465D-838E-42A9C1885B36}"/>
    <cellStyle name="Output 4 3 5 5" xfId="21102" xr:uid="{0A0EED50-5CF7-4D21-9792-9DFE58D2F256}"/>
    <cellStyle name="Output 4 3 5 6" xfId="23858" xr:uid="{8648E0DF-A085-4072-AAF6-F8BB788BF6E4}"/>
    <cellStyle name="Output 4 3 6" xfId="9029" xr:uid="{DEBD1297-79C4-4355-88D8-A3F6996E03E1}"/>
    <cellStyle name="Output 4 3 6 2" xfId="13135" xr:uid="{63F344CD-B0CD-427B-87EE-08764CC7F499}"/>
    <cellStyle name="Output 4 3 6 3" xfId="16530" xr:uid="{44618081-B80A-448D-B3D8-0A788374EC29}"/>
    <cellStyle name="Output 4 3 6 4" xfId="18971" xr:uid="{7AB5CEF1-E865-461B-8C4C-EC5FD390CA6F}"/>
    <cellStyle name="Output 4 3 6 5" xfId="13988" xr:uid="{343AA60F-09FC-4425-A513-D2A7918A63C9}"/>
    <cellStyle name="Output 4 3 6 6" xfId="21969" xr:uid="{0F0A0CC8-B8F9-4B60-88EF-61B4E3B9D0A8}"/>
    <cellStyle name="Output 4 3 6 7" xfId="24667" xr:uid="{78D8DEEB-14E9-4180-9B96-CD4D2C6D989C}"/>
    <cellStyle name="Output 4 3 7" xfId="9315" xr:uid="{21DBE2AF-329D-43F1-A5F2-3ECD9AEE68DC}"/>
    <cellStyle name="Output 4 3 7 2" xfId="13412" xr:uid="{1F3200D5-7C9C-4A94-B89B-AE75BADCDA23}"/>
    <cellStyle name="Output 4 3 7 3" xfId="16807" xr:uid="{1B911EDD-EFCF-4B03-97BC-2C7F793DA9FA}"/>
    <cellStyle name="Output 4 3 7 4" xfId="19238" xr:uid="{57406302-5173-43F3-8972-6F1F5F82AF33}"/>
    <cellStyle name="Output 4 3 7 5" xfId="19576" xr:uid="{8AF2F501-BC8E-45D6-B94D-87C3E1B467EA}"/>
    <cellStyle name="Output 4 3 7 6" xfId="22207" xr:uid="{CE39B82E-D340-467F-9B78-F0586474571F}"/>
    <cellStyle name="Output 4 3 7 7" xfId="24867" xr:uid="{CDF808FE-2B79-4CA1-878D-B9DFFDE0C77B}"/>
    <cellStyle name="Output 4 3 8" xfId="3035" xr:uid="{D9BC1198-2B84-465B-835D-4079CD95AD2D}"/>
    <cellStyle name="Output 4 3 9" xfId="4484" xr:uid="{D1E452FE-E934-4A7D-92BD-10D84A937045}"/>
    <cellStyle name="Output 4 4" xfId="5305" xr:uid="{DC9E5651-CBDA-427E-9E1D-386353D2ED23}"/>
    <cellStyle name="Output 4 4 2" xfId="6536" xr:uid="{9960E542-ABC0-4570-8073-94EE333FCBEA}"/>
    <cellStyle name="Output 4 4 2 2" xfId="10708" xr:uid="{5623FCC3-4509-49C5-AE6A-1E2BA83EF7F0}"/>
    <cellStyle name="Output 4 4 2 3" xfId="14156" xr:uid="{8A5D3191-DCF3-457B-BB77-9DAA4628B7C4}"/>
    <cellStyle name="Output 4 4 2 4" xfId="3175" xr:uid="{90D60C63-FC81-4D06-81ED-61D7871B67E8}"/>
    <cellStyle name="Output 4 4 2 5" xfId="19934" xr:uid="{BD7306EE-2566-486E-B11A-D4DCD154E61B}"/>
    <cellStyle name="Output 4 4 2 6" xfId="22697" xr:uid="{6D6DFCCF-0F15-40BC-BDCC-86E436C17943}"/>
    <cellStyle name="Output 4 4 3" xfId="7235" xr:uid="{B4011C5C-8AAF-425B-BEF1-0E2E0C10DD7C}"/>
    <cellStyle name="Output 4 4 3 2" xfId="11391" xr:uid="{49687492-A85F-47D3-9B5D-9FF9EFF10C75}"/>
    <cellStyle name="Output 4 4 3 3" xfId="14843" xr:uid="{2A3E67CB-4A5E-4DDB-A81A-31BACDFB1340}"/>
    <cellStyle name="Output 4 4 3 4" xfId="17072" xr:uid="{75532110-B887-469F-A54C-AFDF4E056911}"/>
    <cellStyle name="Output 4 4 3 5" xfId="20580" xr:uid="{BED3D259-0E9B-4BB7-87AD-E82DD3B5EBC5}"/>
    <cellStyle name="Output 4 4 3 6" xfId="23336" xr:uid="{0981A6DA-FDC7-4D4F-A722-5AC8FBEC4DEA}"/>
    <cellStyle name="Output 4 4 4" xfId="7867" xr:uid="{34D49D71-B80A-430C-A026-4FA4AAE0E091}"/>
    <cellStyle name="Output 4 4 4 2" xfId="12023" xr:uid="{D970EDFD-9A70-4236-AD64-93AAACB9D4EB}"/>
    <cellStyle name="Output 4 4 4 3" xfId="15472" xr:uid="{56274754-4347-4B28-961F-BA355A961725}"/>
    <cellStyle name="Output 4 4 4 4" xfId="3645" xr:uid="{9F839181-43F9-499A-876A-3756D3478BCE}"/>
    <cellStyle name="Output 4 4 4 5" xfId="21206" xr:uid="{B3A83C7C-2246-400F-A318-C326E453E09D}"/>
    <cellStyle name="Output 4 4 4 6" xfId="23962" xr:uid="{36A95627-5A03-4C27-8348-44A41479AAE7}"/>
    <cellStyle name="Output 4 4 5" xfId="9519" xr:uid="{A5CA7CB1-0D5E-4906-A441-CA49E9145EF1}"/>
    <cellStyle name="Output 4 4 6" xfId="9613" xr:uid="{7A7F7687-0B0E-42F7-980C-6C3284225467}"/>
    <cellStyle name="Output 4 4 7" xfId="8558" xr:uid="{8AA4D4C1-CF92-47B3-AC44-2A65F9884617}"/>
    <cellStyle name="Output 4 4 8" xfId="4972" xr:uid="{133C336D-431A-44A4-B083-0FFA7957F3F0}"/>
    <cellStyle name="Output 4 4 9" xfId="4960" xr:uid="{0E31A767-4806-43E1-ACCB-49AF9E01E9C4}"/>
    <cellStyle name="Output 4 5" xfId="5481" xr:uid="{F35ACA1E-BDF0-4B9B-BC94-33F483ED28F9}"/>
    <cellStyle name="Output 4 5 10" xfId="3415" xr:uid="{6E30D9DD-BDDF-4FED-9D25-815678856EFE}"/>
    <cellStyle name="Output 4 5 2" xfId="6657" xr:uid="{8FA90275-48B5-4CB4-BEC0-22DE824DFB38}"/>
    <cellStyle name="Output 4 5 2 2" xfId="10818" xr:uid="{AA781A4C-3E1F-4580-A2E8-8A5128520B7C}"/>
    <cellStyle name="Output 4 5 2 3" xfId="14271" xr:uid="{672AF8C8-52B7-4D9C-BBF8-AFDBAF578D0B}"/>
    <cellStyle name="Output 4 5 2 4" xfId="16093" xr:uid="{FCF87CF3-6C89-4F14-83B0-00973169A889}"/>
    <cellStyle name="Output 4 5 2 5" xfId="20032" xr:uid="{689E50B7-E29D-4B25-8D1B-74A0D3E91C79}"/>
    <cellStyle name="Output 4 5 2 6" xfId="22791" xr:uid="{848804C4-B75B-4BB8-B3B7-9967FFC30445}"/>
    <cellStyle name="Output 4 5 3" xfId="7326" xr:uid="{937D9210-B30D-49D2-A949-7CB1EA223F76}"/>
    <cellStyle name="Output 4 5 3 2" xfId="11482" xr:uid="{DE6FE6C0-F8F0-4DC3-8C00-DB3F907DE75A}"/>
    <cellStyle name="Output 4 5 3 3" xfId="14933" xr:uid="{3F3AA6BE-0C32-44AD-BA95-C97CE07AC169}"/>
    <cellStyle name="Output 4 5 3 4" xfId="16340" xr:uid="{48FC8994-756A-46FD-862C-1BB613558715}"/>
    <cellStyle name="Output 4 5 3 5" xfId="20669" xr:uid="{0B662B22-B2B0-4482-9C2D-549745699BFF}"/>
    <cellStyle name="Output 4 5 3 6" xfId="23425" xr:uid="{5302921F-3F9A-4173-89FE-3120C4F37519}"/>
    <cellStyle name="Output 4 5 4" xfId="7959" xr:uid="{77457FC8-9A6F-4110-8AAF-E7FD541EDF6E}"/>
    <cellStyle name="Output 4 5 4 2" xfId="12115" xr:uid="{0D5C821C-2503-4895-AB02-C1827068244C}"/>
    <cellStyle name="Output 4 5 4 3" xfId="15564" xr:uid="{99F52153-7708-4A43-9B20-6EE939D0A5E7}"/>
    <cellStyle name="Output 4 5 4 4" xfId="13586" xr:uid="{EB7F33D2-3976-47C3-B6C9-2AF61D33A897}"/>
    <cellStyle name="Output 4 5 4 5" xfId="21296" xr:uid="{D10852A1-2001-4203-A034-218B8F193BAF}"/>
    <cellStyle name="Output 4 5 4 6" xfId="24052" xr:uid="{788F5B22-0275-4E30-BB14-4374E955BFAB}"/>
    <cellStyle name="Output 4 5 5" xfId="8403" xr:uid="{417CB6E6-E2D5-4772-BFDE-AD5373C50B14}"/>
    <cellStyle name="Output 4 5 5 2" xfId="12559" xr:uid="{EF952B8C-D73C-46AF-9E3C-F3D673C4924C}"/>
    <cellStyle name="Output 4 5 5 3" xfId="16006" xr:uid="{83BE93B9-3C47-4344-9FD0-FD206525DC5E}"/>
    <cellStyle name="Output 4 5 5 4" xfId="3408" xr:uid="{5AFA9B49-7EAE-43F0-8F25-C3F39A9AE5A9}"/>
    <cellStyle name="Output 4 5 5 5" xfId="21737" xr:uid="{7FB51394-D4F4-4623-A53A-E5BC0B65AEE3}"/>
    <cellStyle name="Output 4 5 5 6" xfId="24493" xr:uid="{BC6FDD2E-6AE0-47D5-93A0-3F42B04A90AD}"/>
    <cellStyle name="Output 4 5 6" xfId="9674" xr:uid="{851E986B-2887-4D1C-9741-054A70191A66}"/>
    <cellStyle name="Output 4 5 7" xfId="4863" xr:uid="{AEA1F51C-BC67-48E8-89B7-9DF0F0E475F8}"/>
    <cellStyle name="Output 4 5 8" xfId="18515" xr:uid="{D59823C0-0DDF-48A4-9B0E-9D83B9ECC453}"/>
    <cellStyle name="Output 4 5 9" xfId="18190" xr:uid="{D46F74A3-68A9-4240-93CA-A8D634A3CEF8}"/>
    <cellStyle name="Output 4 6" xfId="6108" xr:uid="{BA6138B2-A6EB-4A76-9148-A8FDC2504439}"/>
    <cellStyle name="Output 4 6 2" xfId="10284" xr:uid="{8E050FC6-54C6-483A-8B53-A348462C04B1}"/>
    <cellStyle name="Output 4 6 3" xfId="13731" xr:uid="{DA884BBF-D866-49C9-A58C-7020965F9300}"/>
    <cellStyle name="Output 4 6 4" xfId="17356" xr:uid="{85F705E6-F0B0-464B-9466-5DC6130627CE}"/>
    <cellStyle name="Output 4 6 5" xfId="18464" xr:uid="{7A4B0A80-7CF9-4264-A8EB-F9BA54431581}"/>
    <cellStyle name="Output 4 6 6" xfId="22356" xr:uid="{8446B47D-F91C-40E4-BE6F-062D4B986C05}"/>
    <cellStyle name="Output 4 7" xfId="6258" xr:uid="{C1884E2C-B783-421A-A660-F0C78DD9314A}"/>
    <cellStyle name="Output 4 7 2" xfId="10434" xr:uid="{E10CD79A-CCC0-4E9F-B90E-B3ACBB28C279}"/>
    <cellStyle name="Output 4 7 3" xfId="13880" xr:uid="{BDFC1009-348C-45C2-BCFC-F12221EE3B34}"/>
    <cellStyle name="Output 4 7 4" xfId="17103" xr:uid="{B304C382-924A-4DA2-8400-1A498AF3A975}"/>
    <cellStyle name="Output 4 7 5" xfId="18471" xr:uid="{EF99C3A6-C30A-4FDA-A8CB-FF02D23F6081}"/>
    <cellStyle name="Output 4 7 6" xfId="22468" xr:uid="{11F49387-3185-4B16-8C7E-347300FEBF2D}"/>
    <cellStyle name="Output 4 8" xfId="6018" xr:uid="{7676B147-66D2-4283-98A3-E0774D707125}"/>
    <cellStyle name="Output 4 8 2" xfId="10199" xr:uid="{E63914B9-8652-4DC7-A71C-29D5D81E8204}"/>
    <cellStyle name="Output 4 8 3" xfId="13648" xr:uid="{DE9D3599-1AB3-493C-A3DD-F8FAE88FB55D}"/>
    <cellStyle name="Output 4 8 4" xfId="16121" xr:uid="{1FE9C1D2-E176-4CE7-952A-0C0AB6BC8449}"/>
    <cellStyle name="Output 4 8 5" xfId="17929" xr:uid="{B2433075-E234-4A33-A728-2BB7DC619EE5}"/>
    <cellStyle name="Output 4 8 6" xfId="14483" xr:uid="{D337389B-0405-4450-9671-679CE16D87C7}"/>
    <cellStyle name="Output 4 9" xfId="8961" xr:uid="{19D0A311-3594-45FC-9A16-387F6B277178}"/>
    <cellStyle name="Output 4 9 2" xfId="13080" xr:uid="{B5BA1B4E-7E7A-48EF-8313-4FE1701B252D}"/>
    <cellStyle name="Output 4 9 3" xfId="16482" xr:uid="{43085F34-7E89-4AFB-9742-C18F08C29A6C}"/>
    <cellStyle name="Output 4 9 4" xfId="18920" xr:uid="{DD36E2E7-7F10-4AB0-A12F-387AE95FDA56}"/>
    <cellStyle name="Output 4 9 5" xfId="12909" xr:uid="{48808E1F-B396-403E-8223-E2AE82AC48DE}"/>
    <cellStyle name="Output 4 9 6" xfId="21952" xr:uid="{637B979B-4CE4-4CC4-8E16-F97BCC986A3B}"/>
    <cellStyle name="Output 4 9 7" xfId="24650" xr:uid="{AACBE09F-7B9E-46F5-A2D8-22A6E802F16B}"/>
    <cellStyle name="Output 5" xfId="5493" xr:uid="{F785586D-AF87-4EBB-A365-ED806BE7F0CA}"/>
    <cellStyle name="Output 5 10" xfId="5047" xr:uid="{5892EABD-B026-482A-8F45-998F3ECB88C3}"/>
    <cellStyle name="Output 5 11" xfId="18555" xr:uid="{664786B3-F3D5-48CD-BF5D-A10E78EF0C92}"/>
    <cellStyle name="Output 5 12" xfId="10119" xr:uid="{99FA0133-CE6C-4F17-9558-724B2DC9172A}"/>
    <cellStyle name="Output 5 13" xfId="18232" xr:uid="{EA8AA4BF-3BF4-496A-9E3D-5D8014989926}"/>
    <cellStyle name="Output 5 2" xfId="5546" xr:uid="{2D41A454-65B4-4FAA-93EE-4698EF5F7783}"/>
    <cellStyle name="Output 5 2 10" xfId="18633" xr:uid="{E85C9726-EE03-422F-B6C8-F10EE4B615BA}"/>
    <cellStyle name="Output 5 2 11" xfId="17512" xr:uid="{B2BEEFD3-BA5C-4496-A908-E6DD1E7B6522}"/>
    <cellStyle name="Output 5 2 12" xfId="17315" xr:uid="{EB7796CA-75C1-4CBF-A347-29497899737B}"/>
    <cellStyle name="Output 5 2 2" xfId="5648" xr:uid="{90958388-6E9A-4E99-99FA-D0D87FA42937}"/>
    <cellStyle name="Output 5 2 2 10" xfId="13263" xr:uid="{FE4BCFB2-13BB-4D50-AC15-8FFE07952624}"/>
    <cellStyle name="Output 5 2 2 2" xfId="6818" xr:uid="{A22BE812-C658-4273-B705-1C04ADF528E5}"/>
    <cellStyle name="Output 5 2 2 2 2" xfId="10979" xr:uid="{7713CA06-57F6-4EE0-9C92-D3FFF463BF31}"/>
    <cellStyle name="Output 5 2 2 2 3" xfId="14432" xr:uid="{23D55DCF-223B-4535-A22C-D24DB27BBF91}"/>
    <cellStyle name="Output 5 2 2 2 4" xfId="12840" xr:uid="{A0B84185-4696-441B-92B8-C80AF5CC5D9C}"/>
    <cellStyle name="Output 5 2 2 2 5" xfId="20191" xr:uid="{A3F324DD-99A5-4C26-B2A0-0BBC2CBDB13E}"/>
    <cellStyle name="Output 5 2 2 2 6" xfId="22950" xr:uid="{00F54464-4516-4BFA-81EC-FDC84DAA452C}"/>
    <cellStyle name="Output 5 2 2 3" xfId="7486" xr:uid="{85CBBA5C-86B8-445E-9649-CE56FE48D213}"/>
    <cellStyle name="Output 5 2 2 3 2" xfId="11642" xr:uid="{F1596F8B-95A2-4733-AF59-F4DBD367BA16}"/>
    <cellStyle name="Output 5 2 2 3 3" xfId="15093" xr:uid="{CEF1B548-84A5-4699-BFA4-3049FE270E1F}"/>
    <cellStyle name="Output 5 2 2 3 4" xfId="3731" xr:uid="{29D53391-5B06-4056-AA45-BE1C3217919F}"/>
    <cellStyle name="Output 5 2 2 3 5" xfId="20829" xr:uid="{DAA25A05-6594-4DA9-9273-AD55145308A5}"/>
    <cellStyle name="Output 5 2 2 3 6" xfId="23585" xr:uid="{575F3B93-1749-4475-8B26-105AF4377936}"/>
    <cellStyle name="Output 5 2 2 4" xfId="8118" xr:uid="{B7839657-BD84-436C-BE3F-F8AD0FE6645B}"/>
    <cellStyle name="Output 5 2 2 4 2" xfId="12274" xr:uid="{5D97DB84-6695-45A6-B19A-BE028FDE48FF}"/>
    <cellStyle name="Output 5 2 2 4 3" xfId="15723" xr:uid="{5BD62D6A-44A7-4A25-ADF1-ED142F5B84C1}"/>
    <cellStyle name="Output 5 2 2 4 4" xfId="10104" xr:uid="{96804045-44E3-46BC-A239-2F720588987F}"/>
    <cellStyle name="Output 5 2 2 4 5" xfId="21455" xr:uid="{14BB0FF5-082D-4789-AC84-B29D19E07225}"/>
    <cellStyle name="Output 5 2 2 4 6" xfId="24211" xr:uid="{B19E1B8D-DBD6-44CD-BF58-6CB8F522F904}"/>
    <cellStyle name="Output 5 2 2 5" xfId="8432" xr:uid="{33F6835B-9961-44FB-848F-04F4CA9AD674}"/>
    <cellStyle name="Output 5 2 2 5 2" xfId="12588" xr:uid="{2EB23DBF-DD23-44F6-A264-E222B4719FD6}"/>
    <cellStyle name="Output 5 2 2 5 3" xfId="16035" xr:uid="{73B5CE94-14ED-4E55-ACE8-201B1D0F3EA6}"/>
    <cellStyle name="Output 5 2 2 5 4" xfId="4238" xr:uid="{109DC214-E125-4E29-AE75-B68B3AB469B9}"/>
    <cellStyle name="Output 5 2 2 5 5" xfId="21766" xr:uid="{8B58F0E9-1B90-44B7-B04C-0D9A37A9283F}"/>
    <cellStyle name="Output 5 2 2 5 6" xfId="24522" xr:uid="{EAA791EA-C884-428C-B4B4-9F097C5A36D9}"/>
    <cellStyle name="Output 5 2 2 6" xfId="9839" xr:uid="{B8809462-AD4B-44A6-A6A5-402897F4215B}"/>
    <cellStyle name="Output 5 2 2 7" xfId="4932" xr:uid="{AD20EA77-0DF7-415A-9D39-9CFEE7AC0889}"/>
    <cellStyle name="Output 5 2 2 8" xfId="4065" xr:uid="{249A3539-9378-42B3-BCFC-C4E287858F92}"/>
    <cellStyle name="Output 5 2 2 9" xfId="4249" xr:uid="{5A6CAC7C-F9F2-429D-BCEE-88E297C40841}"/>
    <cellStyle name="Output 5 2 3" xfId="5869" xr:uid="{7C16BDC0-4D12-4143-A887-15E75B7747C5}"/>
    <cellStyle name="Output 5 2 3 10" xfId="18184" xr:uid="{3627E2B7-184C-414B-808F-D9E08485A05C}"/>
    <cellStyle name="Output 5 2 3 2" xfId="7038" xr:uid="{50325808-9BA9-4994-AD1E-B035C0307D44}"/>
    <cellStyle name="Output 5 2 3 2 2" xfId="11194" xr:uid="{3A92604C-C948-4F86-8065-F96C411E7236}"/>
    <cellStyle name="Output 5 2 3 2 3" xfId="14648" xr:uid="{10564893-7A3B-4BB0-B012-5C82EE19CFD2}"/>
    <cellStyle name="Output 5 2 3 2 4" xfId="18717" xr:uid="{F979AE7E-BEE9-46A8-956F-401893DC0853}"/>
    <cellStyle name="Output 5 2 3 2 5" xfId="20389" xr:uid="{B7F5CB22-672E-4267-9DB8-41EEF0D342A8}"/>
    <cellStyle name="Output 5 2 3 2 6" xfId="23147" xr:uid="{B5721E83-A830-4147-8108-AB0794AB919F}"/>
    <cellStyle name="Output 5 2 3 3" xfId="7686" xr:uid="{39AB5DFB-573B-4475-B85D-B2ADD1916B6C}"/>
    <cellStyle name="Output 5 2 3 3 2" xfId="11842" xr:uid="{E3219F16-BDFF-4EB6-9170-CE2A3A69B542}"/>
    <cellStyle name="Output 5 2 3 3 3" xfId="15291" xr:uid="{77DD80FC-3505-4B96-B6C8-7CEA6A880B69}"/>
    <cellStyle name="Output 5 2 3 3 4" xfId="18732" xr:uid="{D8F93116-9109-477F-A7B5-042F5E652DA7}"/>
    <cellStyle name="Output 5 2 3 3 5" xfId="21026" xr:uid="{59313E93-94EF-4198-BCFC-73FE9C8B49BD}"/>
    <cellStyle name="Output 5 2 3 3 6" xfId="23782" xr:uid="{4F003982-FEBD-4762-82F3-365315C01BE5}"/>
    <cellStyle name="Output 5 2 3 4" xfId="8318" xr:uid="{B4977CC1-6DDE-43B8-9F52-95A964A07533}"/>
    <cellStyle name="Output 5 2 3 4 2" xfId="12474" xr:uid="{6CCBCE48-7063-42C4-B94F-D8B7BA59AE46}"/>
    <cellStyle name="Output 5 2 3 4 3" xfId="15921" xr:uid="{32AD3ECC-A4E6-4701-BA49-9BB7D605E9B2}"/>
    <cellStyle name="Output 5 2 3 4 4" xfId="4311" xr:uid="{C253F75C-55CD-4622-BAB6-A6D628192562}"/>
    <cellStyle name="Output 5 2 3 4 5" xfId="21652" xr:uid="{FC243C4B-E0A5-4573-AAB7-CCFB43C70DDD}"/>
    <cellStyle name="Output 5 2 3 4 6" xfId="24408" xr:uid="{A1D1ECD0-451F-40E6-B8D5-6BAFCC8B45DD}"/>
    <cellStyle name="Output 5 2 3 5" xfId="8469" xr:uid="{C7286896-E897-407D-BF57-4584A098EFD3}"/>
    <cellStyle name="Output 5 2 3 5 2" xfId="12625" xr:uid="{3D99E366-BEB8-477E-BFAC-BF5258DDBD33}"/>
    <cellStyle name="Output 5 2 3 5 3" xfId="16072" xr:uid="{A5E608FC-F4A3-44E5-8A85-FFE6AC24D309}"/>
    <cellStyle name="Output 5 2 3 5 4" xfId="12896" xr:uid="{56EDEC77-66A3-4394-AE16-9BE0DE784A7F}"/>
    <cellStyle name="Output 5 2 3 5 5" xfId="21803" xr:uid="{3FA93733-94C0-4216-8E1C-B9057CCA7963}"/>
    <cellStyle name="Output 5 2 3 5 6" xfId="24559" xr:uid="{94609263-80CE-4542-84E9-9D2E500A0702}"/>
    <cellStyle name="Output 5 2 3 6" xfId="10054" xr:uid="{CA305CE2-84C4-4AC7-8711-0980545D0D76}"/>
    <cellStyle name="Output 5 2 3 7" xfId="4689" xr:uid="{5FD1EF49-68D5-46F4-B93C-1C47A835392E}"/>
    <cellStyle name="Output 5 2 3 8" xfId="13568" xr:uid="{A8387D1F-8423-4270-8922-B150B582ECD3}"/>
    <cellStyle name="Output 5 2 3 9" xfId="3741" xr:uid="{34B9F419-0EDE-4243-9516-121F6A4CB38D}"/>
    <cellStyle name="Output 5 2 4" xfId="6716" xr:uid="{CE85CAA5-5D4D-4A1F-9458-4DBEE599C50F}"/>
    <cellStyle name="Output 5 2 4 2" xfId="10877" xr:uid="{B9530C20-7DE3-4514-964C-C3B0543C868A}"/>
    <cellStyle name="Output 5 2 4 3" xfId="14330" xr:uid="{A748B275-0769-4419-AD66-81A28EBCB0F6}"/>
    <cellStyle name="Output 5 2 4 4" xfId="8491" xr:uid="{EC87C380-1A80-4229-B4F7-F9E84D0B5A55}"/>
    <cellStyle name="Output 5 2 4 5" xfId="20089" xr:uid="{C4473751-C064-4452-9C52-777386A96BD5}"/>
    <cellStyle name="Output 5 2 4 6" xfId="22848" xr:uid="{56F1F642-2B2C-4A67-8DF4-955381AA4A39}"/>
    <cellStyle name="Output 5 2 5" xfId="7384" xr:uid="{66F880A4-C009-40F9-998C-E373C1968715}"/>
    <cellStyle name="Output 5 2 5 2" xfId="11540" xr:uid="{649EA710-E694-4560-BDE0-F68C080B9252}"/>
    <cellStyle name="Output 5 2 5 3" xfId="14991" xr:uid="{FADC073B-B302-41A9-9713-97F648C154C0}"/>
    <cellStyle name="Output 5 2 5 4" xfId="17474" xr:uid="{7231C612-9ECE-47EE-96FB-E448D631A7BF}"/>
    <cellStyle name="Output 5 2 5 5" xfId="20727" xr:uid="{18C348A4-E5AA-4B17-9F27-93BEFDAB5CE7}"/>
    <cellStyle name="Output 5 2 5 6" xfId="23483" xr:uid="{60D5B1CA-646F-41E0-9CC3-F8CBAC27D41B}"/>
    <cellStyle name="Output 5 2 6" xfId="8016" xr:uid="{F034088E-5096-4BAB-AF0B-6208183EB1DF}"/>
    <cellStyle name="Output 5 2 6 2" xfId="12172" xr:uid="{F7B8C64F-8433-41D6-9FA3-D7FD5866C314}"/>
    <cellStyle name="Output 5 2 6 3" xfId="15621" xr:uid="{916C36D7-5EDD-4AC6-B76B-ECE8A93EB0AC}"/>
    <cellStyle name="Output 5 2 6 4" xfId="12804" xr:uid="{20E0B5A3-05F8-4418-91FE-55D44E55585F}"/>
    <cellStyle name="Output 5 2 6 5" xfId="21353" xr:uid="{1B57C68E-320C-4CB3-A2B6-4041F49D854E}"/>
    <cellStyle name="Output 5 2 6 6" xfId="24109" xr:uid="{0EB19155-320D-47C4-BA68-B99E3D26DB00}"/>
    <cellStyle name="Output 5 2 7" xfId="8413" xr:uid="{F2039768-8177-4EA5-A019-A359438B2684}"/>
    <cellStyle name="Output 5 2 7 2" xfId="12569" xr:uid="{9D667AB7-288E-4907-BCF9-4477B10884DD}"/>
    <cellStyle name="Output 5 2 7 3" xfId="16016" xr:uid="{D28736BA-DC42-4AF4-8778-013841CACEC2}"/>
    <cellStyle name="Output 5 2 7 4" xfId="3248" xr:uid="{83B65F76-948D-43BB-BD56-18128523E3A9}"/>
    <cellStyle name="Output 5 2 7 5" xfId="21747" xr:uid="{38172F5B-2CB7-4B05-861F-F5E7B328AFC5}"/>
    <cellStyle name="Output 5 2 7 6" xfId="24503" xr:uid="{865920BF-D887-449E-8A06-CEEA05EA3E40}"/>
    <cellStyle name="Output 5 2 8" xfId="9737" xr:uid="{0F362BAC-B8F7-4A38-B1C6-0844475DF9C9}"/>
    <cellStyle name="Output 5 2 9" xfId="4551" xr:uid="{1E5F0951-9AC2-4F28-9A9D-C6130EAA2222}"/>
    <cellStyle name="Output 5 3" xfId="5599" xr:uid="{D7FDD66F-0E9F-4636-A352-70CE543932F1}"/>
    <cellStyle name="Output 5 3 10" xfId="17703" xr:uid="{84871D13-F43F-4C49-A70C-0619C115C707}"/>
    <cellStyle name="Output 5 3 2" xfId="6769" xr:uid="{2A4089B0-064C-464C-8DFB-F6223B299785}"/>
    <cellStyle name="Output 5 3 2 2" xfId="10930" xr:uid="{0A96F2FE-8144-4182-8F92-DEB2345C35CD}"/>
    <cellStyle name="Output 5 3 2 3" xfId="14383" xr:uid="{27D3FDA4-87D5-4A64-9DAF-B70C4D918AF7}"/>
    <cellStyle name="Output 5 3 2 4" xfId="4469" xr:uid="{0947C864-0F73-4F99-9D0A-F4CB67ADA92E}"/>
    <cellStyle name="Output 5 3 2 5" xfId="20142" xr:uid="{16E2E0E1-766E-441F-AFD3-206011314737}"/>
    <cellStyle name="Output 5 3 2 6" xfId="22901" xr:uid="{EBA4A2E2-2381-4DA7-9E13-A471F5FD3B4E}"/>
    <cellStyle name="Output 5 3 3" xfId="7437" xr:uid="{BB833877-D782-4496-B09F-C0A15734B9E1}"/>
    <cellStyle name="Output 5 3 3 2" xfId="11593" xr:uid="{66E202E3-F4A6-4C50-B3AD-073DDD237F55}"/>
    <cellStyle name="Output 5 3 3 3" xfId="15044" xr:uid="{A7AED3EB-71FA-4752-8172-A7E13C193948}"/>
    <cellStyle name="Output 5 3 3 4" xfId="17948" xr:uid="{A67599BB-3993-4DF7-99C5-BB0F0D66699C}"/>
    <cellStyle name="Output 5 3 3 5" xfId="20780" xr:uid="{375F3326-A502-45BB-9D83-0F97F4DD9BB0}"/>
    <cellStyle name="Output 5 3 3 6" xfId="23536" xr:uid="{A47E6A47-1B95-4BF2-91F6-CBDB2D4F12F2}"/>
    <cellStyle name="Output 5 3 4" xfId="8069" xr:uid="{E4199773-53AE-4CD9-B9E5-2238DD5681E8}"/>
    <cellStyle name="Output 5 3 4 2" xfId="12225" xr:uid="{516863FF-D331-42C0-927B-CC2D239E2C62}"/>
    <cellStyle name="Output 5 3 4 3" xfId="15674" xr:uid="{00EBCDE9-D458-4F79-B033-4BA63A2306A3}"/>
    <cellStyle name="Output 5 3 4 4" xfId="12965" xr:uid="{CD71F8FE-5A9D-444D-A484-767EC335086C}"/>
    <cellStyle name="Output 5 3 4 5" xfId="21406" xr:uid="{D103C532-0904-4AFD-BC68-BC9739AA4CCF}"/>
    <cellStyle name="Output 5 3 4 6" xfId="24162" xr:uid="{DF0E1A30-60C2-4CE4-9FA9-4DB2E924A7C4}"/>
    <cellStyle name="Output 5 3 5" xfId="8423" xr:uid="{0CC2238A-EABE-4C22-9B05-009581CFBB3F}"/>
    <cellStyle name="Output 5 3 5 2" xfId="12579" xr:uid="{57613CC3-9B56-4EB5-87ED-1988D805BEB9}"/>
    <cellStyle name="Output 5 3 5 3" xfId="16026" xr:uid="{B71450F1-79B3-4ED8-ABA6-73CA79FD05A7}"/>
    <cellStyle name="Output 5 3 5 4" xfId="4375" xr:uid="{88A8D66A-57D4-4A07-932B-36742A4BEF5E}"/>
    <cellStyle name="Output 5 3 5 5" xfId="21757" xr:uid="{B076BC8C-A053-44BA-989D-D4497BC35D9B}"/>
    <cellStyle name="Output 5 3 5 6" xfId="24513" xr:uid="{F9AB5346-0B83-4160-8AEC-24D6B39CD8E6}"/>
    <cellStyle name="Output 5 3 6" xfId="9790" xr:uid="{8531DC56-5031-44E2-9EFC-F68FF1F81F9E}"/>
    <cellStyle name="Output 5 3 7" xfId="4909" xr:uid="{4F658830-E3A5-4A40-9489-ED114F8E63E5}"/>
    <cellStyle name="Output 5 3 8" xfId="18585" xr:uid="{CDC9E444-B203-4D0D-9EEB-45390C580F7A}"/>
    <cellStyle name="Output 5 3 9" xfId="18306" xr:uid="{07BAA221-2EB7-482C-8D5D-B8529B7ACF74}"/>
    <cellStyle name="Output 5 4" xfId="5815" xr:uid="{63D67F18-9179-4577-B337-4D32DBCEDB52}"/>
    <cellStyle name="Output 5 4 10" xfId="16659" xr:uid="{3EA9F8D5-4D01-40C2-AD7E-94608046B0EF}"/>
    <cellStyle name="Output 5 4 2" xfId="6984" xr:uid="{1E052AE7-ED0F-4AC1-BB66-70C88D51A8F9}"/>
    <cellStyle name="Output 5 4 2 2" xfId="11140" xr:uid="{D958D76C-EB53-4B80-8FE4-891D8F191F8F}"/>
    <cellStyle name="Output 5 4 2 3" xfId="14594" xr:uid="{FCBD687C-CC82-47F4-A7F8-40C2B3DF0EA8}"/>
    <cellStyle name="Output 5 4 2 4" xfId="3747" xr:uid="{D58CA875-5D76-42D3-B43D-E887A7FDA013}"/>
    <cellStyle name="Output 5 4 2 5" xfId="20335" xr:uid="{102F6423-5324-433E-9641-BB6E1E2651A2}"/>
    <cellStyle name="Output 5 4 2 6" xfId="23093" xr:uid="{1B3B9E20-3E2B-4B65-9FFD-FEDC0C558D78}"/>
    <cellStyle name="Output 5 4 3" xfId="7632" xr:uid="{F0A888EF-7020-4519-8932-E90233E8B1D9}"/>
    <cellStyle name="Output 5 4 3 2" xfId="11788" xr:uid="{98EB0D41-F89C-4A34-A23B-1B5DCDA16318}"/>
    <cellStyle name="Output 5 4 3 3" xfId="15237" xr:uid="{40C3EC1C-DFCD-44E4-A2EF-23C69D3D4D3A}"/>
    <cellStyle name="Output 5 4 3 4" xfId="13651" xr:uid="{D01A6122-CD5C-4341-9562-1B7F9FD14BD1}"/>
    <cellStyle name="Output 5 4 3 5" xfId="20972" xr:uid="{5D5181AF-C28D-436D-9D89-F9DF8FAF7133}"/>
    <cellStyle name="Output 5 4 3 6" xfId="23728" xr:uid="{2D1C3DC5-4EED-4DDC-8C11-26BBF26A82B1}"/>
    <cellStyle name="Output 5 4 4" xfId="8264" xr:uid="{5C6D3B63-402B-4A65-9A8D-766034133BCD}"/>
    <cellStyle name="Output 5 4 4 2" xfId="12420" xr:uid="{62DBFC11-BB2F-4851-99CD-E68E1C1FC58E}"/>
    <cellStyle name="Output 5 4 4 3" xfId="15867" xr:uid="{6DA5FD50-042D-42AA-BB37-7CC9033BD011}"/>
    <cellStyle name="Output 5 4 4 4" xfId="12668" xr:uid="{8CCBC951-21BA-4733-AED1-06630C31025C}"/>
    <cellStyle name="Output 5 4 4 5" xfId="21598" xr:uid="{0ABC6792-AAE8-4ECA-A274-72F3DE3A2987}"/>
    <cellStyle name="Output 5 4 4 6" xfId="24354" xr:uid="{DBC1FEEA-F7D1-41A0-B1EA-5BB6349409FC}"/>
    <cellStyle name="Output 5 4 5" xfId="8459" xr:uid="{61D31867-B5DC-4522-8BF3-760FC28126F2}"/>
    <cellStyle name="Output 5 4 5 2" xfId="12615" xr:uid="{82027296-EB5F-4DE2-81AD-AFE2ACAD3A09}"/>
    <cellStyle name="Output 5 4 5 3" xfId="16062" xr:uid="{07952024-65DB-4FEA-9325-E94BC9FA9B5B}"/>
    <cellStyle name="Output 5 4 5 4" xfId="18671" xr:uid="{36C44934-9EE9-4E2D-B5F8-67ED81E35E19}"/>
    <cellStyle name="Output 5 4 5 5" xfId="21793" xr:uid="{F6334D8E-18C7-4E35-8D9B-7BC6FC5B5974}"/>
    <cellStyle name="Output 5 4 5 6" xfId="24549" xr:uid="{C5AFDD7E-0642-4CFD-AB3E-EBE7BA3C0DDE}"/>
    <cellStyle name="Output 5 4 6" xfId="10000" xr:uid="{8D8A7B4D-909A-425A-A1AB-70E24D8BCA02}"/>
    <cellStyle name="Output 5 4 7" xfId="5079" xr:uid="{0D710544-B31D-4E5E-B75E-FFB84095F6D0}"/>
    <cellStyle name="Output 5 4 8" xfId="3154" xr:uid="{C72D62B6-64E2-4A6C-91BF-354885740303}"/>
    <cellStyle name="Output 5 4 9" xfId="17892" xr:uid="{BE92B747-828E-4DDC-9C59-ED84A95BF27B}"/>
    <cellStyle name="Output 5 5" xfId="6667" xr:uid="{45F1F27C-5F1F-416C-9B4F-0AA21A82AED9}"/>
    <cellStyle name="Output 5 5 2" xfId="10828" xr:uid="{D315A381-09F2-4FA7-BD74-475F610B1E9B}"/>
    <cellStyle name="Output 5 5 3" xfId="14281" xr:uid="{CF1303BF-AEFB-48FB-94CF-168CFE0A6F8F}"/>
    <cellStyle name="Output 5 5 4" xfId="18693" xr:uid="{6E504307-C76B-4917-9488-31652700A250}"/>
    <cellStyle name="Output 5 5 5" xfId="20041" xr:uid="{1E3C3539-DE14-4965-A0A9-49419C59EF06}"/>
    <cellStyle name="Output 5 5 6" xfId="22800" xr:uid="{151498E1-2697-4A5B-92F6-93DA3DEEA9EF}"/>
    <cellStyle name="Output 5 6" xfId="7335" xr:uid="{53E1A035-434C-46A7-9567-7A17ED4AED06}"/>
    <cellStyle name="Output 5 6 2" xfId="11491" xr:uid="{E83BBF0F-A377-43D2-8835-A83A0C81DB2A}"/>
    <cellStyle name="Output 5 6 3" xfId="14942" xr:uid="{5EB905CE-2792-4C3D-B790-43932040421B}"/>
    <cellStyle name="Output 5 6 4" xfId="17898" xr:uid="{C4CBB6B7-98B1-4724-AB90-9B875160DC79}"/>
    <cellStyle name="Output 5 6 5" xfId="20678" xr:uid="{EBAD2FA3-2ACB-4DAA-AD15-9B06814BD513}"/>
    <cellStyle name="Output 5 6 6" xfId="23434" xr:uid="{8C9D44D6-C9AD-4C29-AF50-1C2366956DAB}"/>
    <cellStyle name="Output 5 7" xfId="7968" xr:uid="{2AD13FAD-BD8C-4180-9F2E-86F6CAA5E8AE}"/>
    <cellStyle name="Output 5 7 2" xfId="12124" xr:uid="{EC159BA9-4790-46AE-969E-4640E61082F1}"/>
    <cellStyle name="Output 5 7 3" xfId="15573" xr:uid="{598E5BA8-DE33-430D-B0BA-8A3B2A0A6901}"/>
    <cellStyle name="Output 5 7 4" xfId="13623" xr:uid="{DADDCD86-233F-4F7A-8EC9-94D7A98E29CC}"/>
    <cellStyle name="Output 5 7 5" xfId="21305" xr:uid="{EA747CBB-D7EE-44AD-9631-62B58E9E6617}"/>
    <cellStyle name="Output 5 7 6" xfId="24061" xr:uid="{9E5284DE-4B9C-4FA4-B1BB-0F34415012F1}"/>
    <cellStyle name="Output 5 8" xfId="8404" xr:uid="{B6D0A0DA-6D61-4431-8E06-2A33D6E6C1A2}"/>
    <cellStyle name="Output 5 8 2" xfId="12560" xr:uid="{D3076C14-4ADF-4931-9179-F8DE3B1FA18A}"/>
    <cellStyle name="Output 5 8 3" xfId="16007" xr:uid="{EA59CDE3-7942-48C4-B410-8B6EDB7D8E78}"/>
    <cellStyle name="Output 5 8 4" xfId="4364" xr:uid="{7E0F4A1E-003D-4170-BF2B-A052DB7EDC9D}"/>
    <cellStyle name="Output 5 8 5" xfId="21738" xr:uid="{5E75C918-1325-4DDB-AB82-D7EEBC760908}"/>
    <cellStyle name="Output 5 8 6" xfId="24494" xr:uid="{07C1987C-414C-4969-8F59-88CCD6F3E53B}"/>
    <cellStyle name="Output 5 9" xfId="9685" xr:uid="{28CAD83D-0F4F-4AC8-91A3-4A9C559826CC}"/>
    <cellStyle name="Percent" xfId="658" builtinId="5"/>
    <cellStyle name="Percent [2]" xfId="397" xr:uid="{00000000-0005-0000-0000-00007B070000}"/>
    <cellStyle name="Percent [2] 2" xfId="594" xr:uid="{00000000-0005-0000-0000-00007C070000}"/>
    <cellStyle name="Percent 10" xfId="774" xr:uid="{00000000-0005-0000-0000-00007D070000}"/>
    <cellStyle name="Percent 10 2" xfId="2035" xr:uid="{00000000-0005-0000-0000-00007E070000}"/>
    <cellStyle name="Percent 10 3" xfId="2036" xr:uid="{00000000-0005-0000-0000-00007F070000}"/>
    <cellStyle name="Percent 10 4" xfId="2037" xr:uid="{00000000-0005-0000-0000-000080070000}"/>
    <cellStyle name="Percent 10 5" xfId="2038" xr:uid="{00000000-0005-0000-0000-000081070000}"/>
    <cellStyle name="Percent 10 6" xfId="2034" xr:uid="{00000000-0005-0000-0000-000082070000}"/>
    <cellStyle name="Percent 100" xfId="9480" xr:uid="{B003A039-82FF-4DBC-BABB-AC5AE731E4D6}"/>
    <cellStyle name="Percent 101" xfId="9481" xr:uid="{CF32872B-E424-4EAF-8CF3-D7987A18DEC2}"/>
    <cellStyle name="Percent 11" xfId="775" xr:uid="{00000000-0005-0000-0000-000083070000}"/>
    <cellStyle name="Percent 11 2" xfId="2040" xr:uid="{00000000-0005-0000-0000-000084070000}"/>
    <cellStyle name="Percent 11 3" xfId="2041" xr:uid="{00000000-0005-0000-0000-000085070000}"/>
    <cellStyle name="Percent 11 4" xfId="2042" xr:uid="{00000000-0005-0000-0000-000086070000}"/>
    <cellStyle name="Percent 11 5" xfId="2043" xr:uid="{00000000-0005-0000-0000-000087070000}"/>
    <cellStyle name="Percent 11 6" xfId="2039" xr:uid="{00000000-0005-0000-0000-000088070000}"/>
    <cellStyle name="Percent 12" xfId="776" xr:uid="{00000000-0005-0000-0000-000089070000}"/>
    <cellStyle name="Percent 12 2" xfId="2044" xr:uid="{00000000-0005-0000-0000-00008A070000}"/>
    <cellStyle name="Percent 13" xfId="777" xr:uid="{00000000-0005-0000-0000-00008B070000}"/>
    <cellStyle name="Percent 13 2" xfId="2045" xr:uid="{00000000-0005-0000-0000-00008C070000}"/>
    <cellStyle name="Percent 14" xfId="778" xr:uid="{00000000-0005-0000-0000-00008D070000}"/>
    <cellStyle name="Percent 14 2" xfId="2047" xr:uid="{00000000-0005-0000-0000-00008E070000}"/>
    <cellStyle name="Percent 14 3" xfId="2048" xr:uid="{00000000-0005-0000-0000-00008F070000}"/>
    <cellStyle name="Percent 14 4" xfId="2049" xr:uid="{00000000-0005-0000-0000-000090070000}"/>
    <cellStyle name="Percent 14 5" xfId="2050" xr:uid="{00000000-0005-0000-0000-000091070000}"/>
    <cellStyle name="Percent 14 6" xfId="2046" xr:uid="{00000000-0005-0000-0000-000092070000}"/>
    <cellStyle name="Percent 15" xfId="2051" xr:uid="{00000000-0005-0000-0000-000093070000}"/>
    <cellStyle name="Percent 16" xfId="2052" xr:uid="{00000000-0005-0000-0000-000094070000}"/>
    <cellStyle name="Percent 16 2" xfId="2053" xr:uid="{00000000-0005-0000-0000-000095070000}"/>
    <cellStyle name="Percent 16 3" xfId="2054" xr:uid="{00000000-0005-0000-0000-000096070000}"/>
    <cellStyle name="Percent 16 4" xfId="2055" xr:uid="{00000000-0005-0000-0000-000097070000}"/>
    <cellStyle name="Percent 16 5" xfId="2056" xr:uid="{00000000-0005-0000-0000-000098070000}"/>
    <cellStyle name="Percent 17" xfId="2057" xr:uid="{00000000-0005-0000-0000-000099070000}"/>
    <cellStyle name="Percent 17 2" xfId="2058" xr:uid="{00000000-0005-0000-0000-00009A070000}"/>
    <cellStyle name="Percent 17 3" xfId="2059" xr:uid="{00000000-0005-0000-0000-00009B070000}"/>
    <cellStyle name="Percent 17 4" xfId="2060" xr:uid="{00000000-0005-0000-0000-00009C070000}"/>
    <cellStyle name="Percent 17 5" xfId="2061" xr:uid="{00000000-0005-0000-0000-00009D070000}"/>
    <cellStyle name="Percent 18" xfId="2062" xr:uid="{00000000-0005-0000-0000-00009E070000}"/>
    <cellStyle name="Percent 19" xfId="2063" xr:uid="{00000000-0005-0000-0000-00009F070000}"/>
    <cellStyle name="Percent 19 2" xfId="2064" xr:uid="{00000000-0005-0000-0000-0000A0070000}"/>
    <cellStyle name="Percent 19 3" xfId="2065" xr:uid="{00000000-0005-0000-0000-0000A1070000}"/>
    <cellStyle name="Percent 19 4" xfId="2066" xr:uid="{00000000-0005-0000-0000-0000A2070000}"/>
    <cellStyle name="Percent 19 5" xfId="2067" xr:uid="{00000000-0005-0000-0000-0000A3070000}"/>
    <cellStyle name="Percent 2" xfId="657" xr:uid="{00000000-0005-0000-0000-0000A4070000}"/>
    <cellStyle name="Percent 2 10" xfId="8963" xr:uid="{F39A7BA8-E87B-4871-948A-2971C5E17A0C}"/>
    <cellStyle name="Percent 2 11" xfId="8753" xr:uid="{606042FB-3F61-430E-B9E0-599E774D658D}"/>
    <cellStyle name="Percent 2 12" xfId="9026" xr:uid="{AD4E7B63-2DFC-40EE-A476-D3459D4B4159}"/>
    <cellStyle name="Percent 2 13" xfId="8723" xr:uid="{7ACF7945-3FD5-4666-BF50-750BF7A8F78B}"/>
    <cellStyle name="Percent 2 14" xfId="2973" xr:uid="{C2675562-B8B2-4C53-8E86-037BA0B84884}"/>
    <cellStyle name="Percent 2 2" xfId="398" xr:uid="{00000000-0005-0000-0000-0000A5070000}"/>
    <cellStyle name="Percent 2 2 2" xfId="5465" xr:uid="{01BEC459-78FF-4E70-A69A-17CCCE4186CD}"/>
    <cellStyle name="Percent 2 3" xfId="560" xr:uid="{00000000-0005-0000-0000-0000A6070000}"/>
    <cellStyle name="Percent 2 4" xfId="2068" xr:uid="{00000000-0005-0000-0000-0000A7070000}"/>
    <cellStyle name="Percent 2 5" xfId="2069" xr:uid="{00000000-0005-0000-0000-0000A8070000}"/>
    <cellStyle name="Percent 2 6" xfId="793" xr:uid="{00000000-0005-0000-0000-0000A9070000}"/>
    <cellStyle name="Percent 2 7" xfId="3520" xr:uid="{88EE309E-1931-445C-B0CF-052444952B0B}"/>
    <cellStyle name="Percent 2 7 2" xfId="8964" xr:uid="{DD9EA834-DFC9-4894-B79B-E10A419AD90C}"/>
    <cellStyle name="Percent 2 8" xfId="8965" xr:uid="{8C713A4B-89B4-4651-B7CF-744369339C5D}"/>
    <cellStyle name="Percent 2 9" xfId="8966" xr:uid="{00C047A8-FDC5-450A-B022-F36C25120C11}"/>
    <cellStyle name="Percent 20" xfId="2070" xr:uid="{00000000-0005-0000-0000-0000AA070000}"/>
    <cellStyle name="Percent 20 2" xfId="2071" xr:uid="{00000000-0005-0000-0000-0000AB070000}"/>
    <cellStyle name="Percent 20 3" xfId="2072" xr:uid="{00000000-0005-0000-0000-0000AC070000}"/>
    <cellStyle name="Percent 20 4" xfId="2073" xr:uid="{00000000-0005-0000-0000-0000AD070000}"/>
    <cellStyle name="Percent 20 5" xfId="2074" xr:uid="{00000000-0005-0000-0000-0000AE070000}"/>
    <cellStyle name="Percent 21" xfId="2075" xr:uid="{00000000-0005-0000-0000-0000AF070000}"/>
    <cellStyle name="Percent 21 2" xfId="2076" xr:uid="{00000000-0005-0000-0000-0000B0070000}"/>
    <cellStyle name="Percent 21 3" xfId="2077" xr:uid="{00000000-0005-0000-0000-0000B1070000}"/>
    <cellStyle name="Percent 21 4" xfId="2078" xr:uid="{00000000-0005-0000-0000-0000B2070000}"/>
    <cellStyle name="Percent 21 5" xfId="2079" xr:uid="{00000000-0005-0000-0000-0000B3070000}"/>
    <cellStyle name="Percent 22" xfId="2080" xr:uid="{00000000-0005-0000-0000-0000B4070000}"/>
    <cellStyle name="Percent 22 2" xfId="2081" xr:uid="{00000000-0005-0000-0000-0000B5070000}"/>
    <cellStyle name="Percent 22 3" xfId="2082" xr:uid="{00000000-0005-0000-0000-0000B6070000}"/>
    <cellStyle name="Percent 22 4" xfId="2083" xr:uid="{00000000-0005-0000-0000-0000B7070000}"/>
    <cellStyle name="Percent 22 5" xfId="2084" xr:uid="{00000000-0005-0000-0000-0000B8070000}"/>
    <cellStyle name="Percent 23" xfId="2085" xr:uid="{00000000-0005-0000-0000-0000B9070000}"/>
    <cellStyle name="Percent 24" xfId="2086" xr:uid="{00000000-0005-0000-0000-0000BA070000}"/>
    <cellStyle name="Percent 24 2" xfId="2087" xr:uid="{00000000-0005-0000-0000-0000BB070000}"/>
    <cellStyle name="Percent 24 3" xfId="2088" xr:uid="{00000000-0005-0000-0000-0000BC070000}"/>
    <cellStyle name="Percent 24 4" xfId="2089" xr:uid="{00000000-0005-0000-0000-0000BD070000}"/>
    <cellStyle name="Percent 24 5" xfId="2090" xr:uid="{00000000-0005-0000-0000-0000BE070000}"/>
    <cellStyle name="Percent 25" xfId="2091" xr:uid="{00000000-0005-0000-0000-0000BF070000}"/>
    <cellStyle name="Percent 25 2" xfId="2092" xr:uid="{00000000-0005-0000-0000-0000C0070000}"/>
    <cellStyle name="Percent 25 3" xfId="2093" xr:uid="{00000000-0005-0000-0000-0000C1070000}"/>
    <cellStyle name="Percent 25 4" xfId="2094" xr:uid="{00000000-0005-0000-0000-0000C2070000}"/>
    <cellStyle name="Percent 25 5" xfId="2095" xr:uid="{00000000-0005-0000-0000-0000C3070000}"/>
    <cellStyle name="Percent 26" xfId="2096" xr:uid="{00000000-0005-0000-0000-0000C4070000}"/>
    <cellStyle name="Percent 27" xfId="2097" xr:uid="{00000000-0005-0000-0000-0000C5070000}"/>
    <cellStyle name="Percent 27 2" xfId="2098" xr:uid="{00000000-0005-0000-0000-0000C6070000}"/>
    <cellStyle name="Percent 27 3" xfId="2099" xr:uid="{00000000-0005-0000-0000-0000C7070000}"/>
    <cellStyle name="Percent 27 4" xfId="2100" xr:uid="{00000000-0005-0000-0000-0000C8070000}"/>
    <cellStyle name="Percent 27 5" xfId="2101" xr:uid="{00000000-0005-0000-0000-0000C9070000}"/>
    <cellStyle name="Percent 28" xfId="2102" xr:uid="{00000000-0005-0000-0000-0000CA070000}"/>
    <cellStyle name="Percent 29" xfId="2103" xr:uid="{00000000-0005-0000-0000-0000CB070000}"/>
    <cellStyle name="Percent 3" xfId="399" xr:uid="{00000000-0005-0000-0000-0000CC070000}"/>
    <cellStyle name="Percent 3 2" xfId="492" xr:uid="{00000000-0005-0000-0000-0000CD070000}"/>
    <cellStyle name="Percent 3 2 2" xfId="2104" xr:uid="{00000000-0005-0000-0000-0000CE070000}"/>
    <cellStyle name="Percent 3 2 2 2" xfId="2105" xr:uid="{00000000-0005-0000-0000-0000CF070000}"/>
    <cellStyle name="Percent 3 2 2 3" xfId="2106" xr:uid="{00000000-0005-0000-0000-0000D0070000}"/>
    <cellStyle name="Percent 3 2 3" xfId="2107" xr:uid="{00000000-0005-0000-0000-0000D1070000}"/>
    <cellStyle name="Percent 3 3" xfId="561" xr:uid="{00000000-0005-0000-0000-0000D2070000}"/>
    <cellStyle name="Percent 3 3 2" xfId="2108" xr:uid="{00000000-0005-0000-0000-0000D3070000}"/>
    <cellStyle name="Percent 3 4" xfId="2109" xr:uid="{00000000-0005-0000-0000-0000D4070000}"/>
    <cellStyle name="Percent 3 5" xfId="2110" xr:uid="{00000000-0005-0000-0000-0000D5070000}"/>
    <cellStyle name="Percent 3 6" xfId="8968" xr:uid="{CAC9E074-6E3F-473F-B4AA-CABF54CFEEAF}"/>
    <cellStyle name="Percent 3 7" xfId="8967" xr:uid="{09E070E4-6979-4393-899F-DD8A41D06004}"/>
    <cellStyle name="Percent 30" xfId="2111" xr:uid="{00000000-0005-0000-0000-0000D6070000}"/>
    <cellStyle name="Percent 31" xfId="2112" xr:uid="{00000000-0005-0000-0000-0000D7070000}"/>
    <cellStyle name="Percent 32" xfId="2113" xr:uid="{00000000-0005-0000-0000-0000D8070000}"/>
    <cellStyle name="Percent 33" xfId="2114" xr:uid="{00000000-0005-0000-0000-0000D9070000}"/>
    <cellStyle name="Percent 34" xfId="2115" xr:uid="{00000000-0005-0000-0000-0000DA070000}"/>
    <cellStyle name="Percent 35" xfId="2116" xr:uid="{00000000-0005-0000-0000-0000DB070000}"/>
    <cellStyle name="Percent 36" xfId="2117" xr:uid="{00000000-0005-0000-0000-0000DC070000}"/>
    <cellStyle name="Percent 37" xfId="2161" xr:uid="{CB318E7C-14A2-49D4-89D5-F763A349F6A5}"/>
    <cellStyle name="Percent 37 2" xfId="8969" xr:uid="{A264122B-3EE7-4C0F-BBE2-319BF5B649EF}"/>
    <cellStyle name="Percent 38" xfId="2485" xr:uid="{35FF2C3A-1293-4149-BB69-B1A0B8E9B811}"/>
    <cellStyle name="Percent 38 2" xfId="8962" xr:uid="{4E449125-6AD4-4196-8DB7-614C9B586603}"/>
    <cellStyle name="Percent 39" xfId="2486" xr:uid="{DC616A24-169B-4CDB-841A-BA4376E4EDA9}"/>
    <cellStyle name="Percent 39 2" xfId="8754" xr:uid="{A70855C7-7671-470B-97A3-0D4088F759D0}"/>
    <cellStyle name="Percent 4" xfId="400" xr:uid="{00000000-0005-0000-0000-0000DD070000}"/>
    <cellStyle name="Percent 4 2" xfId="779" xr:uid="{00000000-0005-0000-0000-0000DE070000}"/>
    <cellStyle name="Percent 4 2 2" xfId="2119" xr:uid="{00000000-0005-0000-0000-0000DF070000}"/>
    <cellStyle name="Percent 4 3" xfId="2118" xr:uid="{00000000-0005-0000-0000-0000E0070000}"/>
    <cellStyle name="Percent 4 4" xfId="8970" xr:uid="{301E708F-0E08-42D4-8E6B-252EC53F2D23}"/>
    <cellStyle name="Percent 40" xfId="2491" xr:uid="{8A9A3569-4E1E-4897-9F48-506AA95E110A}"/>
    <cellStyle name="Percent 40 2" xfId="8759" xr:uid="{14AF8A5C-47F6-43AD-9E85-0D15251E16D3}"/>
    <cellStyle name="Percent 41" xfId="2497" xr:uid="{53ADE224-D585-44AA-B83B-AC908799A478}"/>
    <cellStyle name="Percent 41 2" xfId="9017" xr:uid="{69E71BCD-2359-41D0-BE30-7C3178F61F5A}"/>
    <cellStyle name="Percent 42" xfId="2493" xr:uid="{AD473BF8-8E14-4876-A1C3-E710C266D4BA}"/>
    <cellStyle name="Percent 42 2" xfId="9023" xr:uid="{426E5427-F04E-47C1-9F7D-BF7D13DE8EDC}"/>
    <cellStyle name="Percent 43" xfId="2495" xr:uid="{CE7D8B94-B72B-4B72-93C8-C927E8A5FB75}"/>
    <cellStyle name="Percent 43 2" xfId="9162" xr:uid="{9FD10CE5-66CE-4D14-B0A4-F4F218963A4D}"/>
    <cellStyle name="Percent 44" xfId="2529" xr:uid="{7C1A6AC5-D957-476E-B005-510865772CC9}"/>
    <cellStyle name="Percent 45" xfId="2533" xr:uid="{D9BB336B-3926-44B1-BBDE-80BFD976397C}"/>
    <cellStyle name="Percent 46" xfId="2532" xr:uid="{AD906B21-6F96-41AD-82DF-4119778B752C}"/>
    <cellStyle name="Percent 47" xfId="2543" xr:uid="{B127EFAC-C7A5-46C8-B8E3-11EFC4C174AC}"/>
    <cellStyle name="Percent 48" xfId="2544" xr:uid="{9DBD4581-2CFB-404A-A54D-5D7EC6A745F0}"/>
    <cellStyle name="Percent 49" xfId="2566" xr:uid="{6C92AE59-5A37-43A6-B0A3-A7B64FEA1EFF}"/>
    <cellStyle name="Percent 5" xfId="401" xr:uid="{00000000-0005-0000-0000-0000E1070000}"/>
    <cellStyle name="Percent 5 2" xfId="562" xr:uid="{00000000-0005-0000-0000-0000E2070000}"/>
    <cellStyle name="Percent 5 2 2" xfId="8971" xr:uid="{5BB7EC22-0D11-403C-BD25-E90EC221ED60}"/>
    <cellStyle name="Percent 50" xfId="2567" xr:uid="{11BED3A3-9456-4931-902E-95D3A1E155A6}"/>
    <cellStyle name="Percent 51" xfId="2590" xr:uid="{38E0F8C8-18CB-4FA6-A293-3EFFBE1331FB}"/>
    <cellStyle name="Percent 52" xfId="2617" xr:uid="{483E344F-C859-4B7B-AE6F-FF5E4F722A9C}"/>
    <cellStyle name="Percent 53" xfId="2594" xr:uid="{D4B63FA0-1AED-472D-A7E7-49C9CF9203BF}"/>
    <cellStyle name="Percent 54" xfId="2633" xr:uid="{B1F72C0A-5823-4A9E-82C6-64A6B9E8565C}"/>
    <cellStyle name="Percent 55" xfId="2578" xr:uid="{3B25DBDD-FECB-4E2D-A1E3-390DF1C80D2E}"/>
    <cellStyle name="Percent 56" xfId="2628" xr:uid="{AD8B4DC5-64B7-4E16-859A-F4FEE06EB06B}"/>
    <cellStyle name="Percent 57" xfId="2581" xr:uid="{C6B744A4-35DC-46B8-9077-F74E47617B1A}"/>
    <cellStyle name="Percent 58" xfId="2624" xr:uid="{C2D36358-79DF-441D-BEB8-462598578655}"/>
    <cellStyle name="Percent 59" xfId="2585" xr:uid="{DDB749B4-6473-4014-BE59-A91D7031181A}"/>
    <cellStyle name="Percent 6" xfId="402" xr:uid="{00000000-0005-0000-0000-0000E3070000}"/>
    <cellStyle name="Percent 6 2" xfId="780" xr:uid="{00000000-0005-0000-0000-0000E4070000}"/>
    <cellStyle name="Percent 6 2 2" xfId="2120" xr:uid="{00000000-0005-0000-0000-0000E5070000}"/>
    <cellStyle name="Percent 6 3" xfId="8973" xr:uid="{F8014CA0-B6A5-41C2-9432-5297B7525ABC}"/>
    <cellStyle name="Percent 6 4" xfId="8974" xr:uid="{8EC1FA93-48BB-4456-8166-2F55B3EAFB08}"/>
    <cellStyle name="Percent 6 5" xfId="8972" xr:uid="{BEEA4FEF-0B2B-4FE5-BE66-2BCD63FFB7E1}"/>
    <cellStyle name="Percent 60" xfId="2611" xr:uid="{4346381C-BEDB-485F-A345-33F9419C598D}"/>
    <cellStyle name="Percent 61" xfId="2599" xr:uid="{F47D15BD-33C9-4ED7-B077-A04CC73A2F78}"/>
    <cellStyle name="Percent 62" xfId="2637" xr:uid="{15DF550C-89AA-45A1-B52F-CC200E04BBC3}"/>
    <cellStyle name="Percent 63" xfId="2616" xr:uid="{01F5DC95-951A-41D0-BDF6-437CFB2D0F1D}"/>
    <cellStyle name="Percent 64" xfId="2595" xr:uid="{A40BCCFA-AC2D-4FCA-BD7E-566098ED9E88}"/>
    <cellStyle name="Percent 65" xfId="2634" xr:uid="{84DAD3D8-E04E-45F3-8F02-0D130A3BB37C}"/>
    <cellStyle name="Percent 66" xfId="2577" xr:uid="{A98945D1-5BBD-470B-8CFC-732B3459CB6D}"/>
    <cellStyle name="Percent 67" xfId="2629" xr:uid="{3D51696E-A99F-4C03-BA4E-0462C4313B4B}"/>
    <cellStyle name="Percent 68" xfId="2580" xr:uid="{2C365E9A-16EB-4BCE-9803-43EA5B66E6DC}"/>
    <cellStyle name="Percent 69" xfId="2625" xr:uid="{937586F8-6B87-4013-B2A0-F924F6C43367}"/>
    <cellStyle name="Percent 7" xfId="664" xr:uid="{00000000-0005-0000-0000-0000E6070000}"/>
    <cellStyle name="Percent 7 2" xfId="2121" xr:uid="{00000000-0005-0000-0000-0000E7070000}"/>
    <cellStyle name="Percent 7 3" xfId="8976" xr:uid="{F9BFADFE-6EFF-44FF-B35E-B6C34102F786}"/>
    <cellStyle name="Percent 7 4" xfId="8975" xr:uid="{376A15D0-FD6D-4FCC-A35F-C13DAD9145BD}"/>
    <cellStyle name="Percent 70" xfId="2584" xr:uid="{C64EE31C-F2E8-4FC7-9713-A2D01272AEAF}"/>
    <cellStyle name="Percent 71" xfId="2621" xr:uid="{47CC4453-4C13-4987-AF9F-4E5A95BD596E}"/>
    <cellStyle name="Percent 72" xfId="2640" xr:uid="{A58540D5-DFFB-4F91-BDE5-8B0202A620D6}"/>
    <cellStyle name="Percent 73" xfId="2648" xr:uid="{E7658D1E-0C5B-4409-8A16-62F03676B4BD}"/>
    <cellStyle name="Percent 74" xfId="2667" xr:uid="{19A0E575-483F-4A38-9A66-17121CDC5E85}"/>
    <cellStyle name="Percent 75" xfId="2698" xr:uid="{1251A96A-5993-4ABE-9222-05EB27CD0571}"/>
    <cellStyle name="Percent 76" xfId="2700" xr:uid="{FB6090EB-43BC-4CDB-ABF7-3A9C451244E3}"/>
    <cellStyle name="Percent 76 2" xfId="8636" xr:uid="{5760D682-B857-413E-92D0-3CA4DBB21854}"/>
    <cellStyle name="Percent 77" xfId="2806" xr:uid="{E2823987-063B-40B3-ADA3-4CD91DD9C718}"/>
    <cellStyle name="Percent 78" xfId="2807" xr:uid="{986E574D-EFBF-4842-9EEE-DB02D9359C5E}"/>
    <cellStyle name="Percent 78 2" xfId="9195" xr:uid="{0CCDB0C3-0537-4A34-985B-8ED6E6969ECE}"/>
    <cellStyle name="Percent 79" xfId="2872" xr:uid="{5BA6CF43-6C00-40CE-A3C1-5DF5AEE70D22}"/>
    <cellStyle name="Percent 79 2" xfId="9249" xr:uid="{4741D6AC-9242-4E09-B27B-668E64241319}"/>
    <cellStyle name="Percent 8" xfId="781" xr:uid="{00000000-0005-0000-0000-0000E8070000}"/>
    <cellStyle name="Percent 8 2" xfId="2122" xr:uid="{00000000-0005-0000-0000-0000E9070000}"/>
    <cellStyle name="Percent 8 3" xfId="8978" xr:uid="{FACF29A2-4B78-437C-94B6-AE6DC3420172}"/>
    <cellStyle name="Percent 8 4" xfId="8977" xr:uid="{EAD001A6-9CAF-4D39-AA08-13C29AFE473F}"/>
    <cellStyle name="Percent 80" xfId="2903" xr:uid="{0E7866CB-4024-4EC0-BCE9-0A8D9889531F}"/>
    <cellStyle name="Percent 81" xfId="2904" xr:uid="{EBB13414-0DE8-4EA4-8197-388FECDE6A4E}"/>
    <cellStyle name="Percent 82" xfId="2909" xr:uid="{345FBB4F-8B32-49C6-BD78-B5F5CB1E589E}"/>
    <cellStyle name="Percent 83" xfId="2910" xr:uid="{6F8FF3CF-D18D-436F-9DEF-F8133AC227E5}"/>
    <cellStyle name="Percent 84" xfId="2915" xr:uid="{DB915110-6B10-4D06-840D-C46E4948B20B}"/>
    <cellStyle name="Percent 85" xfId="2922" xr:uid="{14E10056-D3DB-41F8-9F53-796A0E151BBF}"/>
    <cellStyle name="Percent 86" xfId="2931" xr:uid="{078CE2D7-7F4E-4043-807B-81333648877C}"/>
    <cellStyle name="Percent 87" xfId="2917" xr:uid="{A7C4D496-5CA1-47FF-B70A-FA2A8B8F2607}"/>
    <cellStyle name="Percent 88" xfId="2919" xr:uid="{0F5332D0-47F5-4D3B-9F13-3AA698E743AD}"/>
    <cellStyle name="Percent 89" xfId="2933" xr:uid="{0A7C67E8-888F-4DD5-9A1A-9E2CB0AE3F0F}"/>
    <cellStyle name="Percent 9" xfId="782" xr:uid="{00000000-0005-0000-0000-0000EA070000}"/>
    <cellStyle name="Percent 9 2" xfId="2123" xr:uid="{00000000-0005-0000-0000-0000EB070000}"/>
    <cellStyle name="Percent 9 3" xfId="8980" xr:uid="{F029BB41-CB13-49FD-801A-FAF03C921593}"/>
    <cellStyle name="Percent 9 4" xfId="8979" xr:uid="{C85F60B5-51B1-4BE3-B0A2-F41A55F10CE5}"/>
    <cellStyle name="Percent 90" xfId="2934" xr:uid="{41D77C52-77FD-406A-9614-3A883BAFEEB5}"/>
    <cellStyle name="Percent 91" xfId="2928" xr:uid="{37DE6402-7E57-429E-8A9C-C7C6C977A520}"/>
    <cellStyle name="Percent 92" xfId="2939" xr:uid="{249F2BB4-2591-4576-887A-FED52207EAC1}"/>
    <cellStyle name="Percent 93" xfId="2942" xr:uid="{80FE081E-704A-4FDC-B148-B63A1A8D08A1}"/>
    <cellStyle name="Percent 94" xfId="2945" xr:uid="{17C9F755-7DEE-41AE-B04D-8F4467B81C8D}"/>
    <cellStyle name="Percent 95" xfId="2948" xr:uid="{124AE513-78C6-4778-B200-2C000CBCABEE}"/>
    <cellStyle name="Percent 96" xfId="2951" xr:uid="{0E9AF9F3-A52E-4FC2-9713-89C16ECCCCAE}"/>
    <cellStyle name="Percent 97" xfId="9469" xr:uid="{EA2C7252-DEA0-4E04-951E-BA46851C783F}"/>
    <cellStyle name="Percent 98" xfId="9471" xr:uid="{63091389-8D56-4373-B163-09F7981A105D}"/>
    <cellStyle name="Percent 99" xfId="9474" xr:uid="{2F74399C-355B-430C-9359-229C84EB7B9F}"/>
    <cellStyle name="PwC" xfId="403" xr:uid="{00000000-0005-0000-0000-0000EC070000}"/>
    <cellStyle name="PwC 2" xfId="595" xr:uid="{00000000-0005-0000-0000-0000ED070000}"/>
    <cellStyle name="Result 1" xfId="783" xr:uid="{00000000-0005-0000-0000-0000EE070000}"/>
    <cellStyle name="Result2 1" xfId="784" xr:uid="{00000000-0005-0000-0000-0000EF070000}"/>
    <cellStyle name="Standard" xfId="404" xr:uid="{00000000-0005-0000-0000-0000F0070000}"/>
    <cellStyle name="Status" xfId="8747" xr:uid="{C5ECFA03-153C-45E5-8B3D-C1E8075504F3}"/>
    <cellStyle name="Style 1" xfId="563" xr:uid="{00000000-0005-0000-0000-0000F1070000}"/>
    <cellStyle name="Style 1 2" xfId="596" xr:uid="{00000000-0005-0000-0000-0000F2070000}"/>
    <cellStyle name="Style 1 2 2" xfId="8981" xr:uid="{4785741E-D403-461E-8D69-FBB314BEA723}"/>
    <cellStyle name="Style 1 3" xfId="2124" xr:uid="{00000000-0005-0000-0000-0000F3070000}"/>
    <cellStyle name="subhead" xfId="405" xr:uid="{00000000-0005-0000-0000-0000F4070000}"/>
    <cellStyle name="Text" xfId="8748" xr:uid="{13D765F9-2FE5-4E55-A1ED-287E45C0EE68}"/>
    <cellStyle name="Title 2" xfId="406" xr:uid="{00000000-0005-0000-0000-0000F5070000}"/>
    <cellStyle name="Title 2 2" xfId="407" xr:uid="{00000000-0005-0000-0000-0000F6070000}"/>
    <cellStyle name="Title 2 2 2" xfId="493" xr:uid="{00000000-0005-0000-0000-0000F7070000}"/>
    <cellStyle name="Title 2 2 2 2" xfId="8982" xr:uid="{03E8736F-1D07-45FE-85CA-4830BFC3B3EC}"/>
    <cellStyle name="Title 2 2 3" xfId="2125" xr:uid="{00000000-0005-0000-0000-0000F8070000}"/>
    <cellStyle name="Title 2 2 4" xfId="8715" xr:uid="{CFAC61C8-0AE6-40EE-B77C-87BCBE9FF812}"/>
    <cellStyle name="Title 2 3" xfId="649" xr:uid="{00000000-0005-0000-0000-0000F9070000}"/>
    <cellStyle name="Title 2 4" xfId="2126" xr:uid="{00000000-0005-0000-0000-0000FA070000}"/>
    <cellStyle name="Title 2 5" xfId="8983" xr:uid="{39AD29C2-6E58-4A1B-96E4-EBEF33669263}"/>
    <cellStyle name="Title 2 6" xfId="8714" xr:uid="{146E7C93-B461-448C-9907-D20B3AE8AEE4}"/>
    <cellStyle name="Title 3" xfId="564" xr:uid="{00000000-0005-0000-0000-0000FB070000}"/>
    <cellStyle name="Title 3 2" xfId="2127" xr:uid="{00000000-0005-0000-0000-0000FC070000}"/>
    <cellStyle name="Title 3 3" xfId="2128" xr:uid="{00000000-0005-0000-0000-0000FD070000}"/>
    <cellStyle name="Title 3 4" xfId="2129" xr:uid="{00000000-0005-0000-0000-0000FE070000}"/>
    <cellStyle name="Title 3 5" xfId="5421" xr:uid="{3DF55FBA-9187-4653-A2CF-8EF6374D9BE1}"/>
    <cellStyle name="Title 4" xfId="785" xr:uid="{00000000-0005-0000-0000-0000FF070000}"/>
    <cellStyle name="Title 4 2" xfId="2130" xr:uid="{00000000-0005-0000-0000-000000080000}"/>
    <cellStyle name="Total 2" xfId="408" xr:uid="{00000000-0005-0000-0000-000001080000}"/>
    <cellStyle name="Total 2 10" xfId="7101" xr:uid="{702B14BE-B331-4346-8D05-076C40C46269}"/>
    <cellStyle name="Total 2 10 2" xfId="11257" xr:uid="{91874C61-691F-4101-9626-36C5CD62956E}"/>
    <cellStyle name="Total 2 10 3" xfId="14709" xr:uid="{8306F60A-83CB-41B5-9A42-9C9D00B1F028}"/>
    <cellStyle name="Total 2 10 4" xfId="18804" xr:uid="{58F1EE9D-1AA9-4879-8F73-3491D847C08A}"/>
    <cellStyle name="Total 2 10 5" xfId="20446" xr:uid="{59270782-35DD-4B9B-91C0-172CE1BB91AB}"/>
    <cellStyle name="Total 2 10 6" xfId="23202" xr:uid="{6546832C-3AC8-434B-885C-2B0CC633C02D}"/>
    <cellStyle name="Total 2 11" xfId="8716" xr:uid="{A4108815-4DBF-45D2-8238-1848C216E494}"/>
    <cellStyle name="Total 2 11 2" xfId="12876" xr:uid="{76088F1F-71F8-4E91-846C-FE865327DACA}"/>
    <cellStyle name="Total 2 11 3" xfId="16274" xr:uid="{825BBA49-2FB5-4274-A077-C13CA6E3916F}"/>
    <cellStyle name="Total 2 11 4" xfId="18711" xr:uid="{508734E1-1840-4781-939F-8F5B25FF8B5D}"/>
    <cellStyle name="Total 2 11 5" xfId="16175" xr:uid="{5C8CC8F7-76F1-438E-8791-FDFC9D7A97DD}"/>
    <cellStyle name="Total 2 11 6" xfId="21857" xr:uid="{5F01B845-31EF-4026-AFB8-92765035F483}"/>
    <cellStyle name="Total 2 11 7" xfId="24577" xr:uid="{EA253895-0368-4BE8-B611-74829EF951AA}"/>
    <cellStyle name="Total 2 12" xfId="9192" xr:uid="{5C7BB923-3098-4A4F-8F4A-4EEB5434135F}"/>
    <cellStyle name="Total 2 12 2" xfId="13290" xr:uid="{2C13A1D6-557B-468B-896B-44DA062FE3FE}"/>
    <cellStyle name="Total 2 12 3" xfId="16686" xr:uid="{8A4382F2-865E-4BA2-BBC1-32F24B397B1B}"/>
    <cellStyle name="Total 2 12 4" xfId="19117" xr:uid="{A97EE16A-2C0E-4036-BC89-961643792604}"/>
    <cellStyle name="Total 2 12 5" xfId="22090" xr:uid="{1DD2B7B9-1BCB-4CDE-BB30-A7F98C9F2638}"/>
    <cellStyle name="Total 2 12 6" xfId="24785" xr:uid="{D08CE515-AB05-4320-9DE9-738A63E2A6C6}"/>
    <cellStyle name="Total 2 13" xfId="3315" xr:uid="{A675F4C5-11F0-4DFF-A6CA-EFFA61B36308}"/>
    <cellStyle name="Total 2 14" xfId="8495" xr:uid="{CE9A740A-9E60-4334-A2E4-10F8FDA0CA87}"/>
    <cellStyle name="Total 2 15" xfId="13197" xr:uid="{4DF3805E-12D9-44B6-8320-2088DDCEB249}"/>
    <cellStyle name="Total 2 16" xfId="18234" xr:uid="{B6A4535D-7ABE-4F4F-86A7-414744A0C2D0}"/>
    <cellStyle name="Total 2 17" xfId="3120" xr:uid="{CEB2B438-0A92-411F-BDEA-8D9CCEBC6B0D}"/>
    <cellStyle name="Total 2 18" xfId="21913" xr:uid="{78E74EA3-B21B-44C3-914E-FA3A4A183CEF}"/>
    <cellStyle name="Total 2 2" xfId="409" xr:uid="{00000000-0005-0000-0000-000002080000}"/>
    <cellStyle name="Total 2 2 10" xfId="9189" xr:uid="{0F8191D0-2730-4B4D-A516-012CA064F1DB}"/>
    <cellStyle name="Total 2 2 10 2" xfId="13287" xr:uid="{74864300-61FF-4F3E-9FC3-9BD618EF77A3}"/>
    <cellStyle name="Total 2 2 10 3" xfId="16683" xr:uid="{8F64AF8A-2496-4F71-AD23-10A642FFDA59}"/>
    <cellStyle name="Total 2 2 10 4" xfId="19114" xr:uid="{4C4AADD0-337B-4242-9994-343BBA3707EC}"/>
    <cellStyle name="Total 2 2 10 5" xfId="22088" xr:uid="{9760415F-C327-4627-ABAB-D8E44F8F93E7}"/>
    <cellStyle name="Total 2 2 10 6" xfId="24783" xr:uid="{463D9009-1228-4D92-A536-4B12C1DA5374}"/>
    <cellStyle name="Total 2 2 11" xfId="3316" xr:uid="{1720642D-215D-44B5-BCC6-B038D8FD694C}"/>
    <cellStyle name="Total 2 2 12" xfId="8494" xr:uid="{B1E0B48E-7EA5-41B9-BE21-2446EE9B5198}"/>
    <cellStyle name="Total 2 2 13" xfId="9648" xr:uid="{D3E1E405-0474-4F05-AD87-BEECFC642564}"/>
    <cellStyle name="Total 2 2 14" xfId="17849" xr:uid="{04637F49-3E57-48FA-B615-A4EF6F134AA3}"/>
    <cellStyle name="Total 2 2 15" xfId="19550" xr:uid="{D27ABBAD-15D9-4C00-9687-FC916185F347}"/>
    <cellStyle name="Total 2 2 16" xfId="22014" xr:uid="{C468D5B4-C34B-4999-9EBA-4D93B7FC9EDA}"/>
    <cellStyle name="Total 2 2 2" xfId="494" xr:uid="{00000000-0005-0000-0000-000003080000}"/>
    <cellStyle name="Total 2 2 2 10" xfId="9222" xr:uid="{6F85E962-3034-4419-8575-467A90C16A70}"/>
    <cellStyle name="Total 2 2 2 10 2" xfId="13319" xr:uid="{06192EF3-21D8-47C3-8F5D-00BFCB2FC756}"/>
    <cellStyle name="Total 2 2 2 10 3" xfId="16715" xr:uid="{7A25E153-8C8E-43F7-83C0-68FE0D20BC4A}"/>
    <cellStyle name="Total 2 2 2 10 4" xfId="19146" xr:uid="{10193DA1-A7BD-4225-953B-B0CEFECE942B}"/>
    <cellStyle name="Total 2 2 2 10 5" xfId="19534" xr:uid="{590BC848-77E8-4BDF-BF34-999E42D3BB78}"/>
    <cellStyle name="Total 2 2 2 10 6" xfId="22118" xr:uid="{9C18D985-FBC5-4E8A-BAFE-C763F8177F95}"/>
    <cellStyle name="Total 2 2 2 10 7" xfId="24808" xr:uid="{6F129807-74AC-4608-9D38-6C4687502E1C}"/>
    <cellStyle name="Total 2 2 2 11" xfId="3387" xr:uid="{852EA665-430A-4F6D-BF29-0DC88D49491A}"/>
    <cellStyle name="Total 2 2 2 12" xfId="5062" xr:uid="{9DE13726-D65E-41F6-B079-6895FB24E6BC}"/>
    <cellStyle name="Total 2 2 2 13" xfId="3761" xr:uid="{BE94A04B-8292-4933-8E18-6622D46F2252}"/>
    <cellStyle name="Total 2 2 2 14" xfId="18259" xr:uid="{25E97908-8788-45B8-B784-0C3143792945}"/>
    <cellStyle name="Total 2 2 2 15" xfId="17943" xr:uid="{0375AD22-FD2E-4F56-B643-D7F476E59E62}"/>
    <cellStyle name="Total 2 2 2 16" xfId="16359" xr:uid="{7FCC7152-DFB8-4D90-9EC8-75C25CD2F619}"/>
    <cellStyle name="Total 2 2 2 2" xfId="5188" xr:uid="{D1B40528-FD4D-47F2-BF17-E4F85E850038}"/>
    <cellStyle name="Total 2 2 2 2 10" xfId="9309" xr:uid="{D5CD254B-8766-478B-9902-918F694B79E4}"/>
    <cellStyle name="Total 2 2 2 2 10 2" xfId="13406" xr:uid="{E6D186C2-5A29-45C8-B8BC-B4A5127FE2E7}"/>
    <cellStyle name="Total 2 2 2 2 10 3" xfId="16801" xr:uid="{DCDF6E4C-AD29-4797-A908-2601563C38BA}"/>
    <cellStyle name="Total 2 2 2 2 10 4" xfId="19232" xr:uid="{D893BD8B-37AC-44F8-985A-C08BDB72CFE3}"/>
    <cellStyle name="Total 2 2 2 2 10 5" xfId="19570" xr:uid="{68A605E1-DA19-455A-9BF1-93F4ADD6350C}"/>
    <cellStyle name="Total 2 2 2 2 10 6" xfId="22201" xr:uid="{E862D87B-1274-4B27-977A-6B27B716F8F3}"/>
    <cellStyle name="Total 2 2 2 2 10 7" xfId="24861" xr:uid="{F5A24972-E59A-492B-81FD-3836B2CD50DD}"/>
    <cellStyle name="Total 2 2 2 2 11" xfId="3048" xr:uid="{1E89FF0F-CBAA-4C52-B291-ADC0C8635E20}"/>
    <cellStyle name="Total 2 2 2 2 12" xfId="4481" xr:uid="{D7CEF48C-5BDC-492B-A2F0-005E32829FE4}"/>
    <cellStyle name="Total 2 2 2 2 13" xfId="19033" xr:uid="{4C68E1F7-3511-4D43-905D-09FA18EA51C3}"/>
    <cellStyle name="Total 2 2 2 2 14" xfId="16248" xr:uid="{C7798865-F6D7-459A-9000-BD2BC757A156}"/>
    <cellStyle name="Total 2 2 2 2 15" xfId="17981" xr:uid="{1951BF92-3A6F-444C-9A85-71B796E992B8}"/>
    <cellStyle name="Total 2 2 2 2 2" xfId="5695" xr:uid="{E34F4158-00A0-4C87-B4DB-BB829E468A4C}"/>
    <cellStyle name="Total 2 2 2 2 2 2" xfId="6865" xr:uid="{49019078-7230-49BA-AD8C-85A94ACB880F}"/>
    <cellStyle name="Total 2 2 2 2 2 2 2" xfId="11026" xr:uid="{ED419EE0-C8DB-4C92-B571-66CDE9D8BEF2}"/>
    <cellStyle name="Total 2 2 2 2 2 2 3" xfId="14479" xr:uid="{85E132C6-D8DB-4199-BD57-35E6EF17F1A2}"/>
    <cellStyle name="Total 2 2 2 2 2 2 4" xfId="17221" xr:uid="{8F5D1125-9A6A-4946-B86F-FAC53BB6C9C3}"/>
    <cellStyle name="Total 2 2 2 2 2 2 5" xfId="20238" xr:uid="{2439764C-EA3C-4204-A7FF-D6C3864E65E9}"/>
    <cellStyle name="Total 2 2 2 2 2 2 6" xfId="22997" xr:uid="{F52432FD-7FD1-4858-8779-DD462C576D34}"/>
    <cellStyle name="Total 2 2 2 2 2 3" xfId="7533" xr:uid="{C6924ABC-D719-4FE4-A022-6571C9DCE74F}"/>
    <cellStyle name="Total 2 2 2 2 2 3 2" xfId="11689" xr:uid="{90A18C09-3AAC-42EE-AE65-CDFA82134A0C}"/>
    <cellStyle name="Total 2 2 2 2 2 3 3" xfId="15140" xr:uid="{C04F4885-59C7-4340-8CE5-7067BB161390}"/>
    <cellStyle name="Total 2 2 2 2 2 3 4" xfId="17303" xr:uid="{8412D93B-EDF4-49B2-BECA-EB3E9D9FBFF9}"/>
    <cellStyle name="Total 2 2 2 2 2 3 5" xfId="20876" xr:uid="{342B6D9C-77E9-44D5-8327-98F7A73E44F2}"/>
    <cellStyle name="Total 2 2 2 2 2 3 6" xfId="23632" xr:uid="{A82BD674-2093-4882-96A8-6FCD8572B95D}"/>
    <cellStyle name="Total 2 2 2 2 2 4" xfId="8165" xr:uid="{37AA61B0-4970-4F5E-9A13-D0FA2B253CC7}"/>
    <cellStyle name="Total 2 2 2 2 2 4 2" xfId="12321" xr:uid="{04F4E04A-43F5-4008-B58C-CA49188EA562}"/>
    <cellStyle name="Total 2 2 2 2 2 4 3" xfId="15770" xr:uid="{949F9687-1298-4CDE-A5FB-8ECFBBDDC8E1}"/>
    <cellStyle name="Total 2 2 2 2 2 4 4" xfId="4216" xr:uid="{D6FC68CB-1B56-43DA-AFD2-A9EE412DBEC6}"/>
    <cellStyle name="Total 2 2 2 2 2 4 5" xfId="21502" xr:uid="{6FF43CF6-7C48-4102-8B27-07023E90A23F}"/>
    <cellStyle name="Total 2 2 2 2 2 4 6" xfId="24258" xr:uid="{2F77B769-2571-475E-9507-0A6248B698F4}"/>
    <cellStyle name="Total 2 2 2 2 2 5" xfId="9886" xr:uid="{4E50310A-81B8-4F53-9252-C7D188F8A0BE}"/>
    <cellStyle name="Total 2 2 2 2 2 6" xfId="4609" xr:uid="{4B1DF432-7878-4C5C-9170-19FC087CEA96}"/>
    <cellStyle name="Total 2 2 2 2 2 7" xfId="4793" xr:uid="{10880978-334C-4FEB-8763-6EEE4B9834D8}"/>
    <cellStyle name="Total 2 2 2 2 2 8" xfId="16243" xr:uid="{7E22D1E0-6E60-4E93-B0E7-28C7D83BF224}"/>
    <cellStyle name="Total 2 2 2 2 2 9" xfId="18254" xr:uid="{36A70CEB-4232-4A22-80F7-109C2A04608F}"/>
    <cellStyle name="Total 2 2 2 2 3" xfId="5916" xr:uid="{47666FFB-F53F-459C-B782-3895482D480C}"/>
    <cellStyle name="Total 2 2 2 2 3 2" xfId="7085" xr:uid="{E09B8B10-E885-41B1-B3BC-975014433A86}"/>
    <cellStyle name="Total 2 2 2 2 3 2 2" xfId="11241" xr:uid="{247274E3-0925-41D8-B9F0-607A3F1973AA}"/>
    <cellStyle name="Total 2 2 2 2 3 2 3" xfId="14695" xr:uid="{99A2C016-EF7A-4C8F-8913-341CC5552038}"/>
    <cellStyle name="Total 2 2 2 2 3 2 4" xfId="18806" xr:uid="{4882FBF4-DF9F-49BB-B6EC-4BE05BE05200}"/>
    <cellStyle name="Total 2 2 2 2 3 2 5" xfId="20436" xr:uid="{7A8B985A-234F-44B4-9439-1E1CFA094554}"/>
    <cellStyle name="Total 2 2 2 2 3 2 6" xfId="23194" xr:uid="{0C2F4855-CDA7-4188-BE44-DE40172C99B2}"/>
    <cellStyle name="Total 2 2 2 2 3 3" xfId="7733" xr:uid="{7CD13686-3CD0-4685-A2F4-A140EE83504E}"/>
    <cellStyle name="Total 2 2 2 2 3 3 2" xfId="11889" xr:uid="{8BBA6086-9880-44BE-86E3-562F08A8CE77}"/>
    <cellStyle name="Total 2 2 2 2 3 3 3" xfId="15338" xr:uid="{D21ED47E-8FCE-4235-877A-765925C3C565}"/>
    <cellStyle name="Total 2 2 2 2 3 3 4" xfId="3565" xr:uid="{EABAC068-8EB1-4102-953A-3CD6D276ADD4}"/>
    <cellStyle name="Total 2 2 2 2 3 3 5" xfId="21073" xr:uid="{53F1F5AD-2632-464B-BBAC-5602882754EF}"/>
    <cellStyle name="Total 2 2 2 2 3 3 6" xfId="23829" xr:uid="{E2DAA2EB-3E07-4BB7-8868-52C25EE4DBD8}"/>
    <cellStyle name="Total 2 2 2 2 3 4" xfId="8365" xr:uid="{8D8FDA71-4D72-4067-8E25-5288117B1184}"/>
    <cellStyle name="Total 2 2 2 2 3 4 2" xfId="12521" xr:uid="{1A42849E-BB07-49A3-9DB5-D32BD9625DDF}"/>
    <cellStyle name="Total 2 2 2 2 3 4 3" xfId="15968" xr:uid="{B8CC7C6E-3C07-4085-BF26-E0F4C585A949}"/>
    <cellStyle name="Total 2 2 2 2 3 4 4" xfId="4232" xr:uid="{D53FA7EE-EA53-41D7-9C4A-92E134414458}"/>
    <cellStyle name="Total 2 2 2 2 3 4 5" xfId="21699" xr:uid="{2249565C-4B73-4CB0-BFB1-598BA67F4FB9}"/>
    <cellStyle name="Total 2 2 2 2 3 4 6" xfId="24455" xr:uid="{041D56ED-8761-4816-AC5C-CD4277C073C2}"/>
    <cellStyle name="Total 2 2 2 2 3 5" xfId="10101" xr:uid="{8F2820E5-2110-4E23-BE98-F008E40DD394}"/>
    <cellStyle name="Total 2 2 2 2 3 6" xfId="3345" xr:uid="{EAD3143A-E9A9-4257-82C8-70C524F39EAC}"/>
    <cellStyle name="Total 2 2 2 2 3 7" xfId="4612" xr:uid="{8C5726B4-F963-4AB7-94C5-8AC66B724E93}"/>
    <cellStyle name="Total 2 2 2 2 3 8" xfId="18294" xr:uid="{9A031B85-25A1-43D6-B6C4-E64031C489B7}"/>
    <cellStyle name="Total 2 2 2 2 3 9" xfId="18262" xr:uid="{C60C1315-8419-46F3-9B9E-131972D8467C}"/>
    <cellStyle name="Total 2 2 2 2 4" xfId="5593" xr:uid="{AAD3F155-9087-483E-8EFB-96D8F4A757C8}"/>
    <cellStyle name="Total 2 2 2 2 4 2" xfId="6763" xr:uid="{D8B24DB1-F8D1-46A4-94DA-053B44757EA2}"/>
    <cellStyle name="Total 2 2 2 2 4 2 2" xfId="10924" xr:uid="{B0CF5136-D8B9-45CB-AD11-E740EC830986}"/>
    <cellStyle name="Total 2 2 2 2 4 2 3" xfId="14377" xr:uid="{85C44003-5D36-4B65-BC7E-DA6050631C56}"/>
    <cellStyle name="Total 2 2 2 2 4 2 4" xfId="17384" xr:uid="{F9444F14-CE16-4609-B43D-234E66E3FE50}"/>
    <cellStyle name="Total 2 2 2 2 4 2 5" xfId="20136" xr:uid="{6A916D13-3183-4DC9-855D-4FE23F984DEB}"/>
    <cellStyle name="Total 2 2 2 2 4 2 6" xfId="22895" xr:uid="{42A8D7EC-720F-4F4D-8828-CBE7EBAEF2F6}"/>
    <cellStyle name="Total 2 2 2 2 4 3" xfId="7431" xr:uid="{D3CB55BE-8AC4-4553-807A-51BCF27E9E9D}"/>
    <cellStyle name="Total 2 2 2 2 4 3 2" xfId="11587" xr:uid="{D0A70031-C30F-492F-AF3D-7C7C3E15060B}"/>
    <cellStyle name="Total 2 2 2 2 4 3 3" xfId="15038" xr:uid="{064ED350-76C9-4FF7-8AFF-1B470CC7C508}"/>
    <cellStyle name="Total 2 2 2 2 4 3 4" xfId="3979" xr:uid="{F69C976B-9D5E-42D7-AD75-C56675AE8153}"/>
    <cellStyle name="Total 2 2 2 2 4 3 5" xfId="20774" xr:uid="{F20D4CD6-6462-42F3-9109-DED59D401F53}"/>
    <cellStyle name="Total 2 2 2 2 4 3 6" xfId="23530" xr:uid="{A2D21371-CC30-4D03-9F0D-506D7C9F3CEB}"/>
    <cellStyle name="Total 2 2 2 2 4 4" xfId="8063" xr:uid="{5F5D6450-F660-426D-9080-8787A53F9A79}"/>
    <cellStyle name="Total 2 2 2 2 4 4 2" xfId="12219" xr:uid="{403720A2-05A8-41B2-8452-033C7777521B}"/>
    <cellStyle name="Total 2 2 2 2 4 4 3" xfId="15668" xr:uid="{3444B1A8-FC86-403A-80C6-D2BAD8860BFF}"/>
    <cellStyle name="Total 2 2 2 2 4 4 4" xfId="16736" xr:uid="{2FFE9846-A450-456C-8B89-38981E38DB84}"/>
    <cellStyle name="Total 2 2 2 2 4 4 5" xfId="21400" xr:uid="{0DB2980C-78F6-4F43-8443-0E9A15834602}"/>
    <cellStyle name="Total 2 2 2 2 4 4 6" xfId="24156" xr:uid="{DDD542A1-49E2-4E22-99DA-807EA7632A14}"/>
    <cellStyle name="Total 2 2 2 2 4 5" xfId="9784" xr:uid="{198D2F0A-8C1C-45DC-81CC-254D37790315}"/>
    <cellStyle name="Total 2 2 2 2 4 6" xfId="4905" xr:uid="{FB9AB954-0D52-4FBE-AB1A-527EB24B2C9F}"/>
    <cellStyle name="Total 2 2 2 2 4 7" xfId="18591" xr:uid="{92502512-7CB0-49A8-B605-FB1AA8158B72}"/>
    <cellStyle name="Total 2 2 2 2 4 8" xfId="17136" xr:uid="{8A4AA5BB-CE83-47D8-B687-6FD04D369E39}"/>
    <cellStyle name="Total 2 2 2 2 4 9" xfId="12753" xr:uid="{F227276A-1262-4085-AB6F-091E792BD1C9}"/>
    <cellStyle name="Total 2 2 2 2 5" xfId="6420" xr:uid="{04A26AA0-DB7B-48FB-B1BD-B1239072785C}"/>
    <cellStyle name="Total 2 2 2 2 5 2" xfId="10592" xr:uid="{C6BEC3C1-735C-4BA0-831B-2045540F1ADD}"/>
    <cellStyle name="Total 2 2 2 2 5 3" xfId="14040" xr:uid="{0F491448-E9DC-49FA-ABD1-5C13FC7CBFE9}"/>
    <cellStyle name="Total 2 2 2 2 5 4" xfId="3984" xr:uid="{2564F0C8-DD93-45E0-97BE-3525A3D62681}"/>
    <cellStyle name="Total 2 2 2 2 5 5" xfId="19818" xr:uid="{B8A601AC-D53F-44D3-8260-C26BB48CDB4A}"/>
    <cellStyle name="Total 2 2 2 2 5 6" xfId="22581" xr:uid="{26B04E6D-F29A-407E-973E-BACDD500A587}"/>
    <cellStyle name="Total 2 2 2 2 6" xfId="7119" xr:uid="{D1B4107C-8D23-4BD7-A501-C7BC1D59448D}"/>
    <cellStyle name="Total 2 2 2 2 6 2" xfId="11275" xr:uid="{BB1ED6F8-B9E3-4F62-9DA9-AD44B888896A}"/>
    <cellStyle name="Total 2 2 2 2 6 3" xfId="14727" xr:uid="{18ACD099-3FA3-4D83-A662-7E818564C3C6}"/>
    <cellStyle name="Total 2 2 2 2 6 4" xfId="4261" xr:uid="{E6C4D3C3-BE02-4D3B-ADD5-B227ADD5C392}"/>
    <cellStyle name="Total 2 2 2 2 6 5" xfId="20464" xr:uid="{891CA8DF-4E31-4EDB-9A3F-1F2150BCE21F}"/>
    <cellStyle name="Total 2 2 2 2 6 6" xfId="23220" xr:uid="{B035C254-C43B-450D-AE8B-384A80058491}"/>
    <cellStyle name="Total 2 2 2 2 7" xfId="7750" xr:uid="{DFD4C942-3191-4DED-BA1D-C8E1B8611B5D}"/>
    <cellStyle name="Total 2 2 2 2 7 2" xfId="11906" xr:uid="{60379672-9CDF-4A56-AE0D-0E878AE19FAD}"/>
    <cellStyle name="Total 2 2 2 2 7 3" xfId="15355" xr:uid="{B5C5079B-A8EF-437C-ABC5-8A2817BBCBD3}"/>
    <cellStyle name="Total 2 2 2 2 7 4" xfId="14006" xr:uid="{2371ED53-B6B8-48B6-93CA-20E783267A47}"/>
    <cellStyle name="Total 2 2 2 2 7 5" xfId="21089" xr:uid="{7ACCD8BF-2B76-476C-A259-373EA48FA6DD}"/>
    <cellStyle name="Total 2 2 2 2 7 6" xfId="23845" xr:uid="{8B3390F9-FD8D-4989-9E53-C1D747738118}"/>
    <cellStyle name="Total 2 2 2 2 8" xfId="8984" xr:uid="{208E2F2C-D770-4456-9B6C-7D588A94A73C}"/>
    <cellStyle name="Total 2 2 2 2 8 2" xfId="13095" xr:uid="{541E2D4B-21A8-4C14-8367-2D02F20959F2}"/>
    <cellStyle name="Total 2 2 2 2 8 3" xfId="16493" xr:uid="{332DC164-CEFF-4C31-B8E5-9ACFCE7EB62E}"/>
    <cellStyle name="Total 2 2 2 2 8 4" xfId="18933" xr:uid="{910DF06A-0B40-4857-BE4C-24EAA94E2A84}"/>
    <cellStyle name="Total 2 2 2 2 8 5" xfId="3168" xr:uid="{32C6DF07-2B98-405C-9431-B4773E38AC21}"/>
    <cellStyle name="Total 2 2 2 2 8 6" xfId="21953" xr:uid="{1A4A4151-6A35-41F2-A021-103B72A6DBDA}"/>
    <cellStyle name="Total 2 2 2 2 8 7" xfId="24651" xr:uid="{248370B7-12EF-499A-9B10-D33D2CA403A3}"/>
    <cellStyle name="Total 2 2 2 2 9" xfId="9290" xr:uid="{2DC45B41-2CB3-46FF-A284-2A95B72508D6}"/>
    <cellStyle name="Total 2 2 2 2 9 2" xfId="13387" xr:uid="{7129025E-1514-43A7-9D23-D19736DB11B4}"/>
    <cellStyle name="Total 2 2 2 2 9 3" xfId="16782" xr:uid="{FC4FD689-34C7-4112-BB80-CC61DF30AD51}"/>
    <cellStyle name="Total 2 2 2 2 9 4" xfId="19213" xr:uid="{A39B0E22-9240-4388-AF83-B436C1EFF6B7}"/>
    <cellStyle name="Total 2 2 2 2 9 5" xfId="22182" xr:uid="{2A8F2238-9BE4-4683-9AE3-295F260618AA}"/>
    <cellStyle name="Total 2 2 2 2 9 6" xfId="24842" xr:uid="{F5F8DFF5-F0DD-417A-8E5D-64AC0048F644}"/>
    <cellStyle name="Total 2 2 2 3" xfId="5289" xr:uid="{2E0813B4-31E3-40C3-9142-FFE42EF6C19C}"/>
    <cellStyle name="Total 2 2 2 3 10" xfId="16247" xr:uid="{B862BF0A-DEC0-463C-9941-5E406E645F7F}"/>
    <cellStyle name="Total 2 2 2 3 11" xfId="17727" xr:uid="{3CBEB691-EE93-4FF1-BB4B-38DC9F5E4535}"/>
    <cellStyle name="Total 2 2 2 3 2" xfId="6521" xr:uid="{5BFE323E-2580-4568-9835-309CBB211632}"/>
    <cellStyle name="Total 2 2 2 3 2 2" xfId="10693" xr:uid="{559B41D4-2CFC-41CF-BA38-7D38843152C5}"/>
    <cellStyle name="Total 2 2 2 3 2 3" xfId="14141" xr:uid="{CBAF66E3-983C-4ED2-A93A-D48B858E1CCC}"/>
    <cellStyle name="Total 2 2 2 3 2 4" xfId="16315" xr:uid="{6967DE39-641F-487B-A68D-3FED53FF1FC1}"/>
    <cellStyle name="Total 2 2 2 3 2 5" xfId="19919" xr:uid="{80B26093-52DE-4DD1-AC5F-DBEB389ADC29}"/>
    <cellStyle name="Total 2 2 2 3 2 6" xfId="22682" xr:uid="{D8B29C56-DA71-4D05-86F1-12ED4F963CB8}"/>
    <cellStyle name="Total 2 2 2 3 3" xfId="7220" xr:uid="{F9CD551D-33D2-4410-A258-EE733524573F}"/>
    <cellStyle name="Total 2 2 2 3 3 2" xfId="11376" xr:uid="{F077EAB4-B42D-4B0C-A92A-9A105ACD4BF2}"/>
    <cellStyle name="Total 2 2 2 3 3 3" xfId="14828" xr:uid="{B60EB823-E134-4E69-879A-EDAF87F2A344}"/>
    <cellStyle name="Total 2 2 2 3 3 4" xfId="17398" xr:uid="{8B0FD169-2BA5-4901-9AE8-B0344D5CC375}"/>
    <cellStyle name="Total 2 2 2 3 3 5" xfId="20565" xr:uid="{2E36CD52-2322-4D09-9A12-D49543FB7C80}"/>
    <cellStyle name="Total 2 2 2 3 3 6" xfId="23321" xr:uid="{B6B6B849-A63C-4819-8EB4-56939730A4E3}"/>
    <cellStyle name="Total 2 2 2 3 4" xfId="7851" xr:uid="{6A5B06AD-965B-4B2D-95FC-3D37AAFA0899}"/>
    <cellStyle name="Total 2 2 2 3 4 2" xfId="12007" xr:uid="{83FC92D2-2731-4103-AB8A-CF7469266BDB}"/>
    <cellStyle name="Total 2 2 2 3 4 3" xfId="15456" xr:uid="{A1275246-D6BD-4169-891E-F2CFC2C50564}"/>
    <cellStyle name="Total 2 2 2 3 4 4" xfId="4215" xr:uid="{89FEE660-B037-4FBB-A5E4-D19DC5AB68BF}"/>
    <cellStyle name="Total 2 2 2 3 4 5" xfId="21190" xr:uid="{839B4539-74F0-4E46-89DC-45C4EE7D9CEE}"/>
    <cellStyle name="Total 2 2 2 3 4 6" xfId="23946" xr:uid="{39CC8EFE-C61F-48BC-82D2-4A643CE357DD}"/>
    <cellStyle name="Total 2 2 2 3 5" xfId="9148" xr:uid="{7BCFCA73-A6FA-4CF4-99A1-D80E5214B24B}"/>
    <cellStyle name="Total 2 2 2 3 5 2" xfId="13248" xr:uid="{057F5284-0933-4E4F-B5FA-88959CC0472D}"/>
    <cellStyle name="Total 2 2 2 3 5 3" xfId="16644" xr:uid="{74DF87F0-8831-4FA8-B23F-66D5CBBDCD46}"/>
    <cellStyle name="Total 2 2 2 3 5 4" xfId="19081" xr:uid="{346326FF-6F51-4AA9-BAD5-94D16B50BF23}"/>
    <cellStyle name="Total 2 2 2 3 5 5" xfId="19488" xr:uid="{96344081-6646-4CED-9A2C-2AD05CEA18C4}"/>
    <cellStyle name="Total 2 2 2 3 5 6" xfId="22061" xr:uid="{D5CD4A27-48C5-4C24-A304-55D2D567B931}"/>
    <cellStyle name="Total 2 2 2 3 5 7" xfId="24757" xr:uid="{9D2E5801-51D9-472B-A826-E17871C0321F}"/>
    <cellStyle name="Total 2 2 2 3 6" xfId="9403" xr:uid="{6B4A6D1F-54B9-4377-B13F-03FF1929A1B4}"/>
    <cellStyle name="Total 2 2 2 3 6 2" xfId="13500" xr:uid="{B127F43C-C52A-4ED4-9DF9-4BCD05AD940C}"/>
    <cellStyle name="Total 2 2 2 3 6 3" xfId="16895" xr:uid="{9147133A-08FF-47F1-89D7-0870FD110217}"/>
    <cellStyle name="Total 2 2 2 3 6 4" xfId="19326" xr:uid="{6C99E1F2-2477-4E2C-8DD1-8663BE5F4FC6}"/>
    <cellStyle name="Total 2 2 2 3 6 5" xfId="19664" xr:uid="{297B61E0-7722-4B5A-9F05-2A403674D785}"/>
    <cellStyle name="Total 2 2 2 3 6 6" xfId="22295" xr:uid="{632BED9E-1A5D-4B5E-A809-BD0C882F51EB}"/>
    <cellStyle name="Total 2 2 2 3 6 7" xfId="24955" xr:uid="{5B792EC6-C996-4AD2-94BC-C688FAFD3BF5}"/>
    <cellStyle name="Total 2 2 2 3 7" xfId="9503" xr:uid="{31D65C79-32CC-48AE-9873-CE35C3B796F1}"/>
    <cellStyle name="Total 2 2 2 3 8" xfId="4529" xr:uid="{F83CBFCB-9F2A-4AC8-9865-072835B2877C}"/>
    <cellStyle name="Total 2 2 2 3 9" xfId="8556" xr:uid="{B604D20E-B700-43A6-9EC2-FD8E70E79939}"/>
    <cellStyle name="Total 2 2 2 4" xfId="5862" xr:uid="{0CC9F19D-F1B5-41E4-B925-9077ED246F44}"/>
    <cellStyle name="Total 2 2 2 4 10" xfId="17507" xr:uid="{757D5F96-1059-415F-B7DA-AD1686F1D39B}"/>
    <cellStyle name="Total 2 2 2 4 11" xfId="18346" xr:uid="{F946A8CF-334C-4123-B598-BE6BD9EAD3E0}"/>
    <cellStyle name="Total 2 2 2 4 2" xfId="7031" xr:uid="{F15DDAB6-05B0-4FCF-8367-4E23C92FE6C9}"/>
    <cellStyle name="Total 2 2 2 4 2 2" xfId="11187" xr:uid="{64382B62-B121-4A10-BAD1-9C78ED7CD749}"/>
    <cellStyle name="Total 2 2 2 4 2 3" xfId="14641" xr:uid="{6BBFF1E4-C174-46AD-822A-245487DF3917}"/>
    <cellStyle name="Total 2 2 2 4 2 4" xfId="18819" xr:uid="{97BF0B4D-4B65-4EA0-A4AE-372F24E2897B}"/>
    <cellStyle name="Total 2 2 2 4 2 5" xfId="20382" xr:uid="{684FFD6F-8142-4FAF-82DB-CA65D11E5A78}"/>
    <cellStyle name="Total 2 2 2 4 2 6" xfId="23140" xr:uid="{51F6E78A-03F2-498C-B10F-B6D2480D32AA}"/>
    <cellStyle name="Total 2 2 2 4 3" xfId="7679" xr:uid="{F006645C-A981-4DF3-B4F2-283DDC9DFF5A}"/>
    <cellStyle name="Total 2 2 2 4 3 2" xfId="11835" xr:uid="{0F588564-73A3-4C72-A1A3-FED9BA724E2E}"/>
    <cellStyle name="Total 2 2 2 4 3 3" xfId="15284" xr:uid="{39E09D5E-BCAE-4E55-8A00-CEF88ADC7FDC}"/>
    <cellStyle name="Total 2 2 2 4 3 4" xfId="18790" xr:uid="{3093D6D4-91E9-423F-BB57-52D934458D64}"/>
    <cellStyle name="Total 2 2 2 4 3 5" xfId="21019" xr:uid="{7FA31011-AC49-4F75-89E2-864DA21B56C5}"/>
    <cellStyle name="Total 2 2 2 4 3 6" xfId="23775" xr:uid="{B1E1D25C-D549-4A0F-AAAF-50E4C0B02C6A}"/>
    <cellStyle name="Total 2 2 2 4 4" xfId="8311" xr:uid="{CF2CFCAC-23D9-4DAB-AF47-4DAA1FD24D3C}"/>
    <cellStyle name="Total 2 2 2 4 4 2" xfId="12467" xr:uid="{DEC107E3-73BE-44F7-A301-10D868BF7DE2}"/>
    <cellStyle name="Total 2 2 2 4 4 3" xfId="15914" xr:uid="{CA1ADD68-F811-437D-979B-4D0429A2F562}"/>
    <cellStyle name="Total 2 2 2 4 4 4" xfId="4304" xr:uid="{E2CA3A5D-B696-4BB6-A91D-33C4741B5BA3}"/>
    <cellStyle name="Total 2 2 2 4 4 5" xfId="21645" xr:uid="{C5AF6FDB-EF54-455C-8610-425D06EA348C}"/>
    <cellStyle name="Total 2 2 2 4 4 6" xfId="24401" xr:uid="{9D19885D-C905-4184-B1D4-16927B9974FB}"/>
    <cellStyle name="Total 2 2 2 4 5" xfId="9173" xr:uid="{5BC2CB3E-E6F3-45D8-B263-CCE89349F8B0}"/>
    <cellStyle name="Total 2 2 2 4 5 2" xfId="13271" xr:uid="{70E6C2D7-C59B-4FE6-95C5-25F4A2D5752F}"/>
    <cellStyle name="Total 2 2 2 4 5 3" xfId="16668" xr:uid="{1D2219CA-3A0F-41DA-8B35-287B4C368673}"/>
    <cellStyle name="Total 2 2 2 4 5 4" xfId="19100" xr:uid="{51CE4DA1-206B-43B3-A6ED-F8C0486205EC}"/>
    <cellStyle name="Total 2 2 2 4 5 5" xfId="19507" xr:uid="{623FD398-BFE2-4408-B5B7-1988B20E2FF8}"/>
    <cellStyle name="Total 2 2 2 4 5 6" xfId="22076" xr:uid="{6A8A9054-4D94-4CF7-8215-09838E9A2EA9}"/>
    <cellStyle name="Total 2 2 2 4 5 7" xfId="24771" xr:uid="{8EE46B67-AD34-43D6-BA38-3A1D4A72FA38}"/>
    <cellStyle name="Total 2 2 2 4 6" xfId="9417" xr:uid="{11E508FA-B2B7-4A03-8A61-2F9072A11011}"/>
    <cellStyle name="Total 2 2 2 4 6 2" xfId="13514" xr:uid="{52836D5D-B908-4703-8CD3-964AFB825561}"/>
    <cellStyle name="Total 2 2 2 4 6 3" xfId="16909" xr:uid="{6DDC5D8D-8BF2-470C-B9F7-A6C929ADB75E}"/>
    <cellStyle name="Total 2 2 2 4 6 4" xfId="19340" xr:uid="{3F4178EF-FC47-44F1-BA83-0A54003CB9C5}"/>
    <cellStyle name="Total 2 2 2 4 6 5" xfId="19678" xr:uid="{86A4368A-E5B1-411B-9544-0704D554EDA4}"/>
    <cellStyle name="Total 2 2 2 4 6 6" xfId="22309" xr:uid="{297D9712-8EA8-45FD-A939-1C957002EBD4}"/>
    <cellStyle name="Total 2 2 2 4 6 7" xfId="24969" xr:uid="{9E5DC1DA-72A1-4AAC-B311-1D0DE7D005FD}"/>
    <cellStyle name="Total 2 2 2 4 7" xfId="10047" xr:uid="{6CEBAD5A-7AA6-41FB-BDF6-011D1882512B}"/>
    <cellStyle name="Total 2 2 2 4 8" xfId="3513" xr:uid="{B4EF9845-1648-4D1A-8392-71E9E21E9993}"/>
    <cellStyle name="Total 2 2 2 4 9" xfId="3128" xr:uid="{25BACA81-458E-41D4-A348-F9AEE983E967}"/>
    <cellStyle name="Total 2 2 2 5" xfId="6027" xr:uid="{B4E9B733-1639-4BDD-88D1-8EB4DD33F7E9}"/>
    <cellStyle name="Total 2 2 2 5 2" xfId="10207" xr:uid="{D71C1F51-E110-43F8-883B-ACE20FC211ED}"/>
    <cellStyle name="Total 2 2 2 5 3" xfId="13657" xr:uid="{5393FBDD-B3D1-4E48-8CBD-66FF5B0CB0F7}"/>
    <cellStyle name="Total 2 2 2 5 4" xfId="16312" xr:uid="{4CD5F017-D03F-4F1F-AB4D-00E8148995D1}"/>
    <cellStyle name="Total 2 2 2 5 5" xfId="3676" xr:uid="{FE710428-C841-4C51-9A5F-F679938D8CBC}"/>
    <cellStyle name="Total 2 2 2 5 6" xfId="17273" xr:uid="{B88C90F9-31BB-47F4-BE6C-0540920B4C61}"/>
    <cellStyle name="Total 2 2 2 6" xfId="6353" xr:uid="{E1EBC60E-327A-4485-965C-AD0B303E11AD}"/>
    <cellStyle name="Total 2 2 2 6 2" xfId="10526" xr:uid="{E71B3175-5223-4840-BDCF-CD1E889218A0}"/>
    <cellStyle name="Total 2 2 2 6 3" xfId="13974" xr:uid="{255A9329-DB18-428A-95AF-B8F02196557F}"/>
    <cellStyle name="Total 2 2 2 6 4" xfId="13716" xr:uid="{1A90D1AA-7801-4AE6-80A9-0A51141617EC}"/>
    <cellStyle name="Total 2 2 2 6 5" xfId="19785" xr:uid="{51604DB2-52C7-4D9E-882B-35700E57CCA0}"/>
    <cellStyle name="Total 2 2 2 6 6" xfId="22548" xr:uid="{A94FD24C-4145-454D-B20D-34AE06A0C3B4}"/>
    <cellStyle name="Total 2 2 2 7" xfId="5943" xr:uid="{85371D82-CD41-4CD8-ABD0-A3727C7956A7}"/>
    <cellStyle name="Total 2 2 2 7 2" xfId="10126" xr:uid="{89F2A83B-4E81-4579-9E3F-BC4E379A759E}"/>
    <cellStyle name="Total 2 2 2 7 3" xfId="13575" xr:uid="{E76824BE-BC79-4438-AD44-EE321952F83C}"/>
    <cellStyle name="Total 2 2 2 7 4" xfId="14482" xr:uid="{DDB76F41-FD8E-4021-9664-E32B61DCC2EB}"/>
    <cellStyle name="Total 2 2 2 7 5" xfId="4722" xr:uid="{B583F1BB-CD65-4C13-9655-B047010B411B}"/>
    <cellStyle name="Total 2 2 2 7 6" xfId="19561" xr:uid="{B5121983-2D0B-4EC2-BE5F-AB7F9885BEA3}"/>
    <cellStyle name="Total 2 2 2 8" xfId="8735" xr:uid="{129A4CBA-F62F-4698-AF3E-993A370F613F}"/>
    <cellStyle name="Total 2 2 2 8 2" xfId="12892" xr:uid="{5CC1E26D-84B5-4868-9D7B-8FDF2C238D32}"/>
    <cellStyle name="Total 2 2 2 8 3" xfId="16293" xr:uid="{872B4021-C076-476E-9393-EA994039C479}"/>
    <cellStyle name="Total 2 2 2 8 4" xfId="18728" xr:uid="{8B5F7EE0-8487-403F-8AEA-C00679D9BC30}"/>
    <cellStyle name="Total 2 2 2 8 5" xfId="16180" xr:uid="{06695C19-4B01-46ED-B5F4-CE18F08DF609}"/>
    <cellStyle name="Total 2 2 2 8 6" xfId="21868" xr:uid="{6BE83DE2-BA66-441A-B4F5-79E9B5404588}"/>
    <cellStyle name="Total 2 2 2 8 7" xfId="24588" xr:uid="{0FCECD3D-287B-4179-9F6E-51CF5662E651}"/>
    <cellStyle name="Total 2 2 2 9" xfId="9201" xr:uid="{0D9AF687-5F80-4529-94BA-B61A5897024A}"/>
    <cellStyle name="Total 2 2 2 9 2" xfId="13298" xr:uid="{787755EE-34F5-4D92-9816-143363203328}"/>
    <cellStyle name="Total 2 2 2 9 3" xfId="16694" xr:uid="{A6668165-FC4E-4805-89E3-DB4AA6180935}"/>
    <cellStyle name="Total 2 2 2 9 4" xfId="19125" xr:uid="{14B14F1D-93FB-4DC2-8156-931F763AF230}"/>
    <cellStyle name="Total 2 2 2 9 5" xfId="22097" xr:uid="{390CA33F-6D6D-4C9E-8097-4B29E6B90A3D}"/>
    <cellStyle name="Total 2 2 2 9 6" xfId="24792" xr:uid="{B6302B1C-97CA-42A5-A21C-049AB94B524E}"/>
    <cellStyle name="Total 2 2 3" xfId="2132" xr:uid="{00000000-0005-0000-0000-000004080000}"/>
    <cellStyle name="Total 2 2 3 10" xfId="4691" xr:uid="{B4F60F96-C991-4DF6-B664-D128816F249F}"/>
    <cellStyle name="Total 2 2 3 11" xfId="3830" xr:uid="{99A1A308-9B59-4A0C-8F20-AAB7A746DAC2}"/>
    <cellStyle name="Total 2 2 3 12" xfId="4194" xr:uid="{0323A242-6200-4B2C-937F-B44D3D973B77}"/>
    <cellStyle name="Total 2 2 3 13" xfId="18295" xr:uid="{7AFD0BD1-6C8D-4EE8-A4BC-DE1AB498ABE9}"/>
    <cellStyle name="Total 2 2 3 14" xfId="17478" xr:uid="{1BBDE291-E8D6-4843-9915-02720C699DD5}"/>
    <cellStyle name="Total 2 2 3 15" xfId="21845" xr:uid="{F68CBA60-2B55-43AC-9E8F-A978CB7EB9AD}"/>
    <cellStyle name="Total 2 2 3 2" xfId="5263" xr:uid="{6364C0E8-BBC8-4C67-B597-37DFA62118D8}"/>
    <cellStyle name="Total 2 2 3 2 2" xfId="6495" xr:uid="{B1DCCF6D-20D4-42F4-90E5-C5528798394D}"/>
    <cellStyle name="Total 2 2 3 2 2 2" xfId="10667" xr:uid="{F85DBA2F-4380-40F9-9CD1-3745CAFE4BF5}"/>
    <cellStyle name="Total 2 2 3 2 2 3" xfId="14115" xr:uid="{B21CF7EC-5A59-43EB-A420-E2F555602D2A}"/>
    <cellStyle name="Total 2 2 3 2 2 4" xfId="3978" xr:uid="{FF1D8569-89F4-419F-8824-CC950ED05855}"/>
    <cellStyle name="Total 2 2 3 2 2 5" xfId="19893" xr:uid="{89A0644F-EBF3-4C5A-BDBB-05ED560356E1}"/>
    <cellStyle name="Total 2 2 3 2 2 6" xfId="22656" xr:uid="{62C6AE8C-A5CA-4FBD-BA25-B5A3CD6141B5}"/>
    <cellStyle name="Total 2 2 3 2 3" xfId="7194" xr:uid="{3770EEBD-B9D4-49DB-BF77-EAFC3C6EC9F3}"/>
    <cellStyle name="Total 2 2 3 2 3 2" xfId="11350" xr:uid="{A210C604-336A-4837-8378-E5107A258F2A}"/>
    <cellStyle name="Total 2 2 3 2 3 3" xfId="14802" xr:uid="{D6FAFDBF-1928-4642-8D29-871C72C3BD3E}"/>
    <cellStyle name="Total 2 2 3 2 3 4" xfId="18385" xr:uid="{4CE611A3-7CF1-4761-82B1-6A7C7F3FAE20}"/>
    <cellStyle name="Total 2 2 3 2 3 5" xfId="20539" xr:uid="{1898DC8A-4B53-41CE-AF30-12BF47EA8B81}"/>
    <cellStyle name="Total 2 2 3 2 3 6" xfId="23295" xr:uid="{13AF5E19-E0E1-4B0C-9D54-C28D7057C63B}"/>
    <cellStyle name="Total 2 2 3 2 4" xfId="7825" xr:uid="{0B1E78BE-6A32-4863-B5F9-B45860FF7CF9}"/>
    <cellStyle name="Total 2 2 3 2 4 2" xfId="11981" xr:uid="{E6C491C8-6456-4C26-9BA3-6453BA6E1B9F}"/>
    <cellStyle name="Total 2 2 3 2 4 3" xfId="15430" xr:uid="{B554DAD6-9EEA-4641-BBEB-65D97B2A7437}"/>
    <cellStyle name="Total 2 2 3 2 4 4" xfId="16962" xr:uid="{D747AA22-9ABD-4457-AC09-91F7D5D9869C}"/>
    <cellStyle name="Total 2 2 3 2 4 5" xfId="21164" xr:uid="{DA448E07-A019-4E6F-B6A2-8A66C2C4D7D3}"/>
    <cellStyle name="Total 2 2 3 2 4 6" xfId="23920" xr:uid="{7C2B87C3-D021-443F-9AE2-54AE06CD03D0}"/>
    <cellStyle name="Total 2 2 3 2 5" xfId="3642" xr:uid="{3FA93693-000A-4536-8C82-3322CD85AAB9}"/>
    <cellStyle name="Total 2 2 3 2 6" xfId="3606" xr:uid="{7BC3D7A2-1A89-4367-A093-77A4214708BF}"/>
    <cellStyle name="Total 2 2 3 2 7" xfId="3463" xr:uid="{CEEB3639-036F-4CFF-81E1-A94064183508}"/>
    <cellStyle name="Total 2 2 3 2 8" xfId="3661" xr:uid="{483EA7BF-2C4A-489B-9DD0-66A2E2A8B34C}"/>
    <cellStyle name="Total 2 2 3 2 9" xfId="3818" xr:uid="{387FC0F2-D241-4333-8649-14B215790E8D}"/>
    <cellStyle name="Total 2 2 3 3" xfId="5368" xr:uid="{AC7F8895-1C66-4C05-915D-F178E90DBE4A}"/>
    <cellStyle name="Total 2 2 3 3 2" xfId="6598" xr:uid="{FD39688C-FED8-4C1C-8F65-A3BD298F6650}"/>
    <cellStyle name="Total 2 2 3 3 2 2" xfId="10770" xr:uid="{2CA6BDB7-D4AE-4D61-8C99-46D839B982F1}"/>
    <cellStyle name="Total 2 2 3 3 2 3" xfId="14218" xr:uid="{387664DC-BAF9-4953-A6C5-C89BF7ACE795}"/>
    <cellStyle name="Total 2 2 3 3 2 4" xfId="17069" xr:uid="{AF74B5CB-D608-4F8E-AA16-B793DC5C49D1}"/>
    <cellStyle name="Total 2 2 3 3 2 5" xfId="19996" xr:uid="{D9CDA82A-F8E7-4781-ADD8-D0492A06EDAE}"/>
    <cellStyle name="Total 2 2 3 3 2 6" xfId="22759" xr:uid="{C626D6F9-FA6B-47E4-A19C-80CBC3BD54E7}"/>
    <cellStyle name="Total 2 2 3 3 3" xfId="7297" xr:uid="{DADFF7AA-0326-4C59-8DC4-B5A1E8485523}"/>
    <cellStyle name="Total 2 2 3 3 3 2" xfId="11453" xr:uid="{BFDCCA02-F8D0-441F-8936-B925F48E3FA2}"/>
    <cellStyle name="Total 2 2 3 3 3 3" xfId="14905" xr:uid="{82809336-C4EC-484E-824B-7714EC9F926E}"/>
    <cellStyle name="Total 2 2 3 3 3 4" xfId="17321" xr:uid="{D2C924FE-F71F-407D-AE6F-342D407986C9}"/>
    <cellStyle name="Total 2 2 3 3 3 5" xfId="20642" xr:uid="{3E882B60-3B49-426B-8283-AAB118D19E3D}"/>
    <cellStyle name="Total 2 2 3 3 3 6" xfId="23398" xr:uid="{4AD9F866-629F-4BDB-AB88-159924A91A4F}"/>
    <cellStyle name="Total 2 2 3 3 4" xfId="7930" xr:uid="{3935F3F1-B373-4252-9A6C-4F967E52603E}"/>
    <cellStyle name="Total 2 2 3 3 4 2" xfId="12086" xr:uid="{A639B6D0-C978-457A-9E5E-535255D2C869}"/>
    <cellStyle name="Total 2 2 3 3 4 3" xfId="15535" xr:uid="{1626637A-44C4-48CE-B7EB-5CC34668B3BE}"/>
    <cellStyle name="Total 2 2 3 3 4 4" xfId="12969" xr:uid="{06C1BB98-420A-47BD-851E-16B8BA95FFEF}"/>
    <cellStyle name="Total 2 2 3 3 4 5" xfId="21269" xr:uid="{C6E26210-2EC1-4335-AFDA-45FA14AC2C81}"/>
    <cellStyle name="Total 2 2 3 3 4 6" xfId="24025" xr:uid="{22A9A31A-C2BB-4A54-9C7E-0A3D583DE5BE}"/>
    <cellStyle name="Total 2 2 3 3 5" xfId="9582" xr:uid="{854F8318-7CBD-4468-ADD9-91FA0B8DB47B}"/>
    <cellStyle name="Total 2 2 3 3 6" xfId="5033" xr:uid="{360874EF-10EE-4EAB-AE68-EC36196653BB}"/>
    <cellStyle name="Total 2 2 3 3 7" xfId="12895" xr:uid="{D39911DA-F43A-4A85-91EE-FFD2D051428A}"/>
    <cellStyle name="Total 2 2 3 3 8" xfId="18128" xr:uid="{8B4E9E34-DE90-430F-9CAD-5E1458455FEA}"/>
    <cellStyle name="Total 2 2 3 3 9" xfId="18669" xr:uid="{CFE0DE00-23FC-442D-B756-F4F4410A1C3B}"/>
    <cellStyle name="Total 2 2 3 4" xfId="5808" xr:uid="{0FA3B5FD-2845-4858-ADE6-FBE7BBACC7AC}"/>
    <cellStyle name="Total 2 2 3 4 2" xfId="6977" xr:uid="{8B40DD43-5421-4591-AFB8-6F3BD6658AA1}"/>
    <cellStyle name="Total 2 2 3 4 2 2" xfId="11133" xr:uid="{E7D5AF6F-C5E5-4A9C-A0F5-03ACE8E000E6}"/>
    <cellStyle name="Total 2 2 3 4 2 3" xfId="14587" xr:uid="{EC83ACBD-63E7-461C-B2FC-7495E2397A2B}"/>
    <cellStyle name="Total 2 2 3 4 2 4" xfId="16438" xr:uid="{173240F0-0E47-4884-A9AA-A706EE1F7635}"/>
    <cellStyle name="Total 2 2 3 4 2 5" xfId="20328" xr:uid="{93FBDBF9-70A1-48D6-A500-6C868D57669C}"/>
    <cellStyle name="Total 2 2 3 4 2 6" xfId="23086" xr:uid="{723FE8D5-9B2B-4A20-A834-9E9B9827BE6E}"/>
    <cellStyle name="Total 2 2 3 4 3" xfId="7625" xr:uid="{44F87C18-10F5-4740-8AE2-88F32FA00C0E}"/>
    <cellStyle name="Total 2 2 3 4 3 2" xfId="11781" xr:uid="{262AF7E1-B99F-4B45-B726-B2F488FC2D8C}"/>
    <cellStyle name="Total 2 2 3 4 3 3" xfId="15230" xr:uid="{683EEA0B-6838-462E-8505-79FD5453E6A5}"/>
    <cellStyle name="Total 2 2 3 4 3 4" xfId="3274" xr:uid="{2F990A93-4757-4BE4-93FA-7C48624AE26D}"/>
    <cellStyle name="Total 2 2 3 4 3 5" xfId="20965" xr:uid="{87B701C3-4E7C-44E9-BA44-325A29BD8886}"/>
    <cellStyle name="Total 2 2 3 4 3 6" xfId="23721" xr:uid="{F1257B4C-5AE6-40DF-B607-F32608820799}"/>
    <cellStyle name="Total 2 2 3 4 4" xfId="8257" xr:uid="{D8D7BF66-41DD-44EC-AC2C-272D7F6446B4}"/>
    <cellStyle name="Total 2 2 3 4 4 2" xfId="12413" xr:uid="{B78A30A9-EDFA-46BD-8A9C-124A8EA3C270}"/>
    <cellStyle name="Total 2 2 3 4 4 3" xfId="15860" xr:uid="{0B917856-FB7A-4D6D-95AB-7F290F6AD647}"/>
    <cellStyle name="Total 2 2 3 4 4 4" xfId="4108" xr:uid="{18F4D5B3-DB9E-4EC6-8DED-2B9C5CF9B8FA}"/>
    <cellStyle name="Total 2 2 3 4 4 5" xfId="21591" xr:uid="{4C554305-171F-466A-9019-A18A2289C211}"/>
    <cellStyle name="Total 2 2 3 4 4 6" xfId="24347" xr:uid="{FBD18908-4082-4799-8A9C-E689584AA5A8}"/>
    <cellStyle name="Total 2 2 3 4 5" xfId="9993" xr:uid="{93A662EE-AC0F-486C-BEA5-00A894A6FDA2}"/>
    <cellStyle name="Total 2 2 3 4 6" xfId="4679" xr:uid="{E81C5270-3E70-4178-9F79-4D03CCCFFDB1}"/>
    <cellStyle name="Total 2 2 3 4 7" xfId="8553" xr:uid="{9F18BC90-867B-4929-A43D-6107B8329194}"/>
    <cellStyle name="Total 2 2 3 4 8" xfId="3881" xr:uid="{C5D567F4-0378-48FF-BFF4-2A95F6EA23FE}"/>
    <cellStyle name="Total 2 2 3 4 9" xfId="19358" xr:uid="{26AA26D5-B4EC-4C9A-BCD6-FD0931342D41}"/>
    <cellStyle name="Total 2 2 3 5" xfId="6301" xr:uid="{5956AE6D-6E77-4BF3-BBA5-4D2718D8E6B4}"/>
    <cellStyle name="Total 2 2 3 5 2" xfId="10477" xr:uid="{7C35B5B4-970C-4C28-8C2B-E3143459BC6F}"/>
    <cellStyle name="Total 2 2 3 5 3" xfId="13923" xr:uid="{F1E170B1-F261-4271-B555-81A67C32C25D}"/>
    <cellStyle name="Total 2 2 3 5 4" xfId="18058" xr:uid="{3C0C85F3-CC49-406E-8B80-CB7B43E92A23}"/>
    <cellStyle name="Total 2 2 3 5 5" xfId="19747" xr:uid="{FB9880F3-169E-406A-9507-B9B42DCC31E4}"/>
    <cellStyle name="Total 2 2 3 5 6" xfId="22511" xr:uid="{E56FBC76-719D-4A37-8883-705D3BBDDFF9}"/>
    <cellStyle name="Total 2 2 3 6" xfId="5960" xr:uid="{E74D58F3-1451-40C8-967E-E0E6DC0C61A8}"/>
    <cellStyle name="Total 2 2 3 6 2" xfId="10143" xr:uid="{1FD7627D-AAA4-409F-9CB0-8760B9686118}"/>
    <cellStyle name="Total 2 2 3 6 3" xfId="13592" xr:uid="{E0498633-0562-49C1-962A-1095B393C999}"/>
    <cellStyle name="Total 2 2 3 6 4" xfId="16113" xr:uid="{DA179F37-27C4-4F4F-AB5F-2ACC4D29BC77}"/>
    <cellStyle name="Total 2 2 3 6 5" xfId="3090" xr:uid="{2DA73546-3DC4-4749-AB69-1E484084E52D}"/>
    <cellStyle name="Total 2 2 3 6 6" xfId="3744" xr:uid="{C3B2A3CF-5618-49E4-A892-C769BC6FB512}"/>
    <cellStyle name="Total 2 2 3 7" xfId="5994" xr:uid="{8A8FB2FD-33CA-4C1A-8052-C69281751CE6}"/>
    <cellStyle name="Total 2 2 3 7 2" xfId="10177" xr:uid="{EE67C034-9ABB-4918-B2C4-E4AB56E3A147}"/>
    <cellStyle name="Total 2 2 3 7 3" xfId="13625" xr:uid="{08824D44-6270-40BE-A04B-F60A5B0A3E71}"/>
    <cellStyle name="Total 2 2 3 7 4" xfId="16363" xr:uid="{CBB8F227-EB40-4D10-9B81-9139CA8D1637}"/>
    <cellStyle name="Total 2 2 3 7 5" xfId="4182" xr:uid="{55490853-A391-4D58-ABF0-2E85652640A8}"/>
    <cellStyle name="Total 2 2 3 7 6" xfId="12866" xr:uid="{D5E6BB0B-6705-42F1-A1E3-58115F13F9D9}"/>
    <cellStyle name="Total 2 2 3 8" xfId="9041" xr:uid="{CB3B0464-6433-4572-9723-517D339A8270}"/>
    <cellStyle name="Total 2 2 3 8 2" xfId="13147" xr:uid="{C9C22DDD-ABBA-4343-9DB9-03465FDC2D2B}"/>
    <cellStyle name="Total 2 2 3 8 3" xfId="16541" xr:uid="{27E40FB6-8C3E-4F7A-BA44-F931684B8092}"/>
    <cellStyle name="Total 2 2 3 8 4" xfId="18983" xr:uid="{2BBED645-BED7-4C30-B133-95489EB3CE53}"/>
    <cellStyle name="Total 2 2 3 8 5" xfId="16512" xr:uid="{D65931D6-7705-43EC-AA69-52273D30EB27}"/>
    <cellStyle name="Total 2 2 3 8 6" xfId="21980" xr:uid="{D51E8641-3C70-464A-8E30-0CC645581C51}"/>
    <cellStyle name="Total 2 2 3 8 7" xfId="24678" xr:uid="{8931A882-749A-4652-B2F3-12A47EC749E9}"/>
    <cellStyle name="Total 2 2 3 9" xfId="9326" xr:uid="{262ACCB7-2DFD-4F79-9D0D-F648559F90C2}"/>
    <cellStyle name="Total 2 2 3 9 2" xfId="13423" xr:uid="{C2CF2517-903B-4655-B720-E5EB4BC1F8A8}"/>
    <cellStyle name="Total 2 2 3 9 3" xfId="16818" xr:uid="{42795B20-702C-469B-8909-6404F55D5A58}"/>
    <cellStyle name="Total 2 2 3 9 4" xfId="19249" xr:uid="{77DE1F76-A099-419D-8E1A-845F40AEF5ED}"/>
    <cellStyle name="Total 2 2 3 9 5" xfId="19587" xr:uid="{08ED9E4B-0B1F-4B5C-961C-B875A2725E64}"/>
    <cellStyle name="Total 2 2 3 9 6" xfId="22218" xr:uid="{C3AD3ADC-F046-4F57-B496-FF0A00DD22C0}"/>
    <cellStyle name="Total 2 2 3 9 7" xfId="24878" xr:uid="{64B1AADA-BAA1-4060-BF9E-60F92EE1C6A2}"/>
    <cellStyle name="Total 2 2 4" xfId="5180" xr:uid="{7901C3B6-BB56-44A4-98A5-1F86738F4F28}"/>
    <cellStyle name="Total 2 2 4 10" xfId="4743" xr:uid="{0393558B-39DC-4DD9-9EB5-EE4FB1937840}"/>
    <cellStyle name="Total 2 2 4 11" xfId="5000" xr:uid="{356DBA80-8E49-4A5E-8D6C-A276647EA30E}"/>
    <cellStyle name="Total 2 2 4 2" xfId="6412" xr:uid="{9601D058-60A6-4873-B7B0-B40A1F1DB133}"/>
    <cellStyle name="Total 2 2 4 2 2" xfId="10584" xr:uid="{BCAC74A6-38DF-4914-859E-3C19D1FD1ADE}"/>
    <cellStyle name="Total 2 2 4 2 3" xfId="14032" xr:uid="{00F49C3B-272B-4ED5-894C-05900B065512}"/>
    <cellStyle name="Total 2 2 4 2 4" xfId="3736" xr:uid="{1A674AAD-22C1-4E8D-ADCD-06436BEF5707}"/>
    <cellStyle name="Total 2 2 4 2 5" xfId="19810" xr:uid="{E9B19F3F-2948-45BB-ABB2-319BD484DC25}"/>
    <cellStyle name="Total 2 2 4 2 6" xfId="22573" xr:uid="{31629815-DF2A-4A99-8E3B-47CF9C7DB8A1}"/>
    <cellStyle name="Total 2 2 4 3" xfId="7111" xr:uid="{CF5F742E-7983-4830-9B49-E16F79A79734}"/>
    <cellStyle name="Total 2 2 4 3 2" xfId="11267" xr:uid="{1FFDDB28-866B-43A3-9629-444F3B131B16}"/>
    <cellStyle name="Total 2 2 4 3 3" xfId="14719" xr:uid="{E83A909C-9C0D-4CB4-80F1-B0D416448047}"/>
    <cellStyle name="Total 2 2 4 3 4" xfId="3264" xr:uid="{F8585D85-B45D-45AC-820E-FDB1A26AB048}"/>
    <cellStyle name="Total 2 2 4 3 5" xfId="20456" xr:uid="{9528C2D7-222D-41CB-B7D8-1943B03E38AA}"/>
    <cellStyle name="Total 2 2 4 3 6" xfId="23212" xr:uid="{D1DD999B-39D6-46E2-9C1F-AAB34B10DBC7}"/>
    <cellStyle name="Total 2 2 4 4" xfId="7742" xr:uid="{EBE87F09-160D-40EF-85BC-3E191A8B50C8}"/>
    <cellStyle name="Total 2 2 4 4 2" xfId="11898" xr:uid="{930A48D6-DF14-423C-AAE5-23A864F2DB4E}"/>
    <cellStyle name="Total 2 2 4 4 3" xfId="15347" xr:uid="{A6247F77-E52A-4DA2-818F-970C4ECF2618}"/>
    <cellStyle name="Total 2 2 4 4 4" xfId="12645" xr:uid="{5F11354F-E3BE-4254-8F5F-BBFC645BDAD1}"/>
    <cellStyle name="Total 2 2 4 4 5" xfId="21081" xr:uid="{E8EC080A-8521-49AF-9DAC-C519E05AE880}"/>
    <cellStyle name="Total 2 2 4 4 6" xfId="23837" xr:uid="{47338258-2A3C-4329-AB99-498E45B9583E}"/>
    <cellStyle name="Total 2 2 4 5" xfId="9144" xr:uid="{D2F7C8E1-0470-49BE-8573-0A261AFE0D1D}"/>
    <cellStyle name="Total 2 2 4 5 2" xfId="13244" xr:uid="{E23D4B92-B9ED-43C0-9591-71A3C99C2049}"/>
    <cellStyle name="Total 2 2 4 5 3" xfId="16640" xr:uid="{2C0A74EA-50A2-497A-A187-95FA11F8CCFD}"/>
    <cellStyle name="Total 2 2 4 5 4" xfId="19077" xr:uid="{0EA68035-A8B8-471A-B21E-5AD325ADAB54}"/>
    <cellStyle name="Total 2 2 4 5 5" xfId="19484" xr:uid="{A7148BF9-0577-43AA-8FDF-EDAE6434B8F3}"/>
    <cellStyle name="Total 2 2 4 5 6" xfId="22057" xr:uid="{4244FD07-2B18-477E-892E-05061EA5CC13}"/>
    <cellStyle name="Total 2 2 4 5 7" xfId="24753" xr:uid="{824E6CF6-D0E2-4D1E-9641-B3925EBF9179}"/>
    <cellStyle name="Total 2 2 4 6" xfId="9399" xr:uid="{4CC8DB52-3C70-43BB-B5C9-552AEC56ED90}"/>
    <cellStyle name="Total 2 2 4 6 2" xfId="13496" xr:uid="{07D8417B-560C-4454-B66D-21BCF2E7B29E}"/>
    <cellStyle name="Total 2 2 4 6 3" xfId="16891" xr:uid="{29822D63-9F19-450E-BFE9-B68A4326E5C7}"/>
    <cellStyle name="Total 2 2 4 6 4" xfId="19322" xr:uid="{0B4367B2-3361-4177-B7EC-5AA5F02CF185}"/>
    <cellStyle name="Total 2 2 4 6 5" xfId="19660" xr:uid="{34FD3D60-377B-4AF2-90F2-B4D15B263FB0}"/>
    <cellStyle name="Total 2 2 4 6 6" xfId="22291" xr:uid="{2DC976AC-4C3C-45C4-A808-DE850851431A}"/>
    <cellStyle name="Total 2 2 4 6 7" xfId="24951" xr:uid="{A7F9DCD2-42AA-4C72-9341-50B9F93F7FC2}"/>
    <cellStyle name="Total 2 2 4 7" xfId="3056" xr:uid="{DBDD6AFE-D6BC-4FEF-A26C-7B78A2A5ABF2}"/>
    <cellStyle name="Total 2 2 4 8" xfId="4471" xr:uid="{CC6B01CF-404B-499A-8B75-43BE70305BE6}"/>
    <cellStyle name="Total 2 2 4 9" xfId="13564" xr:uid="{1C8DB5EC-57E9-4B94-ADB8-2E61537D3BF8}"/>
    <cellStyle name="Total 2 2 5" xfId="5281" xr:uid="{BEBFAE3C-4610-4AA3-9203-0AF4FE9EF2B0}"/>
    <cellStyle name="Total 2 2 5 2" xfId="6513" xr:uid="{95C1A6FC-CC12-42B5-B7C3-AA0813A635F6}"/>
    <cellStyle name="Total 2 2 5 2 2" xfId="10685" xr:uid="{74740746-4FFF-4487-8D9A-502AD2FA3538}"/>
    <cellStyle name="Total 2 2 5 2 3" xfId="14133" xr:uid="{C6A6AD41-353C-4882-A8EF-815DA1C31A82}"/>
    <cellStyle name="Total 2 2 5 2 4" xfId="3779" xr:uid="{62AA408D-4A65-4F30-8827-A138AFFB84A7}"/>
    <cellStyle name="Total 2 2 5 2 5" xfId="19911" xr:uid="{F5222B00-EF0D-4CE2-858A-DBCA44D523A2}"/>
    <cellStyle name="Total 2 2 5 2 6" xfId="22674" xr:uid="{6A823069-8DCD-4CE1-8EE1-52F7BE6007D0}"/>
    <cellStyle name="Total 2 2 5 3" xfId="7212" xr:uid="{FB0DF096-E531-484C-AD86-C689EA1BEBBF}"/>
    <cellStyle name="Total 2 2 5 3 2" xfId="11368" xr:uid="{12B2AA35-1164-419F-9713-296D55A24EB8}"/>
    <cellStyle name="Total 2 2 5 3 3" xfId="14820" xr:uid="{CC57FE4C-2B1F-4C99-BDD5-3652B1530EE9}"/>
    <cellStyle name="Total 2 2 5 3 4" xfId="9660" xr:uid="{B67DBBDC-ABEE-40CF-A099-07D27C2BBFB9}"/>
    <cellStyle name="Total 2 2 5 3 5" xfId="20557" xr:uid="{E98E1318-C78E-42B0-B4AD-6CF0D65EF052}"/>
    <cellStyle name="Total 2 2 5 3 6" xfId="23313" xr:uid="{24DB2577-4D3A-4EC4-8C2C-340E5FB8AFEA}"/>
    <cellStyle name="Total 2 2 5 4" xfId="7843" xr:uid="{4486E811-81CD-4463-8C31-654F4EBD5CA7}"/>
    <cellStyle name="Total 2 2 5 4 2" xfId="11999" xr:uid="{0DF4878E-214C-4F98-A2B9-BD8B2AF1AD96}"/>
    <cellStyle name="Total 2 2 5 4 3" xfId="15448" xr:uid="{9CA2F84D-9BDA-4ADD-AF85-C306F98E3B97}"/>
    <cellStyle name="Total 2 2 5 4 4" xfId="16527" xr:uid="{A980EE0F-AC6E-4EF7-B317-E4F08A9A3A07}"/>
    <cellStyle name="Total 2 2 5 4 5" xfId="21182" xr:uid="{7628FA85-C557-4798-BE0B-18DF814CE2D9}"/>
    <cellStyle name="Total 2 2 5 4 6" xfId="23938" xr:uid="{59FDE616-8C24-4FB8-8575-54121E8CE6B0}"/>
    <cellStyle name="Total 2 2 5 5" xfId="9495" xr:uid="{A84F95DB-B549-4C34-AF5E-488A26983425}"/>
    <cellStyle name="Total 2 2 5 6" xfId="4523" xr:uid="{8F736348-7D21-4A3D-AC08-6BC808CBCD6A}"/>
    <cellStyle name="Total 2 2 5 7" xfId="5016" xr:uid="{A9EF8DF7-579F-4526-AE96-2419A3F023B8}"/>
    <cellStyle name="Total 2 2 5 8" xfId="18144" xr:uid="{F3201846-7F97-4EF3-904D-130C6D5DAC25}"/>
    <cellStyle name="Total 2 2 5 9" xfId="17629" xr:uid="{00CA3A28-D517-46A3-8692-B8CC5D0C9452}"/>
    <cellStyle name="Total 2 2 6" xfId="6005" xr:uid="{D3294A47-8A09-4FEE-9341-C5A2BC569171}"/>
    <cellStyle name="Total 2 2 6 2" xfId="10188" xr:uid="{192073A6-2FA7-4414-A8F1-E8B0358E6208}"/>
    <cellStyle name="Total 2 2 6 3" xfId="13636" xr:uid="{1D49EFD3-0E56-44BB-AA86-6488C6537A69}"/>
    <cellStyle name="Total 2 2 6 4" xfId="16347" xr:uid="{715A1EE6-29BD-42FD-ABF2-EA511DB46A9F}"/>
    <cellStyle name="Total 2 2 6 5" xfId="17843" xr:uid="{5D2CBCC7-97A0-4058-A3E4-C92B34F5909F}"/>
    <cellStyle name="Total 2 2 6 6" xfId="18396" xr:uid="{8991AB85-70F7-4E42-9DA0-B142A3AAC50C}"/>
    <cellStyle name="Total 2 2 7" xfId="6398" xr:uid="{CF5B918B-39F1-4BE9-BBCC-14811AACC6A1}"/>
    <cellStyle name="Total 2 2 7 2" xfId="10570" xr:uid="{583B7C08-7B79-4310-A3DC-1F08020F4245}"/>
    <cellStyle name="Total 2 2 7 3" xfId="14018" xr:uid="{526F442D-5292-42F8-A024-43C2E5E02E05}"/>
    <cellStyle name="Total 2 2 7 4" xfId="17716" xr:uid="{0E45A2CA-5A9F-48FB-A98B-514CA9DB6E84}"/>
    <cellStyle name="Total 2 2 7 5" xfId="19796" xr:uid="{AD59E844-4E5F-49C0-962C-5B9C9253F3FA}"/>
    <cellStyle name="Total 2 2 7 6" xfId="22559" xr:uid="{B701B67E-F6AC-4F8C-BE34-D7AA93AB9FED}"/>
    <cellStyle name="Total 2 2 8" xfId="7100" xr:uid="{3BF6D795-D753-4FD3-8E54-E54A2CE4FB10}"/>
    <cellStyle name="Total 2 2 8 2" xfId="11256" xr:uid="{0D95D0BF-4A77-4AB4-9D51-54E9E121A29D}"/>
    <cellStyle name="Total 2 2 8 3" xfId="14708" xr:uid="{FE02704A-0A19-4629-BB8E-989D3F330A43}"/>
    <cellStyle name="Total 2 2 8 4" xfId="5166" xr:uid="{F749B8CE-E71B-45CC-A864-E7E7ADDC990C}"/>
    <cellStyle name="Total 2 2 8 5" xfId="20445" xr:uid="{6C75FA3F-9A00-4EE3-B81A-8EF37F3C0A7C}"/>
    <cellStyle name="Total 2 2 8 6" xfId="23201" xr:uid="{8F6A7F8C-0209-49DB-B52F-BBC0F37DD4CC}"/>
    <cellStyle name="Total 2 2 9" xfId="8717" xr:uid="{0BC089A3-FCB5-429E-8FAA-242B27167BF9}"/>
    <cellStyle name="Total 2 2 9 2" xfId="12877" xr:uid="{DE71DAD4-67AC-49BF-829D-09DB4A025EC7}"/>
    <cellStyle name="Total 2 2 9 3" xfId="16275" xr:uid="{DC9450BD-9611-4A2F-848D-63BFE67AA805}"/>
    <cellStyle name="Total 2 2 9 4" xfId="18712" xr:uid="{62933DAD-CE2C-4C09-9F0F-93EE0961A1E5}"/>
    <cellStyle name="Total 2 2 9 5" xfId="4281" xr:uid="{6AAF579E-C424-42FA-A0C9-A92F4A0EB5B3}"/>
    <cellStyle name="Total 2 2 9 6" xfId="21858" xr:uid="{BD477EF1-6356-4223-A80C-8B33D1F093CE}"/>
    <cellStyle name="Total 2 2 9 7" xfId="24578" xr:uid="{1C762E10-83EE-4563-818D-590491E911C9}"/>
    <cellStyle name="Total 2 3" xfId="650" xr:uid="{00000000-0005-0000-0000-000005080000}"/>
    <cellStyle name="Total 2 3 10" xfId="9202" xr:uid="{05922304-BAAE-4B6B-A34A-332DBC87D3D9}"/>
    <cellStyle name="Total 2 3 10 2" xfId="13299" xr:uid="{7EDDE7F7-AE29-435A-974C-B6645077453D}"/>
    <cellStyle name="Total 2 3 10 3" xfId="16695" xr:uid="{317BFB2B-2539-4F16-8323-116FFEF9172F}"/>
    <cellStyle name="Total 2 3 10 4" xfId="19126" xr:uid="{DF80C012-D1DF-4553-948B-EBAA65A7EE3F}"/>
    <cellStyle name="Total 2 3 10 5" xfId="22098" xr:uid="{563C5491-CCF6-4DEE-8C12-659B982BDD56}"/>
    <cellStyle name="Total 2 3 10 6" xfId="24793" xr:uid="{CE174461-D629-4032-8C35-1A7EFE90DEA2}"/>
    <cellStyle name="Total 2 3 11" xfId="9246" xr:uid="{881C1356-4ECC-446E-826B-16FA983FB5C2}"/>
    <cellStyle name="Total 2 3 11 2" xfId="13343" xr:uid="{61CDB6E0-44A0-46B7-A30F-9327BB91ED8A}"/>
    <cellStyle name="Total 2 3 11 3" xfId="16739" xr:uid="{51B64EA4-D699-4849-86F8-0D4039FF8E1A}"/>
    <cellStyle name="Total 2 3 11 4" xfId="19170" xr:uid="{76D70D61-3780-4F88-89DC-2C2C58B3D118}"/>
    <cellStyle name="Total 2 3 11 5" xfId="19537" xr:uid="{DB4A0578-DD51-44DF-A81A-306AD97CAE6A}"/>
    <cellStyle name="Total 2 3 11 6" xfId="22140" xr:uid="{6F1A2460-9769-491F-BD12-ABD56E6F32AF}"/>
    <cellStyle name="Total 2 3 11 7" xfId="24830" xr:uid="{70443D0C-01D7-4EA0-8ED6-067999FCAB85}"/>
    <cellStyle name="Total 2 3 12" xfId="3514" xr:uid="{4754772E-67F1-430A-AB01-1CE6FCFA9736}"/>
    <cellStyle name="Total 2 3 13" xfId="8599" xr:uid="{D9D4989A-44BE-4B7F-A764-90D58CC40D54}"/>
    <cellStyle name="Total 2 3 14" xfId="12664" xr:uid="{886FAEA2-379B-4145-B01B-6235FBB1AE2E}"/>
    <cellStyle name="Total 2 3 15" xfId="17958" xr:uid="{952BE5FF-1BD3-4911-AEBE-360EB946FEAA}"/>
    <cellStyle name="Total 2 3 16" xfId="19441" xr:uid="{8B4B0CBA-E24B-4AB7-BEA1-7A807656CA06}"/>
    <cellStyle name="Total 2 3 17" xfId="16520" xr:uid="{AA0AC7AB-AC34-483B-B6DD-5B30F161E3CB}"/>
    <cellStyle name="Total 2 3 2" xfId="2133" xr:uid="{00000000-0005-0000-0000-000006080000}"/>
    <cellStyle name="Total 2 3 2 10" xfId="9310" xr:uid="{808E2380-E373-43F5-80A7-BF3C7CE20337}"/>
    <cellStyle name="Total 2 3 2 10 2" xfId="13407" xr:uid="{2C4DE66F-DBF3-4F90-8706-4E12F419B35E}"/>
    <cellStyle name="Total 2 3 2 10 3" xfId="16802" xr:uid="{DBFBC693-98D8-4EDD-96A4-EDB890AC7475}"/>
    <cellStyle name="Total 2 3 2 10 4" xfId="19233" xr:uid="{3EA85E82-5EF1-43F6-A541-65AB5181CF05}"/>
    <cellStyle name="Total 2 3 2 10 5" xfId="19571" xr:uid="{99797368-963D-4085-B9D0-CEDD43429886}"/>
    <cellStyle name="Total 2 3 2 10 6" xfId="22202" xr:uid="{1078F722-3EA7-4E7F-8933-781D4DF93334}"/>
    <cellStyle name="Total 2 3 2 10 7" xfId="24862" xr:uid="{729B985A-B57B-458F-8819-8C63F237D7C4}"/>
    <cellStyle name="Total 2 3 2 11" xfId="4692" xr:uid="{410F6023-D693-4D21-BA5E-213768126B32}"/>
    <cellStyle name="Total 2 3 2 12" xfId="3829" xr:uid="{010F1E39-9B81-42CC-90A9-25693249E48D}"/>
    <cellStyle name="Total 2 3 2 13" xfId="4195" xr:uid="{FC145219-B53C-4D66-95B6-29410FACC40B}"/>
    <cellStyle name="Total 2 3 2 14" xfId="17909" xr:uid="{254F5DDA-EAE9-471F-893D-F11FEC6EEC31}"/>
    <cellStyle name="Total 2 3 2 15" xfId="16442" xr:uid="{D04B5500-010D-440A-9BEC-71CC2CC1755C}"/>
    <cellStyle name="Total 2 3 2 16" xfId="18437" xr:uid="{CAFE3263-F878-403F-856E-D699000C3BDE}"/>
    <cellStyle name="Total 2 3 2 2" xfId="5264" xr:uid="{B9086FBA-B773-4E92-8BCF-6A8DA8F385A0}"/>
    <cellStyle name="Total 2 3 2 2 10" xfId="17183" xr:uid="{8717BB3E-35E4-4147-9B0B-6B29DC3F1FBC}"/>
    <cellStyle name="Total 2 3 2 2 2" xfId="5651" xr:uid="{5EF5CAFB-5F12-4F28-B259-7314B2AFFA2C}"/>
    <cellStyle name="Total 2 3 2 2 2 2" xfId="6821" xr:uid="{FF71BF51-DCA3-4056-B467-9EB0293489FC}"/>
    <cellStyle name="Total 2 3 2 2 2 2 2" xfId="10982" xr:uid="{85A1EBF3-1667-4EE2-B4E5-DABB8D56FD92}"/>
    <cellStyle name="Total 2 3 2 2 2 2 3" xfId="14435" xr:uid="{C979AD75-D563-4676-9044-C369AB61DA81}"/>
    <cellStyle name="Total 2 3 2 2 2 2 4" xfId="17218" xr:uid="{88DA6F2F-1089-4A68-8319-B7ED8AD8FBDA}"/>
    <cellStyle name="Total 2 3 2 2 2 2 5" xfId="20194" xr:uid="{495726DC-6AC1-4A48-B80D-2841A3C4E6C4}"/>
    <cellStyle name="Total 2 3 2 2 2 2 6" xfId="22953" xr:uid="{BB04EB6C-E7BF-48DA-9DA2-A77744F31753}"/>
    <cellStyle name="Total 2 3 2 2 2 3" xfId="7489" xr:uid="{8DD74114-77C1-4703-AB27-4BD611D14FEA}"/>
    <cellStyle name="Total 2 3 2 2 2 3 2" xfId="11645" xr:uid="{D86A6875-A9E2-4A98-9AE1-D780D5854EBC}"/>
    <cellStyle name="Total 2 3 2 2 2 3 3" xfId="15096" xr:uid="{33CF0BE2-EF46-46D2-89CA-6D082C25BBCB}"/>
    <cellStyle name="Total 2 3 2 2 2 3 4" xfId="17256" xr:uid="{262121F8-1FA2-41BE-9FFE-D8F50EB0EEC8}"/>
    <cellStyle name="Total 2 3 2 2 2 3 5" xfId="20832" xr:uid="{55C7D67C-91A6-452A-9262-22914E010853}"/>
    <cellStyle name="Total 2 3 2 2 2 3 6" xfId="23588" xr:uid="{352391F0-E4F3-4E2D-8882-7AA1DF82C8BC}"/>
    <cellStyle name="Total 2 3 2 2 2 4" xfId="8121" xr:uid="{F504F5BA-92E6-46F9-8EA4-4A1670D5EF0B}"/>
    <cellStyle name="Total 2 3 2 2 2 4 2" xfId="12277" xr:uid="{2E5BC8C8-24D3-4F38-BCBD-8F5B0E6BD524}"/>
    <cellStyle name="Total 2 3 2 2 2 4 3" xfId="15726" xr:uid="{08AC08B3-6FF3-483D-9BD8-70AE6860EE33}"/>
    <cellStyle name="Total 2 3 2 2 2 4 4" xfId="10123" xr:uid="{BABFFFA0-E616-4302-9501-A83FB9BCDDAB}"/>
    <cellStyle name="Total 2 3 2 2 2 4 5" xfId="21458" xr:uid="{96CBEB75-9CA2-4605-B0C9-A07DD5D25FCF}"/>
    <cellStyle name="Total 2 3 2 2 2 4 6" xfId="24214" xr:uid="{1B760C19-6702-4890-A241-7D29B6139441}"/>
    <cellStyle name="Total 2 3 2 2 2 5" xfId="9842" xr:uid="{DA203F35-D61E-43FE-ADD4-8B1468D7285C}"/>
    <cellStyle name="Total 2 3 2 2 2 6" xfId="4931" xr:uid="{4488F69E-80A2-4220-AF4F-CCE79881162B}"/>
    <cellStyle name="Total 2 3 2 2 2 7" xfId="8608" xr:uid="{47DFB081-95D1-41F2-930C-0B7BAD5716C6}"/>
    <cellStyle name="Total 2 3 2 2 2 8" xfId="4799" xr:uid="{A69C8345-9A0B-4E68-863C-6E3AAB349E26}"/>
    <cellStyle name="Total 2 3 2 2 2 9" xfId="17440" xr:uid="{8037AEE8-B46D-480E-BD94-44F04D3FFD7C}"/>
    <cellStyle name="Total 2 3 2 2 3" xfId="6496" xr:uid="{D510C26F-DE4D-419B-8548-101079BD1633}"/>
    <cellStyle name="Total 2 3 2 2 3 2" xfId="10668" xr:uid="{C9946711-117C-4A48-8CE3-A1DE921E869A}"/>
    <cellStyle name="Total 2 3 2 2 3 3" xfId="14116" xr:uid="{F1A27895-250A-4E12-B6ED-DEF713C0BBB6}"/>
    <cellStyle name="Total 2 3 2 2 3 4" xfId="4849" xr:uid="{210128FE-AF53-4360-925F-7E0C450C4EE4}"/>
    <cellStyle name="Total 2 3 2 2 3 5" xfId="19894" xr:uid="{D4918886-BC0F-45BD-9754-B7FA69B81C63}"/>
    <cellStyle name="Total 2 3 2 2 3 6" xfId="22657" xr:uid="{F3606B6F-3534-4FA4-AB7B-594302809F69}"/>
    <cellStyle name="Total 2 3 2 2 4" xfId="7195" xr:uid="{6DFC958E-D88B-42E8-838E-C5B8BEEDE8BB}"/>
    <cellStyle name="Total 2 3 2 2 4 2" xfId="11351" xr:uid="{88DD5F80-6774-4411-AF29-78CA76F3CA06}"/>
    <cellStyle name="Total 2 3 2 2 4 3" xfId="14803" xr:uid="{B5CD4003-3CD5-4BA3-A9CC-CAEE85B64083}"/>
    <cellStyle name="Total 2 3 2 2 4 4" xfId="18005" xr:uid="{46D54154-9879-464C-95A5-81E7339CC2FA}"/>
    <cellStyle name="Total 2 3 2 2 4 5" xfId="20540" xr:uid="{36A97A31-7696-41F6-8710-A04097CB08A0}"/>
    <cellStyle name="Total 2 3 2 2 4 6" xfId="23296" xr:uid="{03069BB9-9207-48A3-873F-4786A288DC1B}"/>
    <cellStyle name="Total 2 3 2 2 5" xfId="7826" xr:uid="{D89B9CB1-7A04-4C2E-8968-D913C3B22D04}"/>
    <cellStyle name="Total 2 3 2 2 5 2" xfId="11982" xr:uid="{53F46F23-31E1-465E-847F-7D09F05233F2}"/>
    <cellStyle name="Total 2 3 2 2 5 3" xfId="15431" xr:uid="{665631F8-E032-4484-9222-2BA5EE9AFBBA}"/>
    <cellStyle name="Total 2 3 2 2 5 4" xfId="16965" xr:uid="{3D59F668-F392-493B-BD19-3C35A68959FA}"/>
    <cellStyle name="Total 2 3 2 2 5 5" xfId="21165" xr:uid="{F145D620-B418-44D9-896F-F54998B09737}"/>
    <cellStyle name="Total 2 3 2 2 5 6" xfId="23921" xr:uid="{C9F5F116-F427-4FFF-8C5F-745D641E4F4F}"/>
    <cellStyle name="Total 2 3 2 2 6" xfId="3641" xr:uid="{AE3E4C92-E308-4523-9B7D-0FD907C3879F}"/>
    <cellStyle name="Total 2 3 2 2 7" xfId="3607" xr:uid="{7432CD5D-002A-4590-A55D-2A0524EB0C7B}"/>
    <cellStyle name="Total 2 3 2 2 8" xfId="13283" xr:uid="{21043D84-F732-40A6-916D-30C637EBA1E6}"/>
    <cellStyle name="Total 2 3 2 2 9" xfId="17516" xr:uid="{932303D6-5935-4DD4-A28F-115CF6BA8D7E}"/>
    <cellStyle name="Total 2 3 2 3" xfId="5369" xr:uid="{F430C584-C23D-43E9-B1ED-63ACC419C839}"/>
    <cellStyle name="Total 2 3 2 3 10" xfId="18660" xr:uid="{D46ACA62-FB7A-4702-8BA0-E3D7F45E4051}"/>
    <cellStyle name="Total 2 3 2 3 2" xfId="5872" xr:uid="{68F86BE6-B958-4DEB-9FDC-941CC4E2DAC8}"/>
    <cellStyle name="Total 2 3 2 3 2 2" xfId="7041" xr:uid="{48B22EB3-F064-4BFE-8243-1E66FEF12D63}"/>
    <cellStyle name="Total 2 3 2 3 2 2 2" xfId="11197" xr:uid="{4D7A548C-DE8F-49A8-AD07-D69A54C120FC}"/>
    <cellStyle name="Total 2 3 2 3 2 2 3" xfId="14651" xr:uid="{A52B14A0-3476-4685-A169-E0173546805D}"/>
    <cellStyle name="Total 2 3 2 3 2 2 4" xfId="17018" xr:uid="{317D5BD5-F710-4D34-8026-134734A0F851}"/>
    <cellStyle name="Total 2 3 2 3 2 2 5" xfId="20392" xr:uid="{A1A9E2D4-9F8F-46D3-9535-E2F3E486DABF}"/>
    <cellStyle name="Total 2 3 2 3 2 2 6" xfId="23150" xr:uid="{FE6295BE-A3DA-4469-900D-9A068F8212F8}"/>
    <cellStyle name="Total 2 3 2 3 2 3" xfId="7689" xr:uid="{3738E1F7-0F22-467B-B4A4-8D55E9C75023}"/>
    <cellStyle name="Total 2 3 2 3 2 3 2" xfId="11845" xr:uid="{9B30163C-063E-41AC-BB01-32AB9325F24B}"/>
    <cellStyle name="Total 2 3 2 3 2 3 3" xfId="15294" xr:uid="{5C18E3C2-1E90-431F-BEF5-917A3BF5E1E5}"/>
    <cellStyle name="Total 2 3 2 3 2 3 4" xfId="4447" xr:uid="{05DBEFF1-2DE9-45CA-A730-E656653E8E10}"/>
    <cellStyle name="Total 2 3 2 3 2 3 5" xfId="21029" xr:uid="{5D579025-9B4C-47F9-A1CC-DD7A32704134}"/>
    <cellStyle name="Total 2 3 2 3 2 3 6" xfId="23785" xr:uid="{B45F3435-3E38-4BE9-9AE4-4C552B777649}"/>
    <cellStyle name="Total 2 3 2 3 2 4" xfId="8321" xr:uid="{139723F4-1F34-45A5-A646-96530D82232A}"/>
    <cellStyle name="Total 2 3 2 3 2 4 2" xfId="12477" xr:uid="{B87F34A1-3D6B-461E-B4F6-EB0B87946DA5}"/>
    <cellStyle name="Total 2 3 2 3 2 4 3" xfId="15924" xr:uid="{24007CE9-338E-4996-A7A9-58A45228A362}"/>
    <cellStyle name="Total 2 3 2 3 2 4 4" xfId="4228" xr:uid="{EADD601A-BE4B-48F2-8881-E60B84F8E949}"/>
    <cellStyle name="Total 2 3 2 3 2 4 5" xfId="21655" xr:uid="{40FC4E60-43A4-4191-90B9-85939DA06BBA}"/>
    <cellStyle name="Total 2 3 2 3 2 4 6" xfId="24411" xr:uid="{FAC70C6E-F19A-4712-9FD8-889B2262B6AC}"/>
    <cellStyle name="Total 2 3 2 3 2 5" xfId="10057" xr:uid="{4C8ACA9A-7426-4185-8D3F-83A7350416C9}"/>
    <cellStyle name="Total 2 3 2 3 2 6" xfId="4700" xr:uid="{ADDAE6D6-5D22-4742-81D6-47EDEC7C7DF1}"/>
    <cellStyle name="Total 2 3 2 3 2 7" xfId="16190" xr:uid="{6E1BD8AA-66C1-4D12-AC9E-24D6B7253675}"/>
    <cellStyle name="Total 2 3 2 3 2 8" xfId="17691" xr:uid="{3239E918-0FA7-4595-9C61-1C8A759C9BFB}"/>
    <cellStyle name="Total 2 3 2 3 2 9" xfId="17800" xr:uid="{44C0C706-7F8C-4746-AD06-1F691E004218}"/>
    <cellStyle name="Total 2 3 2 3 3" xfId="6599" xr:uid="{FC23F498-3F66-42A9-A2C2-20ABD5DF53F0}"/>
    <cellStyle name="Total 2 3 2 3 3 2" xfId="10771" xr:uid="{E27AF8FD-F65C-4C64-B4DB-57645AAAB8C7}"/>
    <cellStyle name="Total 2 3 2 3 3 3" xfId="14219" xr:uid="{3AE64687-DF94-46FB-AD5B-E96B8ECE5611}"/>
    <cellStyle name="Total 2 3 2 3 3 4" xfId="17122" xr:uid="{9B1DA633-DD65-47B9-B95D-CFC83D4B21A8}"/>
    <cellStyle name="Total 2 3 2 3 3 5" xfId="19997" xr:uid="{8035CA59-B939-4106-B707-094C567451BE}"/>
    <cellStyle name="Total 2 3 2 3 3 6" xfId="22760" xr:uid="{720A78D1-075B-4380-AF69-ED9E98DBB39B}"/>
    <cellStyle name="Total 2 3 2 3 4" xfId="7298" xr:uid="{2A8BD97D-0975-403B-9B64-3EFF77D73E93}"/>
    <cellStyle name="Total 2 3 2 3 4 2" xfId="11454" xr:uid="{3889ABFB-9270-4989-A657-F26C15100136}"/>
    <cellStyle name="Total 2 3 2 3 4 3" xfId="14906" xr:uid="{673E2EA3-E860-4C73-A6E3-9D3FB5AF1DAD}"/>
    <cellStyle name="Total 2 3 2 3 4 4" xfId="3733" xr:uid="{516D8C82-DC35-456D-8309-13D4DFAED60F}"/>
    <cellStyle name="Total 2 3 2 3 4 5" xfId="20643" xr:uid="{FD999F2B-86C5-4AF9-8E15-70B983BCDB87}"/>
    <cellStyle name="Total 2 3 2 3 4 6" xfId="23399" xr:uid="{682C30BA-25D3-4466-9AF1-6E73A410EE86}"/>
    <cellStyle name="Total 2 3 2 3 5" xfId="7931" xr:uid="{785BC688-6B88-4A08-81FB-D7C6EE4A26CA}"/>
    <cellStyle name="Total 2 3 2 3 5 2" xfId="12087" xr:uid="{0948AD22-F73C-47A3-9F3F-A181C5207FC7}"/>
    <cellStyle name="Total 2 3 2 3 5 3" xfId="15536" xr:uid="{66B97693-7728-4953-BBBC-34D46BA52AD9}"/>
    <cellStyle name="Total 2 3 2 3 5 4" xfId="10268" xr:uid="{FCEACE49-93B7-4EC4-ADB2-AACF879A0A2E}"/>
    <cellStyle name="Total 2 3 2 3 5 5" xfId="21270" xr:uid="{2DFE23B5-C1F2-41F8-AE89-3AC8B0870C4C}"/>
    <cellStyle name="Total 2 3 2 3 5 6" xfId="24026" xr:uid="{5DE8CEB8-F532-472E-8575-2AA295D68431}"/>
    <cellStyle name="Total 2 3 2 3 6" xfId="9583" xr:uid="{133012B0-DE94-439D-9615-31C7AC29C8C2}"/>
    <cellStyle name="Total 2 3 2 3 7" xfId="12830" xr:uid="{EBC97A0E-9B5A-4082-A7DF-F671CA01D10F}"/>
    <cellStyle name="Total 2 3 2 3 8" xfId="4767" xr:uid="{6329B50E-9B3E-48E3-9C0A-175A6B028E6F}"/>
    <cellStyle name="Total 2 3 2 3 9" xfId="3718" xr:uid="{76A9CC02-488A-462C-A98D-9EB2C4E29385}"/>
    <cellStyle name="Total 2 3 2 4" xfId="5549" xr:uid="{0B24E29F-22DB-474E-A36C-65809241BACA}"/>
    <cellStyle name="Total 2 3 2 4 2" xfId="6719" xr:uid="{6A44AA1B-F51B-4A10-8B6C-CA47C4AF906E}"/>
    <cellStyle name="Total 2 3 2 4 2 2" xfId="10880" xr:uid="{C05BB0BC-37C2-49B4-9176-E7BCB0170861}"/>
    <cellStyle name="Total 2 3 2 4 2 3" xfId="14333" xr:uid="{F4D0F942-AB97-4817-B029-D63A356E0227}"/>
    <cellStyle name="Total 2 3 2 4 2 4" xfId="12826" xr:uid="{E9FFAB0A-C3BF-4615-9290-74015E666378}"/>
    <cellStyle name="Total 2 3 2 4 2 5" xfId="20092" xr:uid="{CDB3782C-39B3-4378-A895-B51B27EC1FB1}"/>
    <cellStyle name="Total 2 3 2 4 2 6" xfId="22851" xr:uid="{F910CD38-FA5A-49F7-ACAF-678E8EA99152}"/>
    <cellStyle name="Total 2 3 2 4 3" xfId="7387" xr:uid="{8759ECBE-F523-4DE4-94D6-B7FADE184174}"/>
    <cellStyle name="Total 2 3 2 4 3 2" xfId="11543" xr:uid="{05E979FD-E29E-4341-A371-8E333106C5B2}"/>
    <cellStyle name="Total 2 3 2 4 3 3" xfId="14994" xr:uid="{C5A1D441-9B9E-4AAB-ADD3-E1A0C056FEC9}"/>
    <cellStyle name="Total 2 3 2 4 3 4" xfId="17870" xr:uid="{97AB6AD5-5F0C-4D39-A1DE-54DA5A9CB518}"/>
    <cellStyle name="Total 2 3 2 4 3 5" xfId="20730" xr:uid="{A81D6BD9-BFF1-46CE-BBF2-7275307DF986}"/>
    <cellStyle name="Total 2 3 2 4 3 6" xfId="23486" xr:uid="{C73A88FF-A1D2-4880-A01F-AE40E11A648C}"/>
    <cellStyle name="Total 2 3 2 4 4" xfId="8019" xr:uid="{1A2948D4-37B7-4D34-8DF8-7376681D742C}"/>
    <cellStyle name="Total 2 3 2 4 4 2" xfId="12175" xr:uid="{AFFF23B3-DA54-4FFF-8C88-E16D1F96FEAD}"/>
    <cellStyle name="Total 2 3 2 4 4 3" xfId="15624" xr:uid="{003853A5-CF57-4280-A64B-56AF1DD43D71}"/>
    <cellStyle name="Total 2 3 2 4 4 4" xfId="3070" xr:uid="{F5173B8C-0AA8-441D-8EDB-E4CAC1A2DD97}"/>
    <cellStyle name="Total 2 3 2 4 4 5" xfId="21356" xr:uid="{9081FCB3-E836-4EBF-AE47-E6BE31A0DB07}"/>
    <cellStyle name="Total 2 3 2 4 4 6" xfId="24112" xr:uid="{AA650113-30B9-4D06-B685-8CFA8D9A2CC5}"/>
    <cellStyle name="Total 2 3 2 4 5" xfId="9740" xr:uid="{53F4741E-7442-42A6-BFB3-5F20145FF095}"/>
    <cellStyle name="Total 2 3 2 4 6" xfId="5104" xr:uid="{0D0A8FA2-8BEE-4D21-8696-5485234D71B8}"/>
    <cellStyle name="Total 2 3 2 4 7" xfId="18631" xr:uid="{D710B0A9-38B5-4C0C-AB13-877CD48DEFFF}"/>
    <cellStyle name="Total 2 3 2 4 8" xfId="8497" xr:uid="{460D36AD-572C-4BC7-8783-FC39C46D6D83}"/>
    <cellStyle name="Total 2 3 2 4 9" xfId="18665" xr:uid="{4CA4BFDF-4F11-4365-A9F8-17D93FE4499B}"/>
    <cellStyle name="Total 2 3 2 5" xfId="6302" xr:uid="{153561B5-441C-47D7-85D7-080F0C9D8A0F}"/>
    <cellStyle name="Total 2 3 2 5 2" xfId="10478" xr:uid="{5494F47E-CB1A-445D-B329-3798A2FB18C4}"/>
    <cellStyle name="Total 2 3 2 5 3" xfId="13924" xr:uid="{0A6D6785-C863-4226-9504-E40DE4892C92}"/>
    <cellStyle name="Total 2 3 2 5 4" xfId="17648" xr:uid="{6DB16013-8BC3-4BD3-814D-58EEC8CBA135}"/>
    <cellStyle name="Total 2 3 2 5 5" xfId="19748" xr:uid="{E5707377-9B91-467C-996A-29A18E1A4727}"/>
    <cellStyle name="Total 2 3 2 5 6" xfId="22512" xr:uid="{83F7CF04-4502-4B2C-8C8A-EADDD8B8D5A1}"/>
    <cellStyle name="Total 2 3 2 6" xfId="6124" xr:uid="{31705BEA-F502-4407-B62E-351D4F2F8D98}"/>
    <cellStyle name="Total 2 3 2 6 2" xfId="10300" xr:uid="{56F1C8EC-8771-42D8-B962-9AAD0D2540CB}"/>
    <cellStyle name="Total 2 3 2 6 3" xfId="13747" xr:uid="{78BA1C04-DEDC-4588-9D5D-20040CAD64F3}"/>
    <cellStyle name="Total 2 3 2 6 4" xfId="18703" xr:uid="{123CA080-3DA4-4C08-9F13-00F394A05398}"/>
    <cellStyle name="Total 2 3 2 6 5" xfId="17580" xr:uid="{C8B64BE2-380F-4946-B398-BA07FE5C1B6B}"/>
    <cellStyle name="Total 2 3 2 6 6" xfId="22368" xr:uid="{0C5178E2-71FB-46F2-9C05-2B59F6338F90}"/>
    <cellStyle name="Total 2 3 2 7" xfId="6245" xr:uid="{60E0E799-4D31-4688-AEE3-DA491DD8B6DB}"/>
    <cellStyle name="Total 2 3 2 7 2" xfId="10421" xr:uid="{68C3CB29-A20B-444A-BCA8-03F7E65CE174}"/>
    <cellStyle name="Total 2 3 2 7 3" xfId="13867" xr:uid="{620D5E8A-AA02-4B84-A0FA-ACFE0F2CF2D1}"/>
    <cellStyle name="Total 2 3 2 7 4" xfId="18350" xr:uid="{75E5A95E-BB55-4F6D-90D9-837327D9E2E4}"/>
    <cellStyle name="Total 2 3 2 7 5" xfId="3656" xr:uid="{E7534A6D-CC5C-4395-864A-24856D4FE320}"/>
    <cellStyle name="Total 2 3 2 7 6" xfId="22455" xr:uid="{C1E4842D-8E04-4CE4-BDE4-E1430D7F434F}"/>
    <cellStyle name="Total 2 3 2 8" xfId="8985" xr:uid="{77C9A909-06E3-4E8D-942F-CD4BB1B1F9A9}"/>
    <cellStyle name="Total 2 3 2 8 2" xfId="13096" xr:uid="{32A12006-0280-4EBB-8330-30E9DBCF220D}"/>
    <cellStyle name="Total 2 3 2 8 3" xfId="16494" xr:uid="{C5022CAA-F8A5-4065-985F-55A96166E3C6}"/>
    <cellStyle name="Total 2 3 2 8 4" xfId="18934" xr:uid="{AA059D85-91CA-49C0-950F-E2B3673201A5}"/>
    <cellStyle name="Total 2 3 2 8 5" xfId="3650" xr:uid="{2518B2CA-301C-46D6-8D4F-F7510D9FA787}"/>
    <cellStyle name="Total 2 3 2 8 6" xfId="21954" xr:uid="{5C01027D-C2C3-4B3B-A794-633D3EACFE30}"/>
    <cellStyle name="Total 2 3 2 8 7" xfId="24652" xr:uid="{AFE64E98-B671-45A4-9A29-6054154AEBFE}"/>
    <cellStyle name="Total 2 3 2 9" xfId="9291" xr:uid="{7FDB0F67-575A-499B-A621-0A633590D3DD}"/>
    <cellStyle name="Total 2 3 2 9 2" xfId="13388" xr:uid="{EE0A80C8-C910-46C3-A7D1-087317C93586}"/>
    <cellStyle name="Total 2 3 2 9 3" xfId="16783" xr:uid="{56812DEB-1265-4036-B5A2-2886DF80626D}"/>
    <cellStyle name="Total 2 3 2 9 4" xfId="19214" xr:uid="{A662C234-7CBB-4F3B-BFDA-49A1360F2ACD}"/>
    <cellStyle name="Total 2 3 2 9 5" xfId="22183" xr:uid="{04D35AA9-953F-4B09-8F77-E12A6DACC23D}"/>
    <cellStyle name="Total 2 3 2 9 6" xfId="24843" xr:uid="{4A0AA2CA-542D-4CA2-B6B3-CBD387FF986F}"/>
    <cellStyle name="Total 2 3 3" xfId="5196" xr:uid="{28E1D82C-5256-4801-8530-6AE42EB5D685}"/>
    <cellStyle name="Total 2 3 3 10" xfId="13565" xr:uid="{160B3694-1514-449E-927B-4DB7E07F8775}"/>
    <cellStyle name="Total 2 3 3 11" xfId="18484" xr:uid="{F28BFC9D-63BD-4CAB-A02F-AF35E3EEA04F}"/>
    <cellStyle name="Total 2 3 3 12" xfId="10191" xr:uid="{7596D7DA-89AA-40B8-B6C3-461023D8F9E1}"/>
    <cellStyle name="Total 2 3 3 2" xfId="5602" xr:uid="{41B5DC80-3270-4C39-BC69-774E89CF3AEE}"/>
    <cellStyle name="Total 2 3 3 2 2" xfId="6772" xr:uid="{F71347B9-B0B0-4A32-8498-A53EB461E303}"/>
    <cellStyle name="Total 2 3 3 2 2 2" xfId="10933" xr:uid="{6E398612-5510-4B62-8DF5-2F4298A9998B}"/>
    <cellStyle name="Total 2 3 3 2 2 3" xfId="14386" xr:uid="{84EC4EB2-9B8B-4AC8-B7A8-560BDF352AB0}"/>
    <cellStyle name="Total 2 3 3 2 2 4" xfId="19359" xr:uid="{8DF803B5-618A-4AA7-803A-290E569E847D}"/>
    <cellStyle name="Total 2 3 3 2 2 5" xfId="20145" xr:uid="{76FF01A9-4962-4911-8CBA-15EA5B248882}"/>
    <cellStyle name="Total 2 3 3 2 2 6" xfId="22904" xr:uid="{8E7923B8-9F7E-4A1E-B513-45544B673D32}"/>
    <cellStyle name="Total 2 3 3 2 3" xfId="7440" xr:uid="{53FD9617-045D-4072-8E6A-862FF42BC1EE}"/>
    <cellStyle name="Total 2 3 3 2 3 2" xfId="11596" xr:uid="{0F2B7835-9958-4646-9C75-FDA23F293036}"/>
    <cellStyle name="Total 2 3 3 2 3 3" xfId="15047" xr:uid="{208D9DFC-90D5-4942-9F26-A898A3CC6619}"/>
    <cellStyle name="Total 2 3 3 2 3 4" xfId="18160" xr:uid="{3B46040B-D35C-45D0-868B-0EA08A51CC95}"/>
    <cellStyle name="Total 2 3 3 2 3 5" xfId="20783" xr:uid="{4A1E0569-1F03-45A7-BC14-EB0502CB397D}"/>
    <cellStyle name="Total 2 3 3 2 3 6" xfId="23539" xr:uid="{00AA8A56-74C0-427A-982F-D6AB5E1C4D68}"/>
    <cellStyle name="Total 2 3 3 2 4" xfId="8072" xr:uid="{0E8B48BE-3A58-4B09-A9F1-B5AB5541B708}"/>
    <cellStyle name="Total 2 3 3 2 4 2" xfId="12228" xr:uid="{C57298D8-C499-43A3-B77B-2D3D4FAF8D28}"/>
    <cellStyle name="Total 2 3 3 2 4 3" xfId="15677" xr:uid="{8B2A924F-FAB6-4B95-BE39-8F11544874C7}"/>
    <cellStyle name="Total 2 3 3 2 4 4" xfId="16268" xr:uid="{538B3F79-F7B8-4267-B10A-89D3D7778722}"/>
    <cellStyle name="Total 2 3 3 2 4 5" xfId="21409" xr:uid="{F08135D5-48A5-4A6C-8F53-336B3D2920C2}"/>
    <cellStyle name="Total 2 3 3 2 4 6" xfId="24165" xr:uid="{03EADE2C-5692-47DA-8537-02E9F1B34FCA}"/>
    <cellStyle name="Total 2 3 3 2 5" xfId="9793" xr:uid="{0FC89C11-132C-4DBD-9CA6-D54A99CE7BFF}"/>
    <cellStyle name="Total 2 3 3 2 6" xfId="4910" xr:uid="{72AEDF3A-10B0-42DB-9527-103780769B5E}"/>
    <cellStyle name="Total 2 3 3 2 7" xfId="18582" xr:uid="{9EC4EB65-1F1C-40A4-856C-59DB6DE35681}"/>
    <cellStyle name="Total 2 3 3 2 8" xfId="18047" xr:uid="{DBBC423A-9E79-4E0F-BAE6-D2639E6FCD79}"/>
    <cellStyle name="Total 2 3 3 2 9" xfId="18035" xr:uid="{853B6689-E019-4080-9364-B113990A9BF4}"/>
    <cellStyle name="Total 2 3 3 3" xfId="6428" xr:uid="{39121910-11CF-4CD2-BFAC-15275CF2D62E}"/>
    <cellStyle name="Total 2 3 3 3 2" xfId="10600" xr:uid="{327E299F-4454-4DD1-B62D-A37CF819A429}"/>
    <cellStyle name="Total 2 3 3 3 3" xfId="14048" xr:uid="{2AC17F42-4492-47F6-9AC0-7F1C8E4A0CCC}"/>
    <cellStyle name="Total 2 3 3 3 4" xfId="18168" xr:uid="{D0653512-B0ED-4863-A6F2-A8BDBE23CBD8}"/>
    <cellStyle name="Total 2 3 3 3 5" xfId="19826" xr:uid="{79B07744-A32D-4747-9CD9-02E2D492FA31}"/>
    <cellStyle name="Total 2 3 3 3 6" xfId="22589" xr:uid="{1B199DF2-F8F1-4D74-9B87-D50693E0310C}"/>
    <cellStyle name="Total 2 3 3 4" xfId="7127" xr:uid="{75908F8F-6724-4AA8-9C70-C0724754F5FA}"/>
    <cellStyle name="Total 2 3 3 4 2" xfId="11283" xr:uid="{1FE6E8E3-53AE-49F0-B40E-4CB438D7A93C}"/>
    <cellStyle name="Total 2 3 3 4 3" xfId="14735" xr:uid="{482CF1A6-4D08-42EC-9699-0C90DA18AF3A}"/>
    <cellStyle name="Total 2 3 3 4 4" xfId="3833" xr:uid="{0C45DD9A-B919-464A-8B77-AC466C9F758F}"/>
    <cellStyle name="Total 2 3 3 4 5" xfId="20472" xr:uid="{254DF87C-69E0-4FD9-8EBF-E3375FEB8327}"/>
    <cellStyle name="Total 2 3 3 4 6" xfId="23228" xr:uid="{218B54E0-EB71-40D0-AA1F-3497DF101C7B}"/>
    <cellStyle name="Total 2 3 3 5" xfId="7758" xr:uid="{4AC115BE-CF36-4B66-A1A1-BF00372E3E24}"/>
    <cellStyle name="Total 2 3 3 5 2" xfId="11914" xr:uid="{05956663-774C-4073-AD16-AE0F59CCBA2D}"/>
    <cellStyle name="Total 2 3 3 5 3" xfId="15363" xr:uid="{5BFD602F-C1A8-4C83-B490-0B77C7B244D3}"/>
    <cellStyle name="Total 2 3 3 5 4" xfId="14016" xr:uid="{D95F66B3-B97A-4D24-90A4-1A58487DB350}"/>
    <cellStyle name="Total 2 3 3 5 5" xfId="21097" xr:uid="{686FE2DB-FE0F-4D9B-8301-2AABA562626D}"/>
    <cellStyle name="Total 2 3 3 5 6" xfId="23853" xr:uid="{AAA3CBD3-C8CB-4FCF-A418-F67AF08A4ECD}"/>
    <cellStyle name="Total 2 3 3 6" xfId="9149" xr:uid="{49D63289-DE45-47E1-87C0-7C15C25E7180}"/>
    <cellStyle name="Total 2 3 3 6 2" xfId="13249" xr:uid="{F95A88E4-C798-410E-8F14-0E73DDF0E650}"/>
    <cellStyle name="Total 2 3 3 6 3" xfId="16645" xr:uid="{9BCD9C6B-A051-4C5D-B295-ADD25D95DC9B}"/>
    <cellStyle name="Total 2 3 3 6 4" xfId="19082" xr:uid="{0C666A0B-61A2-463D-8D75-055C4B537793}"/>
    <cellStyle name="Total 2 3 3 6 5" xfId="19489" xr:uid="{93B1E961-B95A-43C5-BCAF-2D13DBD521C7}"/>
    <cellStyle name="Total 2 3 3 6 6" xfId="22062" xr:uid="{B45E5A6D-E39F-4AEE-8532-507F90CFA2B1}"/>
    <cellStyle name="Total 2 3 3 6 7" xfId="24758" xr:uid="{F7695F4E-A38D-4B8D-87A0-3069BF241CF8}"/>
    <cellStyle name="Total 2 3 3 7" xfId="9404" xr:uid="{012885C5-2371-4F19-B351-E60F9AEBEE52}"/>
    <cellStyle name="Total 2 3 3 7 2" xfId="13501" xr:uid="{7D9E567C-04F4-477B-9730-7FDF1FA16AAD}"/>
    <cellStyle name="Total 2 3 3 7 3" xfId="16896" xr:uid="{3A0844CE-474D-49BD-8682-04AB49B9BCE0}"/>
    <cellStyle name="Total 2 3 3 7 4" xfId="19327" xr:uid="{F3320151-21A0-45E3-A6BD-A627B99D42FA}"/>
    <cellStyle name="Total 2 3 3 7 5" xfId="19665" xr:uid="{5DEE1BC2-ECBE-475E-97F5-7AC5D7949C0A}"/>
    <cellStyle name="Total 2 3 3 7 6" xfId="22296" xr:uid="{15B8F0DC-00F7-410B-8DAE-1035A7A50AF2}"/>
    <cellStyle name="Total 2 3 3 7 7" xfId="24956" xr:uid="{F0877EC1-E91A-4B60-82EE-441EBF0F4B02}"/>
    <cellStyle name="Total 2 3 3 8" xfId="3040" xr:uid="{8561F1B4-C694-44D4-8408-3A6A92BD9E39}"/>
    <cellStyle name="Total 2 3 3 9" xfId="4482" xr:uid="{D119A8CA-0BC3-4CCA-899A-3A1D775DCCE3}"/>
    <cellStyle name="Total 2 3 4" xfId="5300" xr:uid="{8D9EE205-5577-44A6-8A41-B793D2E6842D}"/>
    <cellStyle name="Total 2 3 4 10" xfId="13264" xr:uid="{CD795955-B265-49ED-9102-051646169615}"/>
    <cellStyle name="Total 2 3 4 11" xfId="18004" xr:uid="{11260854-47C5-4004-B20E-83327FF1C835}"/>
    <cellStyle name="Total 2 3 4 12" xfId="18183" xr:uid="{01E1B36D-3E7D-4BBB-B8A5-08B0FF4FBAC7}"/>
    <cellStyle name="Total 2 3 4 2" xfId="5818" xr:uid="{89F690E9-E129-44A4-A66A-B949BF801508}"/>
    <cellStyle name="Total 2 3 4 2 2" xfId="6987" xr:uid="{13F69DDE-033A-4406-BF74-E62019762C73}"/>
    <cellStyle name="Total 2 3 4 2 2 2" xfId="11143" xr:uid="{01DD4521-BBC7-4513-846F-903A9994C0F4}"/>
    <cellStyle name="Total 2 3 4 2 2 3" xfId="14597" xr:uid="{7764DA89-AF91-4943-9603-2D957B8FCC5A}"/>
    <cellStyle name="Total 2 3 4 2 2 4" xfId="17374" xr:uid="{17CEF0C4-C08D-430E-8C0B-80075860D496}"/>
    <cellStyle name="Total 2 3 4 2 2 5" xfId="20338" xr:uid="{D66B13E2-0AFE-4661-84B1-E498F99E6AE7}"/>
    <cellStyle name="Total 2 3 4 2 2 6" xfId="23096" xr:uid="{AC10A824-8780-4639-9DA5-08B0965EBA10}"/>
    <cellStyle name="Total 2 3 4 2 3" xfId="7635" xr:uid="{22430938-8989-437B-8986-61B0510677B6}"/>
    <cellStyle name="Total 2 3 4 2 3 2" xfId="11791" xr:uid="{F8C3462D-BD88-4844-A8B7-8435F3DBB7D9}"/>
    <cellStyle name="Total 2 3 4 2 3 3" xfId="15240" xr:uid="{61738282-FE61-49A3-AD77-8398D20675F0}"/>
    <cellStyle name="Total 2 3 4 2 3 4" xfId="12649" xr:uid="{860CF2E2-4687-4996-9EC8-3A97069F23AD}"/>
    <cellStyle name="Total 2 3 4 2 3 5" xfId="20975" xr:uid="{8FDA7289-C378-4823-91AC-864A13D5740E}"/>
    <cellStyle name="Total 2 3 4 2 3 6" xfId="23731" xr:uid="{C78DFB1D-8AD9-42CD-B452-333A88E8DC8D}"/>
    <cellStyle name="Total 2 3 4 2 4" xfId="8267" xr:uid="{DB8141DA-BA56-4FBA-B346-383480107D4E}"/>
    <cellStyle name="Total 2 3 4 2 4 2" xfId="12423" xr:uid="{B22D8C58-4F43-49E0-8D85-E0AE15714D99}"/>
    <cellStyle name="Total 2 3 4 2 4 3" xfId="15870" xr:uid="{668ECAE7-7BF9-40DE-8F7D-0BFB7F77CE31}"/>
    <cellStyle name="Total 2 3 4 2 4 4" xfId="8612" xr:uid="{36B8ACAF-4B47-4962-B1B0-D96F90EE99EF}"/>
    <cellStyle name="Total 2 3 4 2 4 5" xfId="21601" xr:uid="{33C98192-73F4-49EA-8426-526DD76B5995}"/>
    <cellStyle name="Total 2 3 4 2 4 6" xfId="24357" xr:uid="{2B6C4B2D-CF05-4722-AF3C-2BBC5F17F93E}"/>
    <cellStyle name="Total 2 3 4 2 5" xfId="10003" xr:uid="{CBE87BC4-8091-410C-9ADF-CD3D2B9C8250}"/>
    <cellStyle name="Total 2 3 4 2 6" xfId="5119" xr:uid="{1E6CE82C-9C38-4E25-B675-829EE493639E}"/>
    <cellStyle name="Total 2 3 4 2 7" xfId="3129" xr:uid="{475E1454-B68C-4BDA-B51E-0421EDAE68F1}"/>
    <cellStyle name="Total 2 3 4 2 8" xfId="18366" xr:uid="{A189CB12-CC98-4E1F-B67E-2D664F24F296}"/>
    <cellStyle name="Total 2 3 4 2 9" xfId="3110" xr:uid="{AC70A63A-1522-4F30-919F-BEDA91918BEA}"/>
    <cellStyle name="Total 2 3 4 3" xfId="6531" xr:uid="{14C3D933-7C9B-408B-BF16-7001480BA161}"/>
    <cellStyle name="Total 2 3 4 3 2" xfId="10703" xr:uid="{D4F3A0E4-16E0-4615-ABFE-B38C74D9DBF4}"/>
    <cellStyle name="Total 2 3 4 3 3" xfId="14151" xr:uid="{49B0FA45-DB0B-4139-89A7-29FCACC30B40}"/>
    <cellStyle name="Total 2 3 4 3 4" xfId="18699" xr:uid="{53A74DBC-5934-4A47-B2A7-E467277F9573}"/>
    <cellStyle name="Total 2 3 4 3 5" xfId="19929" xr:uid="{CA08FDA7-399C-406E-9EEA-7F9667376F2B}"/>
    <cellStyle name="Total 2 3 4 3 6" xfId="22692" xr:uid="{23246C94-5D17-489A-983B-AAD3EEB010C2}"/>
    <cellStyle name="Total 2 3 4 4" xfId="7230" xr:uid="{11409B38-AE0D-469C-AE6E-3E8BF9685CF7}"/>
    <cellStyle name="Total 2 3 4 4 2" xfId="11386" xr:uid="{5DB1F7F8-2B7A-4796-822E-8DADE4901B8B}"/>
    <cellStyle name="Total 2 3 4 4 3" xfId="14838" xr:uid="{083B8BC1-C4C0-4EE1-8186-69162F928EE2}"/>
    <cellStyle name="Total 2 3 4 4 4" xfId="18003" xr:uid="{070A2C0C-A48F-4199-B05D-DF3D2DEA6EEF}"/>
    <cellStyle name="Total 2 3 4 4 5" xfId="20575" xr:uid="{8BA5A1ED-228E-4A9A-BA1C-E771C24E2D90}"/>
    <cellStyle name="Total 2 3 4 4 6" xfId="23331" xr:uid="{AC1C6C21-45F4-43E1-930F-A166F669E2A2}"/>
    <cellStyle name="Total 2 3 4 5" xfId="7862" xr:uid="{CFB7CE98-52FB-4E34-91DB-6FC404FD2FF0}"/>
    <cellStyle name="Total 2 3 4 5 2" xfId="12018" xr:uid="{81E177C0-D3F2-48FF-8EDC-63B542080C21}"/>
    <cellStyle name="Total 2 3 4 5 3" xfId="15467" xr:uid="{2C976BA9-4B82-49C7-8F69-97E1794EE07F}"/>
    <cellStyle name="Total 2 3 4 5 4" xfId="16516" xr:uid="{E53D72C0-8664-4F38-AE13-9FFBF7C47172}"/>
    <cellStyle name="Total 2 3 4 5 5" xfId="21201" xr:uid="{9F377144-B4C4-4332-9F45-6AFBADA8D6C3}"/>
    <cellStyle name="Total 2 3 4 5 6" xfId="23957" xr:uid="{CBE265FB-BD09-42D6-BB92-14867032834A}"/>
    <cellStyle name="Total 2 3 4 6" xfId="9174" xr:uid="{C2784361-F6CF-4732-9068-2608B5178846}"/>
    <cellStyle name="Total 2 3 4 6 2" xfId="13272" xr:uid="{7813C4A0-3690-48CD-BA70-788EA62EB572}"/>
    <cellStyle name="Total 2 3 4 6 3" xfId="16669" xr:uid="{0735573E-9A7F-4FE7-BF8D-D76215B0028A}"/>
    <cellStyle name="Total 2 3 4 6 4" xfId="19101" xr:uid="{5E05AC40-67EA-4A31-BFBA-B20EA40D1BA4}"/>
    <cellStyle name="Total 2 3 4 6 5" xfId="19508" xr:uid="{D9A6AD28-2D97-43AF-96B3-8DB4E00BF90F}"/>
    <cellStyle name="Total 2 3 4 6 6" xfId="22077" xr:uid="{3E9DC4D1-ED68-472D-84C1-3919DC455068}"/>
    <cellStyle name="Total 2 3 4 6 7" xfId="24772" xr:uid="{92AC9131-29B3-4BFF-9AB4-2587D74BAD71}"/>
    <cellStyle name="Total 2 3 4 7" xfId="9418" xr:uid="{CB48EE0C-2290-43D6-B465-4636F49ED294}"/>
    <cellStyle name="Total 2 3 4 7 2" xfId="13515" xr:uid="{CAC10E7D-CA07-4A45-B322-35005C585FF4}"/>
    <cellStyle name="Total 2 3 4 7 3" xfId="16910" xr:uid="{3B24F73A-F5D2-4235-BA4E-2F3079FCACF9}"/>
    <cellStyle name="Total 2 3 4 7 4" xfId="19341" xr:uid="{A28AE172-2AB4-4779-80FB-A2EA5CCCCF70}"/>
    <cellStyle name="Total 2 3 4 7 5" xfId="19679" xr:uid="{EBB835E8-08CE-40EC-89B5-598686CD3A12}"/>
    <cellStyle name="Total 2 3 4 7 6" xfId="22310" xr:uid="{6A70A192-8106-4E03-BF23-FB349B624B13}"/>
    <cellStyle name="Total 2 3 4 7 7" xfId="24970" xr:uid="{F4BC265A-C4F2-47B7-9B34-0EC06C40E708}"/>
    <cellStyle name="Total 2 3 4 8" xfId="9514" xr:uid="{15B7D5FC-8B9C-4B57-99D1-B047D7EE90A7}"/>
    <cellStyle name="Total 2 3 4 9" xfId="9615" xr:uid="{1D2F608E-6BA3-479B-A256-8197DF1F909B}"/>
    <cellStyle name="Total 2 3 5" xfId="5496" xr:uid="{FF3090DC-9D2C-4136-9702-4AA8D466F450}"/>
    <cellStyle name="Total 2 3 5 2" xfId="6670" xr:uid="{FD150FE8-F0B1-4B0E-B606-BC1A81D44775}"/>
    <cellStyle name="Total 2 3 5 2 2" xfId="10831" xr:uid="{F7C0F529-43B7-491C-8175-7D9A12233B1F}"/>
    <cellStyle name="Total 2 3 5 2 3" xfId="14284" xr:uid="{064A38E3-6355-48B3-99FC-D23A0E10A40A}"/>
    <cellStyle name="Total 2 3 5 2 4" xfId="13668" xr:uid="{2C598B02-E7B7-44DC-9D57-9B4C26AEE2EA}"/>
    <cellStyle name="Total 2 3 5 2 5" xfId="20044" xr:uid="{94584684-C030-472A-83AB-A62680324B4B}"/>
    <cellStyle name="Total 2 3 5 2 6" xfId="22803" xr:uid="{E6B8D762-22D4-47DA-B5B5-713107354D4D}"/>
    <cellStyle name="Total 2 3 5 3" xfId="7338" xr:uid="{0E32CAD5-22D5-42EF-AD5D-672A10590F42}"/>
    <cellStyle name="Total 2 3 5 3 2" xfId="11494" xr:uid="{F8A58CB9-654E-4996-8B0D-5F15D4205038}"/>
    <cellStyle name="Total 2 3 5 3 3" xfId="14945" xr:uid="{A1D58C4D-6131-4E4B-80D0-55474B4E179A}"/>
    <cellStyle name="Total 2 3 5 3 4" xfId="3400" xr:uid="{1ABEC7EA-82B0-4721-843A-30B280537034}"/>
    <cellStyle name="Total 2 3 5 3 5" xfId="20681" xr:uid="{B7F09675-297F-4734-8770-BF92F4619A83}"/>
    <cellStyle name="Total 2 3 5 3 6" xfId="23437" xr:uid="{2F6028BF-2F93-48A8-B447-64ECCBE31C13}"/>
    <cellStyle name="Total 2 3 5 4" xfId="7971" xr:uid="{78D66603-F51B-4507-A78F-C32A17B6E7ED}"/>
    <cellStyle name="Total 2 3 5 4 2" xfId="12127" xr:uid="{DA68C804-4254-490F-BF7A-D8DCCC497DC4}"/>
    <cellStyle name="Total 2 3 5 4 3" xfId="15576" xr:uid="{BCE2D7B0-6177-48E6-BC8C-0963925D5454}"/>
    <cellStyle name="Total 2 3 5 4 4" xfId="16260" xr:uid="{262A7994-5EE0-4A08-85CA-44C653011867}"/>
    <cellStyle name="Total 2 3 5 4 5" xfId="21308" xr:uid="{16886B77-72BC-4508-941A-EEEBC9836037}"/>
    <cellStyle name="Total 2 3 5 4 6" xfId="24064" xr:uid="{A796FE86-1124-43A4-822C-41C2B442F437}"/>
    <cellStyle name="Total 2 3 5 5" xfId="9688" xr:uid="{526D94EA-665C-4117-9F06-A47BE55E35DD}"/>
    <cellStyle name="Total 2 3 5 6" xfId="4868" xr:uid="{A250EEE8-43DC-4024-8A19-8ACCB0DFD3B0}"/>
    <cellStyle name="Total 2 3 5 7" xfId="18552" xr:uid="{15D8B58F-2A7E-4382-AB5C-FDDEBE9DAE00}"/>
    <cellStyle name="Total 2 3 5 8" xfId="17741" xr:uid="{709DBE00-4353-4EF3-ACE8-E34D363DAAFB}"/>
    <cellStyle name="Total 2 3 5 9" xfId="3257" xr:uid="{B330B448-1083-4C2A-998C-C4A2A09E6DCB}"/>
    <cellStyle name="Total 2 3 6" xfId="6076" xr:uid="{9399633B-EA96-4DBA-8C95-E1F76B518E87}"/>
    <cellStyle name="Total 2 3 6 2" xfId="10255" xr:uid="{47778669-1B8D-48A5-8F52-05C9DC10B334}"/>
    <cellStyle name="Total 2 3 6 3" xfId="13703" xr:uid="{396C7599-406F-42BE-827B-059672B9A0B7}"/>
    <cellStyle name="Total 2 3 6 4" xfId="16550" xr:uid="{4B930269-C63A-4723-9FD8-9895D578EABA}"/>
    <cellStyle name="Total 2 3 6 5" xfId="17677" xr:uid="{BC0C92DA-5FCA-45C0-B1FC-77771B77031A}"/>
    <cellStyle name="Total 2 3 6 6" xfId="22340" xr:uid="{C7DB5607-5260-4D95-AFB7-A19950392477}"/>
    <cellStyle name="Total 2 3 7" xfId="6330" xr:uid="{137C5750-00A4-46A5-B8A4-11E9136C08C2}"/>
    <cellStyle name="Total 2 3 7 2" xfId="10505" xr:uid="{0C4856E8-B0AD-470C-9DCA-6ED4186863E5}"/>
    <cellStyle name="Total 2 3 7 3" xfId="13952" xr:uid="{182AC44A-F9E6-4CF9-ACFC-874D075864BD}"/>
    <cellStyle name="Total 2 3 7 4" xfId="17413" xr:uid="{7A735D6D-B3EA-4326-974D-54BC75C918EC}"/>
    <cellStyle name="Total 2 3 7 5" xfId="19769" xr:uid="{DC899E63-AD1D-40F7-B076-6D6E67327E44}"/>
    <cellStyle name="Total 2 3 7 6" xfId="22533" xr:uid="{BBF29E0F-699A-4581-A077-39C6CFB4E9A4}"/>
    <cellStyle name="Total 2 3 8" xfId="5956" xr:uid="{79FFD490-9DB7-491A-A7EE-DC106BCCBE74}"/>
    <cellStyle name="Total 2 3 8 2" xfId="10139" xr:uid="{8ED8B6F6-D416-4AE0-A02D-C60AC493812D}"/>
    <cellStyle name="Total 2 3 8 3" xfId="13588" xr:uid="{B8B04449-D7A2-465F-B11B-9E80B4278C51}"/>
    <cellStyle name="Total 2 3 8 4" xfId="16110" xr:uid="{F74FFF9F-7C47-4EBD-81E6-17B68990F60F}"/>
    <cellStyle name="Total 2 3 8 5" xfId="16487" xr:uid="{497802B3-E48A-4357-B9DF-104CF1B13C49}"/>
    <cellStyle name="Total 2 3 8 6" xfId="4033" xr:uid="{4FF75803-7631-4ED5-931C-3FF72E00CFC3}"/>
    <cellStyle name="Total 2 3 9" xfId="8734" xr:uid="{4B72D2A7-340A-4D88-8F5D-BE1FC28D063B}"/>
    <cellStyle name="Total 2 3 9 2" xfId="12891" xr:uid="{7B9061F0-E9F9-4B18-A81C-8AD74E8555AA}"/>
    <cellStyle name="Total 2 3 9 3" xfId="16292" xr:uid="{BAAFAB8A-E352-49D5-AC0B-B220ED29909F}"/>
    <cellStyle name="Total 2 3 9 4" xfId="18727" xr:uid="{C75ED5D6-5F19-4C32-8177-9463789F469A}"/>
    <cellStyle name="Total 2 3 9 5" xfId="16179" xr:uid="{5567862E-4F15-4B39-9CCD-093E1A950846}"/>
    <cellStyle name="Total 2 3 9 6" xfId="21867" xr:uid="{59386B88-5877-4D9B-B681-E6CFC92EB500}"/>
    <cellStyle name="Total 2 3 9 7" xfId="24587" xr:uid="{391557F5-24A1-4E11-9B63-91EDF771E4CB}"/>
    <cellStyle name="Total 2 4" xfId="2134" xr:uid="{00000000-0005-0000-0000-000007080000}"/>
    <cellStyle name="Total 2 4 10" xfId="4693" xr:uid="{CA4986C8-D417-4331-885E-E45724F49EC6}"/>
    <cellStyle name="Total 2 4 11" xfId="3828" xr:uid="{B679D504-8EBC-4577-9B6B-D5EBFEA7605A}"/>
    <cellStyle name="Total 2 4 12" xfId="4196" xr:uid="{C2431A1C-4ECA-4188-98D8-E3003D3D3F0B}"/>
    <cellStyle name="Total 2 4 13" xfId="19408" xr:uid="{E575ED7B-98A2-4E1C-B09F-D515644B8C36}"/>
    <cellStyle name="Total 2 4 14" xfId="17815" xr:uid="{B4C3ACC0-EB72-46E4-9DF5-07A8051DA650}"/>
    <cellStyle name="Total 2 4 2" xfId="5265" xr:uid="{9D1822B8-CAF1-41EB-A57B-DCEE356047E4}"/>
    <cellStyle name="Total 2 4 2 10" xfId="16993" xr:uid="{F256318F-67CB-442E-80B0-C3DD320F30BE}"/>
    <cellStyle name="Total 2 4 2 2" xfId="6497" xr:uid="{C2590E83-6793-4C49-AE5E-787501908EBE}"/>
    <cellStyle name="Total 2 4 2 2 2" xfId="10669" xr:uid="{DEE9117E-549D-470D-9704-FAAC9025E553}"/>
    <cellStyle name="Total 2 4 2 2 3" xfId="14117" xr:uid="{13CC1A5C-E23B-42B7-9ECA-0BCE0CBD47A2}"/>
    <cellStyle name="Total 2 4 2 2 4" xfId="12766" xr:uid="{92800B0C-6319-450B-BB3A-748662DCAB2D}"/>
    <cellStyle name="Total 2 4 2 2 5" xfId="19895" xr:uid="{B528F391-558C-4F95-80BF-D390A797B6B0}"/>
    <cellStyle name="Total 2 4 2 2 6" xfId="22658" xr:uid="{A3A4D9B8-D0AC-4458-9E7F-DB4FA8B7C2F6}"/>
    <cellStyle name="Total 2 4 2 3" xfId="7196" xr:uid="{E6FF07C0-EE0A-4158-9D64-82C3FD0D1BBD}"/>
    <cellStyle name="Total 2 4 2 3 2" xfId="11352" xr:uid="{1B164301-2D5F-4B9B-869F-434619E54FBF}"/>
    <cellStyle name="Total 2 4 2 3 3" xfId="14804" xr:uid="{3B4547FB-28D6-4B45-9F0C-93B7304002FA}"/>
    <cellStyle name="Total 2 4 2 3 4" xfId="17595" xr:uid="{813A189F-8E3F-441E-A08F-DD5E7A80C84A}"/>
    <cellStyle name="Total 2 4 2 3 5" xfId="20541" xr:uid="{1E9CF8BE-73E7-4E94-8603-E701790BFB9C}"/>
    <cellStyle name="Total 2 4 2 3 6" xfId="23297" xr:uid="{3547FDA1-48B7-4076-B255-088B1E11F44C}"/>
    <cellStyle name="Total 2 4 2 4" xfId="7827" xr:uid="{B5A8E922-F59C-4A35-BBB7-4EA70C1E0F8C}"/>
    <cellStyle name="Total 2 4 2 4 2" xfId="11983" xr:uid="{719C9F30-20B4-4562-896B-5761A55964F2}"/>
    <cellStyle name="Total 2 4 2 4 3" xfId="15432" xr:uid="{695244AF-3A9A-4859-96BB-8122F233F3BE}"/>
    <cellStyle name="Total 2 4 2 4 4" xfId="16968" xr:uid="{AE09C32A-C093-46FE-903D-08977D3B8A7D}"/>
    <cellStyle name="Total 2 4 2 4 5" xfId="21166" xr:uid="{24FA9CBA-D302-49F5-9FCF-2DF951F62019}"/>
    <cellStyle name="Total 2 4 2 4 6" xfId="23922" xr:uid="{9ADF5EC4-1C9F-42B4-AA20-4497E9F7A199}"/>
    <cellStyle name="Total 2 4 2 5" xfId="9150" xr:uid="{9781513A-4DEC-4475-91A6-F567D198141D}"/>
    <cellStyle name="Total 2 4 2 5 2" xfId="13250" xr:uid="{9BCC11B7-D8ED-4918-9C84-44D1603D84CF}"/>
    <cellStyle name="Total 2 4 2 5 3" xfId="16646" xr:uid="{E2928C8F-5D09-4A66-82B5-3A75EBFB68AA}"/>
    <cellStyle name="Total 2 4 2 5 4" xfId="19083" xr:uid="{D5DE0248-2604-4252-B9F5-99CE64AA92A8}"/>
    <cellStyle name="Total 2 4 2 5 5" xfId="19490" xr:uid="{9B7624E6-8CCC-4161-AB2D-D0D9B310E859}"/>
    <cellStyle name="Total 2 4 2 5 6" xfId="22063" xr:uid="{3B38A83A-DBB0-42B1-9A3E-1721AB4815F9}"/>
    <cellStyle name="Total 2 4 2 5 7" xfId="24759" xr:uid="{19CD518E-1BFA-4618-A960-FBFB4F061A5D}"/>
    <cellStyle name="Total 2 4 2 6" xfId="9405" xr:uid="{62919F64-3AA8-441C-82E1-6BC6F374052A}"/>
    <cellStyle name="Total 2 4 2 6 2" xfId="13502" xr:uid="{2D001CC6-3E82-47DE-96F8-AEA767E0055A}"/>
    <cellStyle name="Total 2 4 2 6 3" xfId="16897" xr:uid="{984E56F7-34E0-49D0-B6EE-8135046BC3FF}"/>
    <cellStyle name="Total 2 4 2 6 4" xfId="19328" xr:uid="{6260C667-C173-4BB7-84B4-086263038CB5}"/>
    <cellStyle name="Total 2 4 2 6 5" xfId="19666" xr:uid="{149A7353-D3ED-4729-BE5B-5F3ADB717AFD}"/>
    <cellStyle name="Total 2 4 2 6 6" xfId="22297" xr:uid="{80C0B0AF-44E8-4B85-A75A-E443E0CFBB58}"/>
    <cellStyle name="Total 2 4 2 6 7" xfId="24957" xr:uid="{13C17344-7A42-45DB-BDB1-7066A66F479F}"/>
    <cellStyle name="Total 2 4 2 7" xfId="3389" xr:uid="{8E88D795-2478-41F7-8A67-FD2DEF44FFB9}"/>
    <cellStyle name="Total 2 4 2 8" xfId="3608" xr:uid="{C57493FC-9DFD-455B-A844-7C4F673AF157}"/>
    <cellStyle name="Total 2 4 2 9" xfId="17947" xr:uid="{853E9951-D7DD-45C0-B6CD-83D443E24D26}"/>
    <cellStyle name="Total 2 4 3" xfId="5370" xr:uid="{F469B28A-BD05-4650-AE36-1ADE60830A04}"/>
    <cellStyle name="Total 2 4 3 10" xfId="5040" xr:uid="{89791BF1-ACA6-47D4-B7B4-E2D5B66D4BBC}"/>
    <cellStyle name="Total 2 4 3 2" xfId="6600" xr:uid="{B32A38F4-99C8-40FA-B9DC-89242B386B4A}"/>
    <cellStyle name="Total 2 4 3 2 2" xfId="10772" xr:uid="{19FF2D1D-79A2-475F-ACCB-0CCCF8BE69F4}"/>
    <cellStyle name="Total 2 4 3 2 3" xfId="14220" xr:uid="{DCD7F0B3-7794-4710-BCE1-DC805C497505}"/>
    <cellStyle name="Total 2 4 3 2 4" xfId="5120" xr:uid="{95BC3B2F-3E58-4BEA-8BF4-E9EDE1982811}"/>
    <cellStyle name="Total 2 4 3 2 5" xfId="19998" xr:uid="{00244ECB-44B2-447D-B564-4B1D24999B85}"/>
    <cellStyle name="Total 2 4 3 2 6" xfId="22761" xr:uid="{5E9E6ECD-4562-4AE7-B4BB-4923D067F79F}"/>
    <cellStyle name="Total 2 4 3 3" xfId="7299" xr:uid="{A5631217-FABB-4371-B647-32455F5935C1}"/>
    <cellStyle name="Total 2 4 3 3 2" xfId="11455" xr:uid="{11146C43-9473-4F15-99A0-FD119D001C09}"/>
    <cellStyle name="Total 2 4 3 3 3" xfId="14907" xr:uid="{A9375252-AE1A-409C-B3EC-BFB634EE274A}"/>
    <cellStyle name="Total 2 4 3 3 4" xfId="18100" xr:uid="{DA5689D3-7618-4D25-995D-649EF8A33901}"/>
    <cellStyle name="Total 2 4 3 3 5" xfId="20644" xr:uid="{F47F9089-596E-4C92-BC25-45BFB1186532}"/>
    <cellStyle name="Total 2 4 3 3 6" xfId="23400" xr:uid="{061D87BE-19D7-4CE2-AC47-819C15ECF8A8}"/>
    <cellStyle name="Total 2 4 3 4" xfId="7932" xr:uid="{E324AE9B-EBA0-445D-9A1D-39F80ECE311B}"/>
    <cellStyle name="Total 2 4 3 4 2" xfId="12088" xr:uid="{D84F9249-2278-41D5-9434-C3CB4B22A9CD}"/>
    <cellStyle name="Total 2 4 3 4 3" xfId="15537" xr:uid="{D139FB5B-8220-4A97-A03B-442589B3315D}"/>
    <cellStyle name="Total 2 4 3 4 4" xfId="10797" xr:uid="{C91CF447-4992-4E59-978D-E194ED4FDA09}"/>
    <cellStyle name="Total 2 4 3 4 5" xfId="21271" xr:uid="{BC1EAFD2-380F-44B6-9A55-9932FC44414F}"/>
    <cellStyle name="Total 2 4 3 4 6" xfId="24027" xr:uid="{DF3FD39D-9D40-4FF4-AF16-2148293665B2}"/>
    <cellStyle name="Total 2 4 3 5" xfId="9175" xr:uid="{FEA2210F-762C-4A55-ADD1-0480696DA485}"/>
    <cellStyle name="Total 2 4 3 5 2" xfId="13273" xr:uid="{45376046-1072-4726-94A8-F647C7AD8096}"/>
    <cellStyle name="Total 2 4 3 5 3" xfId="16670" xr:uid="{F90B21B9-9189-4A96-9159-CF839BD04598}"/>
    <cellStyle name="Total 2 4 3 5 4" xfId="19102" xr:uid="{17E0E449-B95E-439A-9D48-2E051B618590}"/>
    <cellStyle name="Total 2 4 3 5 5" xfId="19509" xr:uid="{77C67F6A-0CA4-44C7-8F3C-14A1CA7EEAC6}"/>
    <cellStyle name="Total 2 4 3 5 6" xfId="22078" xr:uid="{8DB36F78-B72A-485F-A5E1-262397C722EE}"/>
    <cellStyle name="Total 2 4 3 5 7" xfId="24773" xr:uid="{09CBDD46-0884-4ECE-BFFD-8BB8B0CAD4BE}"/>
    <cellStyle name="Total 2 4 3 6" xfId="9419" xr:uid="{DE4B9B6B-9A22-42A8-AFDE-0F195AB20890}"/>
    <cellStyle name="Total 2 4 3 6 2" xfId="13516" xr:uid="{70E8B137-2D94-409A-B0A5-9D9B955171F1}"/>
    <cellStyle name="Total 2 4 3 6 3" xfId="16911" xr:uid="{BA187037-844D-4BE1-BBC4-462020AAEC0C}"/>
    <cellStyle name="Total 2 4 3 6 4" xfId="19342" xr:uid="{53CA55D7-0F73-4169-8810-17F8A32B5B52}"/>
    <cellStyle name="Total 2 4 3 6 5" xfId="19680" xr:uid="{280CBC6D-012C-4929-8457-1EF872CC4775}"/>
    <cellStyle name="Total 2 4 3 6 6" xfId="22311" xr:uid="{9499B7D2-A3A2-4747-A2F4-B989D059F402}"/>
    <cellStyle name="Total 2 4 3 6 7" xfId="24971" xr:uid="{551BB650-358F-4712-A16F-676FDE652FA4}"/>
    <cellStyle name="Total 2 4 3 7" xfId="9584" xr:uid="{B631EB29-6F45-418F-ADDE-0795C8093A4B}"/>
    <cellStyle name="Total 2 4 3 8" xfId="4831" xr:uid="{BCE6F966-2EF3-4666-A422-D19C5A8DE64A}"/>
    <cellStyle name="Total 2 4 3 9" xfId="17351" xr:uid="{2E6CE980-9E89-4BA5-85C3-BAB6206FDDA4}"/>
    <cellStyle name="Total 2 4 4" xfId="5722" xr:uid="{39041F6F-DD12-4853-8227-DED605DCA88C}"/>
    <cellStyle name="Total 2 4 4 2" xfId="6892" xr:uid="{662E8F25-4E93-4472-92EE-FBE387A90834}"/>
    <cellStyle name="Total 2 4 4 2 2" xfId="11048" xr:uid="{40DD757E-878B-4ABB-91AB-C807E09360E7}"/>
    <cellStyle name="Total 2 4 4 2 3" xfId="14504" xr:uid="{354F7F00-DAA3-4C8E-9892-95973C23F746}"/>
    <cellStyle name="Total 2 4 4 2 4" xfId="17528" xr:uid="{1F88F42E-C6B6-4575-8686-F0874E2A9D9A}"/>
    <cellStyle name="Total 2 4 4 2 5" xfId="20247" xr:uid="{1E10F657-EE4F-46D8-A98E-0F1B7D0B66C4}"/>
    <cellStyle name="Total 2 4 4 2 6" xfId="23006" xr:uid="{722A6A9D-23B0-4BA0-A756-6AC37DF0128C}"/>
    <cellStyle name="Total 2 4 4 3" xfId="7543" xr:uid="{A682777E-F9DD-4855-AFFC-A181DBFF41B5}"/>
    <cellStyle name="Total 2 4 4 3 2" xfId="11699" xr:uid="{04C1B3B1-B705-4618-8032-1DDF70AD0C2B}"/>
    <cellStyle name="Total 2 4 4 3 3" xfId="15150" xr:uid="{60AEAF6B-2F8E-41A6-97F7-A0CA02084D71}"/>
    <cellStyle name="Total 2 4 4 3 4" xfId="18067" xr:uid="{4747EF3A-A3A4-48C5-B688-8257DBB0406C}"/>
    <cellStyle name="Total 2 4 4 3 5" xfId="20885" xr:uid="{BA8C9997-6F17-4FC4-A903-A7A4AA95F0D5}"/>
    <cellStyle name="Total 2 4 4 3 6" xfId="23641" xr:uid="{724FFF4D-99BB-472D-8AC2-C94CB55FF9D8}"/>
    <cellStyle name="Total 2 4 4 4" xfId="8175" xr:uid="{DD508D7B-A6E8-4731-88AF-B1A52A43F285}"/>
    <cellStyle name="Total 2 4 4 4 2" xfId="12331" xr:uid="{F2C5C21C-2E31-4582-B40F-61DC929AD2F5}"/>
    <cellStyle name="Total 2 4 4 4 3" xfId="15780" xr:uid="{7BDA2AF1-C024-4F27-8BD8-B8E66D047E3A}"/>
    <cellStyle name="Total 2 4 4 4 4" xfId="3757" xr:uid="{55D8749F-5DF4-44F1-B267-1014E87754A7}"/>
    <cellStyle name="Total 2 4 4 4 5" xfId="21511" xr:uid="{EFF1BF24-FC9B-4489-A4D7-276EFC09D11F}"/>
    <cellStyle name="Total 2 4 4 4 6" xfId="24267" xr:uid="{73D54B8D-531F-44F1-AA60-D1246CF17C79}"/>
    <cellStyle name="Total 2 4 4 5" xfId="9907" xr:uid="{18208843-F99D-47D0-9817-25D785622E74}"/>
    <cellStyle name="Total 2 4 4 6" xfId="4629" xr:uid="{88273D97-5D53-4464-B1C2-E365CDDDAC18}"/>
    <cellStyle name="Total 2 4 4 7" xfId="13006" xr:uid="{D8A3D8E7-2DA4-4246-BCAB-08A1ACC87AAD}"/>
    <cellStyle name="Total 2 4 4 8" xfId="17880" xr:uid="{CF154794-B43C-4C51-9091-CC2906EA240A}"/>
    <cellStyle name="Total 2 4 4 9" xfId="3966" xr:uid="{EDCD21AB-D83F-4786-9F3A-157C654D7281}"/>
    <cellStyle name="Total 2 4 5" xfId="6303" xr:uid="{0923FDDD-6970-4F6F-A318-1FEF9BCAC784}"/>
    <cellStyle name="Total 2 4 5 2" xfId="10479" xr:uid="{A9B9D09E-D1F1-4BC8-B3E4-CA2DC419D707}"/>
    <cellStyle name="Total 2 4 5 3" xfId="13925" xr:uid="{BDAB6149-7701-4A92-9812-EECC61B59B47}"/>
    <cellStyle name="Total 2 4 5 4" xfId="13531" xr:uid="{D699046A-A020-4F02-8D52-ABD355131D2F}"/>
    <cellStyle name="Total 2 4 5 5" xfId="19749" xr:uid="{3D4B5CEE-1CFF-48A7-8168-F8AC0420F676}"/>
    <cellStyle name="Total 2 4 5 6" xfId="22513" xr:uid="{7731BE11-13D1-400F-B7B8-F363A42BA46C}"/>
    <cellStyle name="Total 2 4 6" xfId="6081" xr:uid="{D0ADB83E-8678-4A69-818F-DA53A2D1AB7F}"/>
    <cellStyle name="Total 2 4 6 2" xfId="10260" xr:uid="{0B2CC1AE-C5EB-4BF3-85BD-16ED389E74EF}"/>
    <cellStyle name="Total 2 4 6 3" xfId="13707" xr:uid="{AFC1B8F6-DE53-40BE-AF4B-D60D1CED1BEB}"/>
    <cellStyle name="Total 2 4 6 4" xfId="8580" xr:uid="{181657D4-6D99-49BF-B038-1772E92A2EF7}"/>
    <cellStyle name="Total 2 4 6 5" xfId="3368" xr:uid="{13D68F5E-3D52-4C95-A7B1-D36D4B737B40}"/>
    <cellStyle name="Total 2 4 6 6" xfId="22343" xr:uid="{9419BD17-20BA-4E71-98B6-16534B347B25}"/>
    <cellStyle name="Total 2 4 7" xfId="6336" xr:uid="{E2AFC925-FDFB-4D70-91F0-A8FF92CBA826}"/>
    <cellStyle name="Total 2 4 7 2" xfId="10511" xr:uid="{B2194BBB-DE77-42AE-BFB8-7E103D72EE24}"/>
    <cellStyle name="Total 2 4 7 3" xfId="13958" xr:uid="{BA7A0C1A-1027-44B1-90C9-A329539673F5}"/>
    <cellStyle name="Total 2 4 7 4" xfId="18289" xr:uid="{839691CD-3D55-40A2-A017-0BFB95A91595}"/>
    <cellStyle name="Total 2 4 7 5" xfId="19774" xr:uid="{C9AE2C11-43FB-4B11-9096-BA7BE11620FB}"/>
    <cellStyle name="Total 2 4 7 6" xfId="22538" xr:uid="{B36F2EB0-1C0B-482D-8F9C-7D29D2BED14F}"/>
    <cellStyle name="Total 2 4 8" xfId="8986" xr:uid="{465DC94D-2B37-45E3-A206-581E3401200A}"/>
    <cellStyle name="Total 2 4 8 2" xfId="13097" xr:uid="{3AACEBE1-0764-4835-99AE-FBFFA6F6D9E8}"/>
    <cellStyle name="Total 2 4 8 3" xfId="16495" xr:uid="{62ECCFFD-8FEE-4DFE-915E-3C9CC7EEF146}"/>
    <cellStyle name="Total 2 4 8 4" xfId="18935" xr:uid="{91342A77-12F1-4D62-A6E6-2E988ADB7477}"/>
    <cellStyle name="Total 2 4 8 5" xfId="13639" xr:uid="{289F33BD-AA30-4A71-88F2-572FEC752056}"/>
    <cellStyle name="Total 2 4 8 6" xfId="21955" xr:uid="{B057558B-0536-4C61-B826-9C34A14AC561}"/>
    <cellStyle name="Total 2 4 8 7" xfId="24653" xr:uid="{6F8484E1-BA99-487F-859D-3FDA4A513538}"/>
    <cellStyle name="Total 2 4 9" xfId="9292" xr:uid="{6412CA7B-4C58-4A28-AC3E-14B91FE64193}"/>
    <cellStyle name="Total 2 4 9 2" xfId="13389" xr:uid="{F017AB6A-75DB-4099-8B09-7B360657E189}"/>
    <cellStyle name="Total 2 4 9 3" xfId="16784" xr:uid="{190DE046-8D1C-403E-B9BB-79EDF22A40BE}"/>
    <cellStyle name="Total 2 4 9 4" xfId="19215" xr:uid="{DB28FEF5-F870-4061-8055-21618F88C30C}"/>
    <cellStyle name="Total 2 4 9 5" xfId="22184" xr:uid="{8920F2D8-EF26-4210-A347-D656B11F6D9C}"/>
    <cellStyle name="Total 2 4 9 6" xfId="24844" xr:uid="{6602B8D6-9AEF-402F-9DBB-E844BBA02528}"/>
    <cellStyle name="Total 2 5" xfId="2131" xr:uid="{00000000-0005-0000-0000-000008080000}"/>
    <cellStyle name="Total 2 5 10" xfId="4690" xr:uid="{4C8BB40F-9AC7-489D-8C20-75735ADC6717}"/>
    <cellStyle name="Total 2 5 11" xfId="3831" xr:uid="{24F280E5-5DA4-45C2-932C-AE2878177495}"/>
    <cellStyle name="Total 2 5 12" xfId="4193" xr:uid="{A558CB8D-BC4A-45D8-ACFE-183BC75AFBF7}"/>
    <cellStyle name="Total 2 5 13" xfId="18024" xr:uid="{DEB71F88-992D-43A6-BB8D-6A602C9FD919}"/>
    <cellStyle name="Total 2 5 14" xfId="3767" xr:uid="{4365216F-1BAC-4809-BC22-9A9C3AE39F09}"/>
    <cellStyle name="Total 2 5 2" xfId="5262" xr:uid="{C0D50D31-C102-4D57-8972-2BB96BB624CA}"/>
    <cellStyle name="Total 2 5 2 10" xfId="3348" xr:uid="{D93AF4F7-957A-4E18-8C5B-F7D136C36989}"/>
    <cellStyle name="Total 2 5 2 2" xfId="6494" xr:uid="{B41A7B81-2992-4F2B-8429-94F6408D0EBA}"/>
    <cellStyle name="Total 2 5 2 2 2" xfId="10666" xr:uid="{BC067B07-E689-48E3-883C-CE72102DBE60}"/>
    <cellStyle name="Total 2 5 2 2 3" xfId="14114" xr:uid="{C3853264-1FB7-4038-A6EC-6504CFFC97AA}"/>
    <cellStyle name="Total 2 5 2 2 4" xfId="3653" xr:uid="{D2B0F622-6495-45DD-BF17-5F74A307FE77}"/>
    <cellStyle name="Total 2 5 2 2 5" xfId="19892" xr:uid="{67583D9A-F84B-4ECD-821C-07B744520ADD}"/>
    <cellStyle name="Total 2 5 2 2 6" xfId="22655" xr:uid="{4ED19D2B-DD0B-4D24-B4BB-32FEE6AB901C}"/>
    <cellStyle name="Total 2 5 2 3" xfId="7193" xr:uid="{E45EC0EE-8634-402C-87D4-6D013FD18BDD}"/>
    <cellStyle name="Total 2 5 2 3 2" xfId="11349" xr:uid="{7624AAE3-BAC9-4ADD-AEC7-E010956295EA}"/>
    <cellStyle name="Total 2 5 2 3 3" xfId="14801" xr:uid="{36970FC6-C3BB-4053-9B09-416B0EA8CE2D}"/>
    <cellStyle name="Total 2 5 2 3 4" xfId="17400" xr:uid="{0EAE944B-3D73-498A-9B7B-BA5747D383BE}"/>
    <cellStyle name="Total 2 5 2 3 5" xfId="20538" xr:uid="{C8CEE827-5101-4AA5-97CD-87E2CE5408CE}"/>
    <cellStyle name="Total 2 5 2 3 6" xfId="23294" xr:uid="{FF8F7A1F-F513-49D2-85A5-2B882D3D7FBB}"/>
    <cellStyle name="Total 2 5 2 4" xfId="7824" xr:uid="{FAE3A720-D649-4207-BD88-D7C057753343}"/>
    <cellStyle name="Total 2 5 2 4 2" xfId="11980" xr:uid="{7C0BE71F-E1FB-44D6-80D8-39818417D259}"/>
    <cellStyle name="Total 2 5 2 4 3" xfId="15429" xr:uid="{895BD203-DD9B-462B-901F-C671DEC81EB7}"/>
    <cellStyle name="Total 2 5 2 4 4" xfId="16959" xr:uid="{B5DABFF4-0BDD-420C-AD88-3987E0B9EF0B}"/>
    <cellStyle name="Total 2 5 2 4 5" xfId="21163" xr:uid="{C0246061-22C0-4810-8A0B-9DBBC3E61083}"/>
    <cellStyle name="Total 2 5 2 4 6" xfId="23919" xr:uid="{AB06FBCC-B897-462F-99D2-722B22726036}"/>
    <cellStyle name="Total 2 5 2 5" xfId="9151" xr:uid="{EB57A1BF-0D65-428E-A152-912818079C8F}"/>
    <cellStyle name="Total 2 5 2 5 2" xfId="13251" xr:uid="{C64F9EE9-93E6-482B-B2EF-9835A3D9CAF7}"/>
    <cellStyle name="Total 2 5 2 5 3" xfId="16647" xr:uid="{C71650DF-0368-40FF-B726-F1D6FA073FC3}"/>
    <cellStyle name="Total 2 5 2 5 4" xfId="19084" xr:uid="{E3093F48-EB4C-4152-89A1-5D710B692F80}"/>
    <cellStyle name="Total 2 5 2 5 5" xfId="19491" xr:uid="{ED1DAB0E-E9A5-4A04-9244-24151A78CB78}"/>
    <cellStyle name="Total 2 5 2 5 6" xfId="22064" xr:uid="{AD1CA25B-8BB0-4D7D-AB79-6474420CCB89}"/>
    <cellStyle name="Total 2 5 2 5 7" xfId="24760" xr:uid="{1CE8EBFE-25D9-4AC8-806B-39D79FA7B33D}"/>
    <cellStyle name="Total 2 5 2 6" xfId="9406" xr:uid="{AA5B8068-24AF-478A-AC6E-60418B53B105}"/>
    <cellStyle name="Total 2 5 2 6 2" xfId="13503" xr:uid="{5FF3FC00-F766-4ECB-A39A-56E4BBA61C82}"/>
    <cellStyle name="Total 2 5 2 6 3" xfId="16898" xr:uid="{CF10A08D-52A9-4DA8-897E-34323210060B}"/>
    <cellStyle name="Total 2 5 2 6 4" xfId="19329" xr:uid="{B5BC69C5-5F85-4C26-BA15-5FDCF5F9CA09}"/>
    <cellStyle name="Total 2 5 2 6 5" xfId="19667" xr:uid="{052EA72D-AEA8-482D-9E29-2607839E743F}"/>
    <cellStyle name="Total 2 5 2 6 6" xfId="22298" xr:uid="{30EC0651-AB96-4195-A5D9-EA31DFB56AC9}"/>
    <cellStyle name="Total 2 5 2 6 7" xfId="24958" xr:uid="{CA18D151-1312-4F95-A35C-5553D0FD63C4}"/>
    <cellStyle name="Total 2 5 2 7" xfId="3643" xr:uid="{17D0A271-AA54-420B-8C35-C354BF2E7B92}"/>
    <cellStyle name="Total 2 5 2 8" xfId="3605" xr:uid="{FFB912EC-2E2A-49D7-9881-7AA1DAF746A9}"/>
    <cellStyle name="Total 2 5 2 9" xfId="4967" xr:uid="{070559B5-417F-4C40-ACBC-61E395FE0E8B}"/>
    <cellStyle name="Total 2 5 3" xfId="5367" xr:uid="{C3BE5900-490D-4103-B842-E30DDFA055FF}"/>
    <cellStyle name="Total 2 5 3 10" xfId="4460" xr:uid="{F6A4B8C7-5C04-47F7-A31F-98CB43BFF225}"/>
    <cellStyle name="Total 2 5 3 2" xfId="6597" xr:uid="{82347871-138F-49FE-A95C-65CF257D8599}"/>
    <cellStyle name="Total 2 5 3 2 2" xfId="10769" xr:uid="{FD0DB22E-71BD-4644-A988-C047B7310C2F}"/>
    <cellStyle name="Total 2 5 3 2 3" xfId="14217" xr:uid="{FA9E0780-4B24-483A-80CB-3C6D28D4F014}"/>
    <cellStyle name="Total 2 5 3 2 4" xfId="17091" xr:uid="{1CED3029-4F8F-4FEE-AF1A-C3CFCDA6F757}"/>
    <cellStyle name="Total 2 5 3 2 5" xfId="19995" xr:uid="{63195F41-F9A9-45B6-8CB3-217F52140DC4}"/>
    <cellStyle name="Total 2 5 3 2 6" xfId="22758" xr:uid="{EB4631A5-835C-4A46-B6D0-7F3BE17F052D}"/>
    <cellStyle name="Total 2 5 3 3" xfId="7296" xr:uid="{7474E9B5-7474-4763-BCD7-090ABB69D9B5}"/>
    <cellStyle name="Total 2 5 3 3 2" xfId="11452" xr:uid="{726CB495-2A70-4B0B-BB00-20E6E577854B}"/>
    <cellStyle name="Total 2 5 3 3 3" xfId="14904" xr:uid="{4831C644-61C3-48A4-AD76-B2A9A893297E}"/>
    <cellStyle name="Total 2 5 3 3 4" xfId="17773" xr:uid="{8811E279-01A2-4A2B-9511-17D61F435CFF}"/>
    <cellStyle name="Total 2 5 3 3 5" xfId="20641" xr:uid="{90DCF126-D111-41E6-B269-1E7328310C96}"/>
    <cellStyle name="Total 2 5 3 3 6" xfId="23397" xr:uid="{AB980B61-9662-4BB0-82F9-45052F7915C9}"/>
    <cellStyle name="Total 2 5 3 4" xfId="7929" xr:uid="{349F4514-E3BE-415C-9481-20CE0D455DE9}"/>
    <cellStyle name="Total 2 5 3 4 2" xfId="12085" xr:uid="{5E0C8EB2-0D88-46A2-999B-2BF4CBEF3C9A}"/>
    <cellStyle name="Total 2 5 3 4 3" xfId="15534" xr:uid="{B7127DC2-504F-4890-BFF3-552BD5F6A187}"/>
    <cellStyle name="Total 2 5 3 4 4" xfId="3068" xr:uid="{6CD4E530-59B9-43FB-BFB2-3CDD4CF54F8F}"/>
    <cellStyle name="Total 2 5 3 4 5" xfId="21268" xr:uid="{F88DAD60-F056-42B5-9039-C5F2AC058EC9}"/>
    <cellStyle name="Total 2 5 3 4 6" xfId="24024" xr:uid="{73FF6CC5-2ED5-4006-863F-ADBB3D73F017}"/>
    <cellStyle name="Total 2 5 3 5" xfId="9176" xr:uid="{ACBFBE36-017C-4660-92D7-55D71DFEEC20}"/>
    <cellStyle name="Total 2 5 3 5 2" xfId="13274" xr:uid="{82FF6F2F-2C7A-4778-81E8-73FE53E62439}"/>
    <cellStyle name="Total 2 5 3 5 3" xfId="16671" xr:uid="{872D4032-664C-4722-AE32-A894C617F524}"/>
    <cellStyle name="Total 2 5 3 5 4" xfId="19103" xr:uid="{E544ACC1-5DAF-487D-9CEC-8719969F6638}"/>
    <cellStyle name="Total 2 5 3 5 5" xfId="19510" xr:uid="{1E5094D5-F5CA-44A5-A72F-B2CB5B92E6F2}"/>
    <cellStyle name="Total 2 5 3 5 6" xfId="22079" xr:uid="{EA355191-98FB-4904-9E74-4DF909CBBFBA}"/>
    <cellStyle name="Total 2 5 3 5 7" xfId="24774" xr:uid="{8F1E5396-F2F4-4764-A7C9-74BD13063BC1}"/>
    <cellStyle name="Total 2 5 3 6" xfId="9420" xr:uid="{2B8F25C3-74AD-4254-A1E2-3F79A48A9956}"/>
    <cellStyle name="Total 2 5 3 6 2" xfId="13517" xr:uid="{C2928AF0-D91E-417B-839E-B25DAC01B870}"/>
    <cellStyle name="Total 2 5 3 6 3" xfId="16912" xr:uid="{91D250E8-280E-4D87-9440-BB875C4093AA}"/>
    <cellStyle name="Total 2 5 3 6 4" xfId="19343" xr:uid="{DF29515D-4930-4E90-B747-7EC803897689}"/>
    <cellStyle name="Total 2 5 3 6 5" xfId="19681" xr:uid="{A0689793-ADC1-4718-AD19-C07E4C1BD0B3}"/>
    <cellStyle name="Total 2 5 3 6 6" xfId="22312" xr:uid="{303D32B5-3674-4F5B-AC40-7F3CB8D5EBD7}"/>
    <cellStyle name="Total 2 5 3 6 7" xfId="24972" xr:uid="{9F169B01-84C0-495B-BBF6-C0FA327B233F}"/>
    <cellStyle name="Total 2 5 3 7" xfId="9581" xr:uid="{CEDA95FE-8BC9-4BAE-8B46-34BCBC657AAD}"/>
    <cellStyle name="Total 2 5 3 8" xfId="4826" xr:uid="{AD56C320-EAD3-4068-921A-E9E5D305D9EB}"/>
    <cellStyle name="Total 2 5 3 9" xfId="17739" xr:uid="{38F5F412-8C5C-49EB-90DF-4225A6CB4795}"/>
    <cellStyle name="Total 2 5 4" xfId="5744" xr:uid="{4D3B6255-9525-49BE-9397-77BA3BA4CC9E}"/>
    <cellStyle name="Total 2 5 4 2" xfId="6914" xr:uid="{808225DD-0952-4F97-8938-89ECDF0B9391}"/>
    <cellStyle name="Total 2 5 4 2 2" xfId="11070" xr:uid="{7C976A81-EEDD-450C-966F-30F1FCED157A}"/>
    <cellStyle name="Total 2 5 4 2 3" xfId="14524" xr:uid="{0E7AC924-F308-4D6A-9EF1-E020DDF3B35B}"/>
    <cellStyle name="Total 2 5 4 2 4" xfId="17199" xr:uid="{78360D01-1FCF-486A-9928-4422C90D937C}"/>
    <cellStyle name="Total 2 5 4 2 5" xfId="20267" xr:uid="{873EEE82-F163-48D2-B05F-AB446570ED9D}"/>
    <cellStyle name="Total 2 5 4 2 6" xfId="23026" xr:uid="{1E126462-94AA-4294-B4FA-BCDD87F96D7A}"/>
    <cellStyle name="Total 2 5 4 3" xfId="7565" xr:uid="{73DE04AF-4A53-4ADF-81A9-750DDC8C4AC9}"/>
    <cellStyle name="Total 2 5 4 3 2" xfId="11721" xr:uid="{22ED43EB-1A34-4F27-9F5C-372E0783E38C}"/>
    <cellStyle name="Total 2 5 4 3 3" xfId="15170" xr:uid="{5F797EDC-0143-4EF8-AB77-0963BD849DB4}"/>
    <cellStyle name="Total 2 5 4 3 4" xfId="13978" xr:uid="{A359C6AD-219B-48E6-9389-E1E124F7E790}"/>
    <cellStyle name="Total 2 5 4 3 5" xfId="20905" xr:uid="{1DD9BD37-B13D-4FC6-BD7E-D7D256361758}"/>
    <cellStyle name="Total 2 5 4 3 6" xfId="23661" xr:uid="{35A67740-0BDC-40EE-AEAF-E58DF51C5FA7}"/>
    <cellStyle name="Total 2 5 4 4" xfId="8197" xr:uid="{481ED826-7410-4FA8-ABCA-2A43A9542FD1}"/>
    <cellStyle name="Total 2 5 4 4 2" xfId="12353" xr:uid="{018B45B0-D788-46C7-AD3C-FDF2C193A570}"/>
    <cellStyle name="Total 2 5 4 4 3" xfId="15800" xr:uid="{5D15DB13-1B83-499C-AFDF-570360F955F2}"/>
    <cellStyle name="Total 2 5 4 4 4" xfId="3074" xr:uid="{3F21AEF8-9D7E-45AD-8F62-5AC265F4485B}"/>
    <cellStyle name="Total 2 5 4 4 5" xfId="21531" xr:uid="{BA902CD5-E01A-490C-A9F6-09347CC2227E}"/>
    <cellStyle name="Total 2 5 4 4 6" xfId="24287" xr:uid="{5B150DC9-345D-4BF2-A1CB-5B609105D607}"/>
    <cellStyle name="Total 2 5 4 5" xfId="9929" xr:uid="{5F301712-2782-451E-8FC5-2B7204EFF969}"/>
    <cellStyle name="Total 2 5 4 6" xfId="4649" xr:uid="{309CF838-53FD-4DDB-ABE1-16C92840F543}"/>
    <cellStyle name="Total 2 5 4 7" xfId="13003" xr:uid="{46EB312B-94CA-4075-B667-825D7CC34E05}"/>
    <cellStyle name="Total 2 5 4 8" xfId="18037" xr:uid="{C61C3C8A-0669-4C47-A132-DC7C66196EF0}"/>
    <cellStyle name="Total 2 5 4 9" xfId="4763" xr:uid="{EF1B6B8D-D305-4079-9BD9-54980A55BF76}"/>
    <cellStyle name="Total 2 5 5" xfId="6300" xr:uid="{4800190B-B837-48B1-93E4-58EEFC84C23E}"/>
    <cellStyle name="Total 2 5 5 2" xfId="10476" xr:uid="{52180671-B9B9-4EA3-9311-3091BAC90C28}"/>
    <cellStyle name="Total 2 5 5 3" xfId="13922" xr:uid="{F62C66C2-679E-45FD-AD4D-54038FE620B3}"/>
    <cellStyle name="Total 2 5 5 4" xfId="18435" xr:uid="{2AEB6BF8-4681-4E22-980F-E3BD36DEB43D}"/>
    <cellStyle name="Total 2 5 5 5" xfId="19746" xr:uid="{06053B2E-BB77-42B9-991C-0112A8F06541}"/>
    <cellStyle name="Total 2 5 5 6" xfId="22510" xr:uid="{D588198E-1326-4FAF-BB80-DDDE11DD96C9}"/>
    <cellStyle name="Total 2 5 6" xfId="5961" xr:uid="{DD20A555-39AB-4C44-8EF1-FEDC841D815D}"/>
    <cellStyle name="Total 2 5 6 2" xfId="10144" xr:uid="{974FCF15-5518-43E8-BCBE-C99D803AB62E}"/>
    <cellStyle name="Total 2 5 6 3" xfId="13593" xr:uid="{9D34AD00-C5CA-4260-961E-91C056D1F4EB}"/>
    <cellStyle name="Total 2 5 6 4" xfId="16114" xr:uid="{FA0E72CE-D36C-411A-88BD-242B62919684}"/>
    <cellStyle name="Total 2 5 6 5" xfId="3211" xr:uid="{7DD66E8A-EA1D-407A-A46C-6EA1FBA925A9}"/>
    <cellStyle name="Total 2 5 6 6" xfId="8605" xr:uid="{D0BAD30B-D262-456C-8416-8077A1027CAD}"/>
    <cellStyle name="Total 2 5 7" xfId="6246" xr:uid="{46D9FF86-DC66-4944-9E92-DEC5049C2A39}"/>
    <cellStyle name="Total 2 5 7 2" xfId="10422" xr:uid="{5B67295C-B79F-4645-861F-2E8D52EA13B3}"/>
    <cellStyle name="Total 2 5 7 3" xfId="13868" xr:uid="{57588469-CED2-4BE0-9046-7D227CD2001E}"/>
    <cellStyle name="Total 2 5 7 4" xfId="17966" xr:uid="{D56AD497-2033-40DB-B53C-DBE39F840A18}"/>
    <cellStyle name="Total 2 5 7 5" xfId="17606" xr:uid="{FCFAC198-B43F-4E97-86F8-FA337F28D0C3}"/>
    <cellStyle name="Total 2 5 7 6" xfId="22456" xr:uid="{561AC0E5-F84D-4283-B54B-DAE1F18E013A}"/>
    <cellStyle name="Total 2 5 8" xfId="8987" xr:uid="{9D9FAF7C-5A35-4544-9142-3648943635B7}"/>
    <cellStyle name="Total 2 5 8 2" xfId="13098" xr:uid="{5A482A07-381F-409C-B7F8-37F7653B37D7}"/>
    <cellStyle name="Total 2 5 8 3" xfId="16496" xr:uid="{5640321A-C895-45C0-8D53-9AC749E1071A}"/>
    <cellStyle name="Total 2 5 8 4" xfId="18936" xr:uid="{08AA03A6-FB5F-42E3-BC97-FE9E7685FA34}"/>
    <cellStyle name="Total 2 5 8 5" xfId="13037" xr:uid="{2092E3F0-C97D-4C47-9DB9-01CBD9282AFB}"/>
    <cellStyle name="Total 2 5 8 6" xfId="21956" xr:uid="{E6F7B5E7-644A-4BC4-8466-D49590C72AF0}"/>
    <cellStyle name="Total 2 5 8 7" xfId="24654" xr:uid="{07073BEA-1AAA-471C-86A0-C46A8C375442}"/>
    <cellStyle name="Total 2 5 9" xfId="9293" xr:uid="{D27A71B3-FC65-475D-B735-3DC3C29513E3}"/>
    <cellStyle name="Total 2 5 9 2" xfId="13390" xr:uid="{072644F4-F35A-41EF-B5AD-371EE8FE8B22}"/>
    <cellStyle name="Total 2 5 9 3" xfId="16785" xr:uid="{6D6D3EE0-D6D2-4571-957C-9CABEA726FCD}"/>
    <cellStyle name="Total 2 5 9 4" xfId="19216" xr:uid="{B4A3A5CA-38EC-4157-B45B-CC40599A3407}"/>
    <cellStyle name="Total 2 5 9 5" xfId="22185" xr:uid="{6206A6C9-97DE-4D6C-8637-80DBCE10AD27}"/>
    <cellStyle name="Total 2 5 9 6" xfId="24845" xr:uid="{C3F06221-CA3D-4BE5-9C89-46848EE9BC7B}"/>
    <cellStyle name="Total 2 6" xfId="5179" xr:uid="{4D633F3F-F02D-4EFF-9817-D99CE3044B1B}"/>
    <cellStyle name="Total 2 6 10" xfId="4005" xr:uid="{134DA53E-46D1-4B14-BC1E-2962E7B7A070}"/>
    <cellStyle name="Total 2 6 11" xfId="13025" xr:uid="{7709A815-97E7-45CC-8F08-E5BDC0D4A885}"/>
    <cellStyle name="Total 2 6 12" xfId="4957" xr:uid="{2FFC6426-8B29-401B-B023-8948CECA11B7}"/>
    <cellStyle name="Total 2 6 2" xfId="5767" xr:uid="{1722E586-EBC1-45A3-BF01-BA40221A3636}"/>
    <cellStyle name="Total 2 6 2 2" xfId="6936" xr:uid="{DDC445D9-278F-4EDC-B1FF-3B49625BD71A}"/>
    <cellStyle name="Total 2 6 2 2 2" xfId="11092" xr:uid="{5EBEFE12-FDE8-4D39-80DE-9366A8AA1AA3}"/>
    <cellStyle name="Total 2 6 2 2 3" xfId="14546" xr:uid="{C8C5EAA6-2285-4AD3-9B03-BF98B7F6152A}"/>
    <cellStyle name="Total 2 6 2 2 4" xfId="18833" xr:uid="{AEEA1CC6-1A48-4D6B-9AAB-4C615C3FBF0E}"/>
    <cellStyle name="Total 2 6 2 2 5" xfId="20287" xr:uid="{E6DD632E-8E67-433B-9485-548F9E6C6CAA}"/>
    <cellStyle name="Total 2 6 2 2 6" xfId="23046" xr:uid="{AB5FFD67-69BF-484B-92CF-6684BD0D7C7C}"/>
    <cellStyle name="Total 2 6 2 3" xfId="7585" xr:uid="{62E02B6F-C1E8-41FC-9290-6C0235C44D01}"/>
    <cellStyle name="Total 2 6 2 3 2" xfId="11741" xr:uid="{E62F31AB-4A63-46BE-8B2A-02E2833EE309}"/>
    <cellStyle name="Total 2 6 2 3 3" xfId="15190" xr:uid="{BF34E5DA-B492-463D-B2D5-79B4CECA9E18}"/>
    <cellStyle name="Total 2 6 2 3 4" xfId="16320" xr:uid="{625318C1-9170-49FE-9A04-576BD32AA019}"/>
    <cellStyle name="Total 2 6 2 3 5" xfId="20925" xr:uid="{D2F422A9-08EC-47BC-876A-B28513C59EB9}"/>
    <cellStyle name="Total 2 6 2 3 6" xfId="23681" xr:uid="{53B33D81-9E0D-410B-BF96-2A332FC48B77}"/>
    <cellStyle name="Total 2 6 2 4" xfId="8217" xr:uid="{8B247AC6-16FB-4D25-83D7-2CBBD545B178}"/>
    <cellStyle name="Total 2 6 2 4 2" xfId="12373" xr:uid="{ECD23D58-5ACC-445D-802E-41F9DD3F31D1}"/>
    <cellStyle name="Total 2 6 2 4 3" xfId="15820" xr:uid="{A941F766-5EE8-4DD2-AE7F-4B57F9C99F34}"/>
    <cellStyle name="Total 2 6 2 4 4" xfId="12783" xr:uid="{A9C16F7E-5F08-4629-A217-986C11E99546}"/>
    <cellStyle name="Total 2 6 2 4 5" xfId="21551" xr:uid="{BFCD5C7B-AC02-40BB-BFF6-28BF9B2BEE1A}"/>
    <cellStyle name="Total 2 6 2 4 6" xfId="24307" xr:uid="{2349D9E5-B9BF-420F-AE38-34C287F95C9C}"/>
    <cellStyle name="Total 2 6 2 5" xfId="9952" xr:uid="{72164084-FBBA-4030-A284-1BDE29DE2A2F}"/>
    <cellStyle name="Total 2 6 2 6" xfId="4667" xr:uid="{4257792F-881C-45F4-BD27-F03D8ED0ADC4}"/>
    <cellStyle name="Total 2 6 2 7" xfId="13288" xr:uid="{4F9EC506-3163-4DAD-8A29-EEF45B0F4AE3}"/>
    <cellStyle name="Total 2 6 2 8" xfId="17497" xr:uid="{C4FE411E-676E-4B4B-94ED-813818FFC022}"/>
    <cellStyle name="Total 2 6 2 9" xfId="17503" xr:uid="{64088E41-0441-4A5A-969D-5AF106A505DB}"/>
    <cellStyle name="Total 2 6 3" xfId="6411" xr:uid="{A3D5EC73-15DD-4454-9699-A83B64C135BC}"/>
    <cellStyle name="Total 2 6 3 2" xfId="10583" xr:uid="{9BB25F12-64B3-4D59-96A7-E387E7E783CD}"/>
    <cellStyle name="Total 2 6 3 3" xfId="14031" xr:uid="{9467C5BE-CBDE-4431-AD7D-0FEFDC463CA0}"/>
    <cellStyle name="Total 2 6 3 4" xfId="3659" xr:uid="{3376E1AE-864D-471F-AA23-C8FA190D5DAB}"/>
    <cellStyle name="Total 2 6 3 5" xfId="19809" xr:uid="{C6C2CEA1-EB57-4A11-B470-9B9E6C5F297C}"/>
    <cellStyle name="Total 2 6 3 6" xfId="22572" xr:uid="{9DEFFF65-1C08-474A-B86F-B777BBBB990A}"/>
    <cellStyle name="Total 2 6 4" xfId="7110" xr:uid="{64DC894D-4502-4776-B364-D37DF4664205}"/>
    <cellStyle name="Total 2 6 4 2" xfId="11266" xr:uid="{0FCA186B-E73E-43E2-AFD2-8C5716AEAA7E}"/>
    <cellStyle name="Total 2 6 4 3" xfId="14718" xr:uid="{DCDF23F2-FAB6-4296-A0F9-FA2D5C7D2C7E}"/>
    <cellStyle name="Total 2 6 4 4" xfId="17009" xr:uid="{2FE1BE69-E832-458F-B607-270CAC94A3D5}"/>
    <cellStyle name="Total 2 6 4 5" xfId="20455" xr:uid="{2E192BB0-8915-4F9C-9897-3A500CE5F525}"/>
    <cellStyle name="Total 2 6 4 6" xfId="23211" xr:uid="{A4A025D8-E3CD-4215-AC1F-CC127AA96F67}"/>
    <cellStyle name="Total 2 6 5" xfId="7741" xr:uid="{50FC351E-4043-46A6-99F9-6208EAA798DC}"/>
    <cellStyle name="Total 2 6 5 2" xfId="11897" xr:uid="{7193127A-9DA6-40A3-A4E3-3D3FD7CD52AB}"/>
    <cellStyle name="Total 2 6 5 3" xfId="15346" xr:uid="{A86B7B12-2693-4A33-A8CD-B5ADFEE8C472}"/>
    <cellStyle name="Total 2 6 5 4" xfId="13653" xr:uid="{17ECFE24-6877-4032-82C0-0775C536C629}"/>
    <cellStyle name="Total 2 6 5 5" xfId="21080" xr:uid="{8A5ED6DB-2C1A-4C0B-B8FE-5C4003D04623}"/>
    <cellStyle name="Total 2 6 5 6" xfId="23836" xr:uid="{A5C9D896-4BD3-467C-A3E4-BF34BAA75F5A}"/>
    <cellStyle name="Total 2 6 6" xfId="9040" xr:uid="{6173F964-71E2-4EBF-A07D-75BB12C26E10}"/>
    <cellStyle name="Total 2 6 6 2" xfId="13146" xr:uid="{12CAAF87-48E3-4050-A736-F91A6AC25709}"/>
    <cellStyle name="Total 2 6 6 3" xfId="16540" xr:uid="{3F60DB87-E63A-4222-B995-FDA625C90F01}"/>
    <cellStyle name="Total 2 6 6 4" xfId="18982" xr:uid="{F7CB3726-3A03-42E2-B010-01DBF3AA51B2}"/>
    <cellStyle name="Total 2 6 6 5" xfId="9464" xr:uid="{0CD7BD89-216E-4D81-9244-6BF47297AE6F}"/>
    <cellStyle name="Total 2 6 6 6" xfId="21979" xr:uid="{2EFF14B9-B728-45A1-8F31-DF308526F249}"/>
    <cellStyle name="Total 2 6 6 7" xfId="24677" xr:uid="{E006864C-C637-4DE9-AE41-53F0CC07C40E}"/>
    <cellStyle name="Total 2 6 7" xfId="9325" xr:uid="{953B4CD5-FAE3-4344-A871-E19B3F24C09F}"/>
    <cellStyle name="Total 2 6 7 2" xfId="13422" xr:uid="{7D3E5C26-79E8-44E8-87A2-4A80E39D4250}"/>
    <cellStyle name="Total 2 6 7 3" xfId="16817" xr:uid="{D0B95527-98E2-4663-AE45-7ADE8BB026D7}"/>
    <cellStyle name="Total 2 6 7 4" xfId="19248" xr:uid="{189CC02C-B40E-46BA-A5A9-3BF589510691}"/>
    <cellStyle name="Total 2 6 7 5" xfId="19586" xr:uid="{3D5D9EFD-F96C-4CA4-85FD-3926B507AAC9}"/>
    <cellStyle name="Total 2 6 7 6" xfId="22217" xr:uid="{DB446D40-1B9B-48E0-B99A-28A3B9E1ABD0}"/>
    <cellStyle name="Total 2 6 7 7" xfId="24877" xr:uid="{E6FA64BF-EAE5-4778-BC7F-7EEC819BE5E8}"/>
    <cellStyle name="Total 2 6 8" xfId="3057" xr:uid="{5FB99EDB-2C91-4E36-BAD8-A7525DC1B2D3}"/>
    <cellStyle name="Total 2 6 9" xfId="4475" xr:uid="{28ED00FA-06C0-4B28-BA35-7C9E63FA8B78}"/>
    <cellStyle name="Total 2 7" xfId="5280" xr:uid="{FD20E4FB-04BB-4FEE-BF9A-5F96DA423537}"/>
    <cellStyle name="Total 2 7 10" xfId="17756" xr:uid="{5E88F798-CBDC-41D6-A34A-ADCEA6252F1D}"/>
    <cellStyle name="Total 2 7 11" xfId="18039" xr:uid="{831AF8F1-1663-4558-B1F7-FF6F641FD369}"/>
    <cellStyle name="Total 2 7 2" xfId="6512" xr:uid="{C13B427A-E438-452A-A871-33C25E54738A}"/>
    <cellStyle name="Total 2 7 2 2" xfId="10684" xr:uid="{CB8CFA5F-5227-4A3B-9902-C4418DFAB33A}"/>
    <cellStyle name="Total 2 7 2 3" xfId="14132" xr:uid="{9EA51AD6-BA05-4687-83FA-E93AB26A341F}"/>
    <cellStyle name="Total 2 7 2 4" xfId="4288" xr:uid="{5D49BA1B-5F44-423E-BA2D-6B3BEBD8B7B7}"/>
    <cellStyle name="Total 2 7 2 5" xfId="19910" xr:uid="{D16CAC9A-3315-46B3-8601-CBB470190C44}"/>
    <cellStyle name="Total 2 7 2 6" xfId="22673" xr:uid="{AB1BDBF8-9A3E-481D-90EE-D9F8BF134F8C}"/>
    <cellStyle name="Total 2 7 3" xfId="7211" xr:uid="{2C31FE0F-9613-45D9-AAAC-0A44791EE6AE}"/>
    <cellStyle name="Total 2 7 3 2" xfId="11367" xr:uid="{BEEAF360-9B70-44FD-A10F-EEC2A025B9B7}"/>
    <cellStyle name="Total 2 7 3 3" xfId="14819" xr:uid="{B787BC88-186F-43CA-847C-A58D8D2B8FDC}"/>
    <cellStyle name="Total 2 7 3 4" xfId="17488" xr:uid="{D91C17B9-C9A6-4C17-B915-235AE20ACE20}"/>
    <cellStyle name="Total 2 7 3 5" xfId="20556" xr:uid="{461BDC94-A514-4C30-AB14-51996A139BBA}"/>
    <cellStyle name="Total 2 7 3 6" xfId="23312" xr:uid="{E3110F13-C6EF-4A11-B60B-71681E955EB1}"/>
    <cellStyle name="Total 2 7 4" xfId="7842" xr:uid="{EECE0E31-0E7C-4734-9085-6FD5B2A70D98}"/>
    <cellStyle name="Total 2 7 4 2" xfId="11998" xr:uid="{AE8A733B-5B73-46EC-AA05-10A4B19228B7}"/>
    <cellStyle name="Total 2 7 4 3" xfId="15447" xr:uid="{DD2D0C0B-FA29-4121-8A45-7F08CBC53E8C}"/>
    <cellStyle name="Total 2 7 4 4" xfId="16399" xr:uid="{CF766565-F043-46B5-9B4E-1802289DE7BC}"/>
    <cellStyle name="Total 2 7 4 5" xfId="21181" xr:uid="{E907F671-EE92-46D0-8AA9-2C04A2A184DF}"/>
    <cellStyle name="Total 2 7 4 6" xfId="23937" xr:uid="{BB4F4583-CE91-470A-9FF5-1F6B52BEAB9D}"/>
    <cellStyle name="Total 2 7 5" xfId="9145" xr:uid="{FAD088BF-1A5F-4A29-8ACE-4DE74081833F}"/>
    <cellStyle name="Total 2 7 5 2" xfId="13245" xr:uid="{71EFB2D8-9DA1-4417-8BEF-B7E723947DD8}"/>
    <cellStyle name="Total 2 7 5 3" xfId="16641" xr:uid="{569FA32D-B4D0-49D7-B15F-3B64242EF901}"/>
    <cellStyle name="Total 2 7 5 4" xfId="19078" xr:uid="{DE13AFD3-9E01-4791-AE36-652B8F10AEC6}"/>
    <cellStyle name="Total 2 7 5 5" xfId="19485" xr:uid="{4C20BD7C-E479-4A1E-8C89-5A77307F439D}"/>
    <cellStyle name="Total 2 7 5 6" xfId="22058" xr:uid="{0B9D5731-3E61-4F22-A322-1ABD14B0C558}"/>
    <cellStyle name="Total 2 7 5 7" xfId="24754" xr:uid="{D89D0F4E-5B00-45F4-94BB-D51C5179CC61}"/>
    <cellStyle name="Total 2 7 6" xfId="9400" xr:uid="{425B047D-3C05-4188-B9B3-834337CFA72A}"/>
    <cellStyle name="Total 2 7 6 2" xfId="13497" xr:uid="{4578FFAA-2C6D-4E82-883D-B8A018FC53F6}"/>
    <cellStyle name="Total 2 7 6 3" xfId="16892" xr:uid="{443AD25F-1116-457A-8C30-E9E2BE068475}"/>
    <cellStyle name="Total 2 7 6 4" xfId="19323" xr:uid="{932E09E3-D7BE-4A55-BFDF-3BEF45A1A4C7}"/>
    <cellStyle name="Total 2 7 6 5" xfId="19661" xr:uid="{98D22928-5DDC-46AA-9636-0946885A7B00}"/>
    <cellStyle name="Total 2 7 6 6" xfId="22292" xr:uid="{8AAD3D14-B75E-42BA-B97A-27A5D24AA2ED}"/>
    <cellStyle name="Total 2 7 6 7" xfId="24952" xr:uid="{9A627BE5-591B-4182-96A7-C37172681AA4}"/>
    <cellStyle name="Total 2 7 7" xfId="9494" xr:uid="{9E98C629-5617-497E-B37B-03236D06991F}"/>
    <cellStyle name="Total 2 7 8" xfId="3613" xr:uid="{63810E45-45ED-477B-9EEC-8535F2354A19}"/>
    <cellStyle name="Total 2 7 9" xfId="3232" xr:uid="{E28C9B73-6A23-4AF3-91AB-42986B20EA5C}"/>
    <cellStyle name="Total 2 8" xfId="6004" xr:uid="{E6A787FF-AC0F-458D-B200-8C27DE1F0C90}"/>
    <cellStyle name="Total 2 8 2" xfId="10187" xr:uid="{7C05FCE1-8FF9-447B-9B63-433008073C81}"/>
    <cellStyle name="Total 2 8 3" xfId="13635" xr:uid="{03D300AC-A2E4-4A94-A8FB-FE9D752887E5}"/>
    <cellStyle name="Total 2 8 4" xfId="18874" xr:uid="{FD5D27AC-C938-4D77-9626-58ADC97535CD}"/>
    <cellStyle name="Total 2 8 5" xfId="17417" xr:uid="{9DA1F1FA-83B8-4346-BCE3-7098D7B8E1FB}"/>
    <cellStyle name="Total 2 8 6" xfId="3958" xr:uid="{E612D95D-CAAD-4259-AE82-ED39A33A9995}"/>
    <cellStyle name="Total 2 9" xfId="6399" xr:uid="{31779F61-493B-42BC-9B7C-31408A80AE74}"/>
    <cellStyle name="Total 2 9 2" xfId="10571" xr:uid="{2DAFDA5D-EA5D-4ED6-94BE-21A40759E402}"/>
    <cellStyle name="Total 2 9 3" xfId="14019" xr:uid="{EC38370A-2617-4061-A30F-E2DCBC43E4D6}"/>
    <cellStyle name="Total 2 9 4" xfId="17265" xr:uid="{84978B5C-82BA-4E31-8EDD-B15BA92136B7}"/>
    <cellStyle name="Total 2 9 5" xfId="19797" xr:uid="{CC2C5E68-2B22-4B33-941E-804062DC95CC}"/>
    <cellStyle name="Total 2 9 6" xfId="22560" xr:uid="{701D0064-8C4A-4055-BB1E-8D51D49C307A}"/>
    <cellStyle name="Total 3" xfId="565" xr:uid="{00000000-0005-0000-0000-000009080000}"/>
    <cellStyle name="Total 3 10" xfId="6339" xr:uid="{5443723C-B392-4520-AAEF-8A38A1EC726A}"/>
    <cellStyle name="Total 3 10 2" xfId="10514" xr:uid="{0268B8D7-3981-4C9F-B08B-D2B6F20D1201}"/>
    <cellStyle name="Total 3 10 3" xfId="13961" xr:uid="{A70C7DD7-4D09-4C1D-A7C4-34D5C87353D9}"/>
    <cellStyle name="Total 3 10 4" xfId="3671" xr:uid="{FA3062CB-F6E4-4D20-859A-AF0A4E182356}"/>
    <cellStyle name="Total 3 10 5" xfId="19776" xr:uid="{59DB409C-8094-478C-BF95-E15EF169B899}"/>
    <cellStyle name="Total 3 10 6" xfId="22540" xr:uid="{7DC51B9C-6519-44C7-ABEC-F72E96EA9CF5}"/>
    <cellStyle name="Total 3 11" xfId="5951" xr:uid="{56AA4942-0163-4B17-90CE-47A363A9B9BC}"/>
    <cellStyle name="Total 3 11 2" xfId="10134" xr:uid="{3DEE49F0-1A81-4674-BAEE-73B0CAEB4E4B}"/>
    <cellStyle name="Total 3 11 3" xfId="13583" xr:uid="{9F800945-7249-4A64-9040-6942F19774FB}"/>
    <cellStyle name="Total 3 11 4" xfId="16549" xr:uid="{1E29EA91-1075-424F-A11E-6660530B05C1}"/>
    <cellStyle name="Total 3 11 5" xfId="3672" xr:uid="{95900AA8-77CD-45CC-86BE-5963B68B1073}"/>
    <cellStyle name="Total 3 11 6" xfId="17940" xr:uid="{2ABFE359-AA47-4A3D-AF8F-58096FCD889A}"/>
    <cellStyle name="Total 3 12" xfId="8782" xr:uid="{4F8B57D5-13D6-4DFE-86DD-B1E725D15CB5}"/>
    <cellStyle name="Total 3 12 2" xfId="12928" xr:uid="{7FE7985C-4205-47AB-9280-3ED4272D90A2}"/>
    <cellStyle name="Total 3 12 3" xfId="16328" xr:uid="{280F3142-9715-40A0-AB5E-20F9AF1DB480}"/>
    <cellStyle name="Total 3 12 4" xfId="18769" xr:uid="{D0A74305-519F-49A7-8F22-6A5E4ADE8ADF}"/>
    <cellStyle name="Total 3 12 5" xfId="3080" xr:uid="{03AC67C8-CDFC-47B5-BC89-8F8645921596}"/>
    <cellStyle name="Total 3 12 6" xfId="21875" xr:uid="{96F50766-8454-4D59-A24C-FF385A365689}"/>
    <cellStyle name="Total 3 12 7" xfId="24593" xr:uid="{9BE20D93-DCBF-4CC0-91BF-BAC2C438607D}"/>
    <cellStyle name="Total 3 13" xfId="9217" xr:uid="{DEB57642-E456-4FFB-BE92-7A5F62070FFD}"/>
    <cellStyle name="Total 3 13 2" xfId="13314" xr:uid="{4CEFA76E-3E12-4DD6-8702-C56A348C45A0}"/>
    <cellStyle name="Total 3 13 3" xfId="16710" xr:uid="{CC9E5E59-38F1-4B8D-85CC-C2E608C28528}"/>
    <cellStyle name="Total 3 13 4" xfId="19141" xr:uid="{48EFC5BC-C037-4E84-A3F2-4AC43DB0E490}"/>
    <cellStyle name="Total 3 13 5" xfId="22113" xr:uid="{FC5F5F0C-F4EE-4E67-9AB1-A18E6BAE62B7}"/>
    <cellStyle name="Total 3 13 6" xfId="24804" xr:uid="{9F1DB3B9-2396-455D-B7BA-E2736F6B5358}"/>
    <cellStyle name="Total 3 14" xfId="3446" xr:uid="{DAD8169A-09B6-4091-8FD1-E1C04C66C97C}"/>
    <cellStyle name="Total 3 15" xfId="8536" xr:uid="{3200EE04-04DC-4147-8A9C-07467C641EDE}"/>
    <cellStyle name="Total 3 16" xfId="3081" xr:uid="{1481BCB9-FE54-46F2-861E-194F1DD4297C}"/>
    <cellStyle name="Total 3 17" xfId="17984" xr:uid="{511E58F7-4808-4E42-B7E6-91AABBC2C1FF}"/>
    <cellStyle name="Total 3 18" xfId="17755" xr:uid="{7A3CB7F7-AFFD-4A28-AA15-1E440D1A24AA}"/>
    <cellStyle name="Total 3 2" xfId="2136" xr:uid="{00000000-0005-0000-0000-00000A080000}"/>
    <cellStyle name="Total 3 2 10" xfId="4695" xr:uid="{5874B22B-CE6C-45DF-AFB3-5C760C87CC80}"/>
    <cellStyle name="Total 3 2 11" xfId="3826" xr:uid="{B967F68B-9832-4C40-8A0D-A688C9E6E54B}"/>
    <cellStyle name="Total 3 2 12" xfId="4198" xr:uid="{CBA2B693-C723-4C61-98BE-4963163B5094}"/>
    <cellStyle name="Total 3 2 13" xfId="3378" xr:uid="{F74A0232-7473-4F81-A4C9-56D917B3CAA1}"/>
    <cellStyle name="Total 3 2 14" xfId="3668" xr:uid="{23FBE85F-D671-4997-AEBD-0C3AD3A0006A}"/>
    <cellStyle name="Total 3 2 2" xfId="5267" xr:uid="{510448B4-4B4A-4CBE-AB32-2614E9E9D7F6}"/>
    <cellStyle name="Total 3 2 2 10" xfId="9408" xr:uid="{ED3CBD7A-A8C6-4FF0-951C-68509E108AD6}"/>
    <cellStyle name="Total 3 2 2 10 2" xfId="13505" xr:uid="{F7AD74DE-A862-40F4-A061-6F00061D2AC9}"/>
    <cellStyle name="Total 3 2 2 10 3" xfId="16900" xr:uid="{F236C7B3-E0A4-476B-ADEC-355594CB3CCA}"/>
    <cellStyle name="Total 3 2 2 10 4" xfId="19331" xr:uid="{C9386B3B-2F59-4C16-B21E-F40343DB3098}"/>
    <cellStyle name="Total 3 2 2 10 5" xfId="19669" xr:uid="{BFBA1D9E-86A5-4078-B5C3-7F7BBDBC5AB1}"/>
    <cellStyle name="Total 3 2 2 10 6" xfId="22300" xr:uid="{4387B41B-5F9A-443E-9A43-A97A85495C65}"/>
    <cellStyle name="Total 3 2 2 10 7" xfId="24960" xr:uid="{20CD4D01-02E9-4EA6-BE3E-2F2D94AA0229}"/>
    <cellStyle name="Total 3 2 2 11" xfId="3388" xr:uid="{8372DA17-397C-4A2A-AF0E-B1986C63A841}"/>
    <cellStyle name="Total 3 2 2 12" xfId="3610" xr:uid="{802FFAB8-6F81-46ED-810B-DA7E1054E1EF}"/>
    <cellStyle name="Total 3 2 2 13" xfId="3838" xr:uid="{391AE886-E7E1-4002-B4D5-36EE76B242E6}"/>
    <cellStyle name="Total 3 2 2 14" xfId="18148" xr:uid="{A2397733-8B84-4D82-9C3D-267606ABE387}"/>
    <cellStyle name="Total 3 2 2 2" xfId="5568" xr:uid="{68A071BF-CBEB-42B9-BBF1-747197F4959C}"/>
    <cellStyle name="Total 3 2 2 2 10" xfId="3099" xr:uid="{981743D0-82C7-424C-8EA2-8D1DB156F035}"/>
    <cellStyle name="Total 3 2 2 2 11" xfId="18783" xr:uid="{E4E619B9-B465-4AEB-8A5B-E300F67898D2}"/>
    <cellStyle name="Total 3 2 2 2 2" xfId="5670" xr:uid="{04DDC156-E992-4BA7-A7A9-FE8B9033F964}"/>
    <cellStyle name="Total 3 2 2 2 2 2" xfId="6840" xr:uid="{9A1BFE2E-F913-489C-86F9-CDFBF66E5D87}"/>
    <cellStyle name="Total 3 2 2 2 2 2 2" xfId="11001" xr:uid="{8EBB9D91-3477-4600-BF53-963418C7B34D}"/>
    <cellStyle name="Total 3 2 2 2 2 2 3" xfId="14454" xr:uid="{D7748109-7AC9-417B-82BF-06E1F49D5FBE}"/>
    <cellStyle name="Total 3 2 2 2 2 2 4" xfId="3821" xr:uid="{B1030BC8-C9E6-496E-A4E7-0279A378ED60}"/>
    <cellStyle name="Total 3 2 2 2 2 2 5" xfId="20213" xr:uid="{587DFC27-245E-4EB1-8D49-BB1994D4E553}"/>
    <cellStyle name="Total 3 2 2 2 2 2 6" xfId="22972" xr:uid="{24FF8F86-B67D-4719-8135-2C003FC35680}"/>
    <cellStyle name="Total 3 2 2 2 2 3" xfId="7508" xr:uid="{8D6A8A39-D879-4DDB-B1D9-912EE22EDDCE}"/>
    <cellStyle name="Total 3 2 2 2 2 3 2" xfId="11664" xr:uid="{4DF1CBF6-00FA-4670-9B82-ED87335ABB50}"/>
    <cellStyle name="Total 3 2 2 2 2 3 3" xfId="15115" xr:uid="{D531B174-A2B8-48B2-B33B-7DDCE6DEF561}"/>
    <cellStyle name="Total 3 2 2 2 2 3 4" xfId="17082" xr:uid="{B9083ECC-0278-49AB-B1DB-CFC600FAF38E}"/>
    <cellStyle name="Total 3 2 2 2 2 3 5" xfId="20851" xr:uid="{B66F1F3A-2263-4088-A892-E8034A402530}"/>
    <cellStyle name="Total 3 2 2 2 2 3 6" xfId="23607" xr:uid="{18732EA6-6DD1-4333-84FD-03C0D7C3B803}"/>
    <cellStyle name="Total 3 2 2 2 2 4" xfId="8140" xr:uid="{99FCEECA-6161-4F66-A20C-9E7B605417D1}"/>
    <cellStyle name="Total 3 2 2 2 2 4 2" xfId="12296" xr:uid="{C3F0ED9D-FE04-4C08-B309-88155D31A5C1}"/>
    <cellStyle name="Total 3 2 2 2 2 4 3" xfId="15745" xr:uid="{20F2B984-0D14-4D41-9AEE-DFD16861C77A}"/>
    <cellStyle name="Total 3 2 2 2 2 4 4" xfId="16424" xr:uid="{5B99C8B5-6699-4E11-94DD-2F82DBEAE976}"/>
    <cellStyle name="Total 3 2 2 2 2 4 5" xfId="21477" xr:uid="{E34600B8-AA77-4597-B745-2B456440A3A0}"/>
    <cellStyle name="Total 3 2 2 2 2 4 6" xfId="24233" xr:uid="{58C3738F-0EF9-4555-9638-2CEB147D2DC1}"/>
    <cellStyle name="Total 3 2 2 2 2 5" xfId="9861" xr:uid="{C72A26B3-0200-41FC-8C2F-41E91513E906}"/>
    <cellStyle name="Total 3 2 2 2 2 6" xfId="9443" xr:uid="{CA788C76-A5F6-421D-89CE-B32A0D1DF9B8}"/>
    <cellStyle name="Total 3 2 2 2 2 7" xfId="12857" xr:uid="{FBA779B9-9972-4BF9-94BE-B0006CFC9E5B}"/>
    <cellStyle name="Total 3 2 2 2 2 8" xfId="3096" xr:uid="{A2E18712-FB7A-4838-AE31-A97EB5F90356}"/>
    <cellStyle name="Total 3 2 2 2 2 9" xfId="4712" xr:uid="{43CEF203-9F66-4F67-BD8E-02A0AFE892CA}"/>
    <cellStyle name="Total 3 2 2 2 3" xfId="5891" xr:uid="{F0234175-C33D-4233-9B16-3D03651935CC}"/>
    <cellStyle name="Total 3 2 2 2 3 2" xfId="7060" xr:uid="{5DF5B809-CE71-4452-B06A-1070B16C17FA}"/>
    <cellStyle name="Total 3 2 2 2 3 2 2" xfId="11216" xr:uid="{8FFDF21C-DCAA-4C00-8E8E-AA13EA3A262C}"/>
    <cellStyle name="Total 3 2 2 2 3 2 3" xfId="14670" xr:uid="{AB081AAC-3FB7-475C-8227-E17F6D52B0EC}"/>
    <cellStyle name="Total 3 2 2 2 3 2 4" xfId="18812" xr:uid="{954833E7-212A-4FEA-9815-47CFBD344422}"/>
    <cellStyle name="Total 3 2 2 2 3 2 5" xfId="20411" xr:uid="{580ACE0B-7488-4206-9C5C-856561F14FF7}"/>
    <cellStyle name="Total 3 2 2 2 3 2 6" xfId="23169" xr:uid="{19E3D312-ACF5-4E74-9092-FE65D164D4CF}"/>
    <cellStyle name="Total 3 2 2 2 3 3" xfId="7708" xr:uid="{8D3256A3-D2E2-4C55-8ADB-F76E259DB9E8}"/>
    <cellStyle name="Total 3 2 2 2 3 3 2" xfId="11864" xr:uid="{84E5CCAE-C011-4D5E-8838-4DAE52E10CA4}"/>
    <cellStyle name="Total 3 2 2 2 3 3 3" xfId="15313" xr:uid="{EA23857F-B3B0-4295-B760-40DD0BAAAACF}"/>
    <cellStyle name="Total 3 2 2 2 3 3 4" xfId="16388" xr:uid="{CADACF0D-F52E-454F-B4C3-4D9BF95B4011}"/>
    <cellStyle name="Total 3 2 2 2 3 3 5" xfId="21048" xr:uid="{CF0DDA3F-7A94-4E4F-8539-5234382D884A}"/>
    <cellStyle name="Total 3 2 2 2 3 3 6" xfId="23804" xr:uid="{6F9173C5-0136-4EBC-A016-677C0A452355}"/>
    <cellStyle name="Total 3 2 2 2 3 4" xfId="8340" xr:uid="{D17213BF-FFE6-4774-A424-1145CC537EF8}"/>
    <cellStyle name="Total 3 2 2 2 3 4 2" xfId="12496" xr:uid="{D2B7FF76-E279-4687-A4B6-6A68D71807EE}"/>
    <cellStyle name="Total 3 2 2 2 3 4 3" xfId="15943" xr:uid="{A74B456E-C85E-4B6B-B92D-39D41B9113C8}"/>
    <cellStyle name="Total 3 2 2 2 3 4 4" xfId="3404" xr:uid="{7DB4B40F-4870-4455-8DBC-7812DC31ED4E}"/>
    <cellStyle name="Total 3 2 2 2 3 4 5" xfId="21674" xr:uid="{C03B718A-B5A5-4E87-B6C0-35214332318D}"/>
    <cellStyle name="Total 3 2 2 2 3 4 6" xfId="24430" xr:uid="{C17DC456-6B17-4223-B2D7-36D8D64BE3F1}"/>
    <cellStyle name="Total 3 2 2 2 3 5" xfId="10076" xr:uid="{1A0EAE6A-F03D-464D-A4B7-5A544A7DCDCE}"/>
    <cellStyle name="Total 3 2 2 2 3 6" xfId="3325" xr:uid="{0D014D7C-CF78-46CA-A7F8-348B1ADB4ACE}"/>
    <cellStyle name="Total 3 2 2 2 3 7" xfId="16283" xr:uid="{2212CB73-3B41-4252-A1B1-06A3DD0BB9D3}"/>
    <cellStyle name="Total 3 2 2 2 3 8" xfId="18429" xr:uid="{97393F4A-04DD-4992-AF87-EA418AE43D50}"/>
    <cellStyle name="Total 3 2 2 2 3 9" xfId="19557" xr:uid="{9A3F551F-EED9-4F95-B80A-4CD38ED74651}"/>
    <cellStyle name="Total 3 2 2 2 4" xfId="6738" xr:uid="{453E584B-7BA0-4FCB-8368-54082FE22F90}"/>
    <cellStyle name="Total 3 2 2 2 4 2" xfId="10899" xr:uid="{C7C2B33B-543D-4382-B1A3-E1F5FB6FADB1}"/>
    <cellStyle name="Total 3 2 2 2 4 3" xfId="14352" xr:uid="{C3483711-6335-4EFA-A722-5C7469DF5534}"/>
    <cellStyle name="Total 3 2 2 2 4 4" xfId="17533" xr:uid="{92D3C79B-94B9-4E45-B85F-A65881A9A285}"/>
    <cellStyle name="Total 3 2 2 2 4 5" xfId="20111" xr:uid="{E8BE2C4B-AABC-4621-A8FA-1D1CD353D71B}"/>
    <cellStyle name="Total 3 2 2 2 4 6" xfId="22870" xr:uid="{9F560ED1-E016-4C4B-B67B-D3E7A2633EA9}"/>
    <cellStyle name="Total 3 2 2 2 5" xfId="7406" xr:uid="{C34D9AA5-972F-46FD-B46F-2751BC297E59}"/>
    <cellStyle name="Total 3 2 2 2 5 2" xfId="11562" xr:uid="{78D82E2A-440C-437F-A463-4E0BF2D87E58}"/>
    <cellStyle name="Total 3 2 2 2 5 3" xfId="15013" xr:uid="{376E8D97-849E-450D-8323-AFB0D002ADCB}"/>
    <cellStyle name="Total 3 2 2 2 5 4" xfId="17743" xr:uid="{E237F37B-C513-4F3C-A080-EEE504315D79}"/>
    <cellStyle name="Total 3 2 2 2 5 5" xfId="20749" xr:uid="{A95D220B-D108-4264-969A-717C7C973181}"/>
    <cellStyle name="Total 3 2 2 2 5 6" xfId="23505" xr:uid="{A2616181-1537-43B7-9ACD-555E9FCDB732}"/>
    <cellStyle name="Total 3 2 2 2 6" xfId="8038" xr:uid="{68765211-B7A2-46D5-9726-1995B4435EE0}"/>
    <cellStyle name="Total 3 2 2 2 6 2" xfId="12194" xr:uid="{57BE154D-4FEF-4C0D-AB94-7507B410A46D}"/>
    <cellStyle name="Total 3 2 2 2 6 3" xfId="15643" xr:uid="{80CA5F6E-27F3-43BB-83A8-769C024A6C1F}"/>
    <cellStyle name="Total 3 2 2 2 6 4" xfId="10158" xr:uid="{5B85005D-9061-464F-9C84-22B07A6FAC98}"/>
    <cellStyle name="Total 3 2 2 2 6 5" xfId="21375" xr:uid="{FF3F59C8-CA72-41D6-9C49-A0E2B5CCDC01}"/>
    <cellStyle name="Total 3 2 2 2 6 6" xfId="24131" xr:uid="{897F76E5-1BFF-43BA-91F6-5EB07FA7AD2E}"/>
    <cellStyle name="Total 3 2 2 2 7" xfId="9759" xr:uid="{2B2A3838-1289-457D-A320-00C2C78918CF}"/>
    <cellStyle name="Total 3 2 2 2 8" xfId="12816" xr:uid="{C211710B-AA08-4FEB-9FE4-42ACC8B19994}"/>
    <cellStyle name="Total 3 2 2 2 9" xfId="18613" xr:uid="{1361CE62-C3EA-4CBD-85C9-F22A41588F6E}"/>
    <cellStyle name="Total 3 2 2 3" xfId="5620" xr:uid="{A3E9DDDC-6A13-4FA5-8898-57D4994A69A2}"/>
    <cellStyle name="Total 3 2 2 3 2" xfId="6790" xr:uid="{7A799627-F001-4492-93EF-2221F5BD25F8}"/>
    <cellStyle name="Total 3 2 2 3 2 2" xfId="10951" xr:uid="{F0621399-A1FC-4712-90AB-C2E4866E8706}"/>
    <cellStyle name="Total 3 2 2 3 2 3" xfId="14404" xr:uid="{C264BCC7-10B6-4593-9B82-53B64F250BA0}"/>
    <cellStyle name="Total 3 2 2 3 2 4" xfId="5028" xr:uid="{3ABE377D-E657-4705-B24F-7C489291AE9D}"/>
    <cellStyle name="Total 3 2 2 3 2 5" xfId="20163" xr:uid="{46F08172-5A24-45B9-9B8C-E4C67A8378B3}"/>
    <cellStyle name="Total 3 2 2 3 2 6" xfId="22922" xr:uid="{DE0B6772-49ED-4A0C-83C8-1D717F79B5FA}"/>
    <cellStyle name="Total 3 2 2 3 3" xfId="7458" xr:uid="{AC526F88-C862-442D-AD51-B9BE9521E50D}"/>
    <cellStyle name="Total 3 2 2 3 3 2" xfId="11614" xr:uid="{19FD71CC-53DF-4F1D-BCBC-D95C5FB6E62C}"/>
    <cellStyle name="Total 3 2 2 3 3 3" xfId="15065" xr:uid="{C9CE026B-2AC3-4803-B246-CEB761E8F40B}"/>
    <cellStyle name="Total 3 2 2 3 3 4" xfId="17309" xr:uid="{04B441F6-A9F2-40B4-A0D9-47A2B6AD1910}"/>
    <cellStyle name="Total 3 2 2 3 3 5" xfId="20801" xr:uid="{476E7363-3CE1-407D-818B-1B109B58BE62}"/>
    <cellStyle name="Total 3 2 2 3 3 6" xfId="23557" xr:uid="{0BFC8D79-BFB7-4B1C-96A3-AB28400FE847}"/>
    <cellStyle name="Total 3 2 2 3 4" xfId="8090" xr:uid="{1082AF47-0E2E-41F5-B3EE-48A7DC74CD30}"/>
    <cellStyle name="Total 3 2 2 3 4 2" xfId="12246" xr:uid="{3AE8DB7E-6808-4DF0-A7FC-EDEB09D16E37}"/>
    <cellStyle name="Total 3 2 2 3 4 3" xfId="15695" xr:uid="{F211A271-DF3C-4EC8-AC8C-DEB26B75CE9F}"/>
    <cellStyle name="Total 3 2 2 3 4 4" xfId="3452" xr:uid="{B6C3BFB3-2A61-4B1B-8A7A-4F6946EC9B14}"/>
    <cellStyle name="Total 3 2 2 3 4 5" xfId="21427" xr:uid="{EAF6EE17-7C66-4DA1-9FB6-D91DEAF651E5}"/>
    <cellStyle name="Total 3 2 2 3 4 6" xfId="24183" xr:uid="{5EEB9E5E-D85D-4A27-9456-7F3416E6DB56}"/>
    <cellStyle name="Total 3 2 2 3 5" xfId="9811" xr:uid="{E1683615-FF2A-417C-89B2-26AC80096A17}"/>
    <cellStyle name="Total 3 2 2 3 6" xfId="12810" xr:uid="{5E0C2B70-CA3E-4A50-A0A7-8669E64F78D8}"/>
    <cellStyle name="Total 3 2 2 3 7" xfId="12862" xr:uid="{66FE5E84-BD59-4BDF-90CE-94AADF0981E2}"/>
    <cellStyle name="Total 3 2 2 3 8" xfId="5144" xr:uid="{F918AAF1-CBF7-4832-96AD-E30A98DFF8AE}"/>
    <cellStyle name="Total 3 2 2 3 9" xfId="2964" xr:uid="{2BCC7F90-B2DC-43BB-83F4-647A6BB254DD}"/>
    <cellStyle name="Total 3 2 2 4" xfId="5837" xr:uid="{71E7A3CA-90E2-45AD-93C9-6533B0C19779}"/>
    <cellStyle name="Total 3 2 2 4 2" xfId="7006" xr:uid="{D1F43531-3E69-4D55-ADF7-025E9A120F3A}"/>
    <cellStyle name="Total 3 2 2 4 2 2" xfId="11162" xr:uid="{95B3AFD9-A624-4CE9-8F52-95D011AC60E3}"/>
    <cellStyle name="Total 3 2 2 4 2 3" xfId="14616" xr:uid="{A4A6D3EB-C29C-4E07-9135-F2B0DC7590E2}"/>
    <cellStyle name="Total 3 2 2 4 2 4" xfId="17525" xr:uid="{B41D3E44-C841-4F78-BD57-C3BC35B700D5}"/>
    <cellStyle name="Total 3 2 2 4 2 5" xfId="20357" xr:uid="{5D613EF1-54D6-4AE2-A1E8-A4495936E6F8}"/>
    <cellStyle name="Total 3 2 2 4 2 6" xfId="23115" xr:uid="{F1D65515-7A74-4C71-B4EC-ED3041B3D3E9}"/>
    <cellStyle name="Total 3 2 2 4 3" xfId="7654" xr:uid="{374A4166-5DF4-4ECF-B702-97262F1B2CA6}"/>
    <cellStyle name="Total 3 2 2 4 3 2" xfId="11810" xr:uid="{2A7AA4CA-660F-4A24-9368-76A0DF907395}"/>
    <cellStyle name="Total 3 2 2 4 3 3" xfId="15259" xr:uid="{C9883C11-AFDF-487E-B114-60E2530CB14C}"/>
    <cellStyle name="Total 3 2 2 4 3 4" xfId="4273" xr:uid="{215A707F-72AD-44CB-8075-9786224E2D83}"/>
    <cellStyle name="Total 3 2 2 4 3 5" xfId="20994" xr:uid="{D3D2D072-0411-4A43-A343-BDB964DADB02}"/>
    <cellStyle name="Total 3 2 2 4 3 6" xfId="23750" xr:uid="{A4E009E9-AA9E-4836-B44B-B661130E908E}"/>
    <cellStyle name="Total 3 2 2 4 4" xfId="8286" xr:uid="{57781F83-974F-4D2C-9A4D-EF3F7B07C351}"/>
    <cellStyle name="Total 3 2 2 4 4 2" xfId="12442" xr:uid="{20E908E0-136C-4E9A-B120-CBBFFDE83693}"/>
    <cellStyle name="Total 3 2 2 4 4 3" xfId="15889" xr:uid="{6BC0AD02-B1B0-462E-8CFB-1C3A52962312}"/>
    <cellStyle name="Total 3 2 2 4 4 4" xfId="8568" xr:uid="{5AAAF982-8E69-4C0B-ADCA-F7F71E4F951C}"/>
    <cellStyle name="Total 3 2 2 4 4 5" xfId="21620" xr:uid="{B5A7FBBB-F603-4C0D-AA9B-88D72194CCC7}"/>
    <cellStyle name="Total 3 2 2 4 4 6" xfId="24376" xr:uid="{2C8B2A3A-148E-46A2-9A2C-1F4EC4CC31B5}"/>
    <cellStyle name="Total 3 2 2 4 5" xfId="10022" xr:uid="{632988AE-8265-4EA1-8B71-D6D96EB15C2C}"/>
    <cellStyle name="Total 3 2 2 4 6" xfId="9444" xr:uid="{10CC146C-E109-4881-9B83-1397BE8FA43A}"/>
    <cellStyle name="Total 3 2 2 4 7" xfId="10122" xr:uid="{C047C17D-C9B1-438C-87C7-850B13977789}"/>
    <cellStyle name="Total 3 2 2 4 8" xfId="17370" xr:uid="{AB98B2AC-34C7-444C-BF93-B0D93FFF372F}"/>
    <cellStyle name="Total 3 2 2 4 9" xfId="19707" xr:uid="{9F5BFE58-3B25-4544-8998-A85F96280695}"/>
    <cellStyle name="Total 3 2 2 5" xfId="5514" xr:uid="{D9A29CBA-A24E-40EA-A856-B2661231F23F}"/>
    <cellStyle name="Total 3 2 2 5 2" xfId="6687" xr:uid="{BF0B7B25-4670-48A9-B5F5-08688CB43BCC}"/>
    <cellStyle name="Total 3 2 2 5 2 2" xfId="10848" xr:uid="{B9145943-A41D-40A1-99BD-4C6E0C8CB414}"/>
    <cellStyle name="Total 3 2 2 5 2 3" xfId="14301" xr:uid="{D4FC5570-6516-4717-8A58-03CA230A9FC2}"/>
    <cellStyle name="Total 3 2 2 5 2 4" xfId="14253" xr:uid="{7096B6E3-E86B-489B-925C-3E3AE0AFA959}"/>
    <cellStyle name="Total 3 2 2 5 2 5" xfId="20061" xr:uid="{EB6A8C98-DD74-4EE2-A9D3-6F3D5A8383D9}"/>
    <cellStyle name="Total 3 2 2 5 2 6" xfId="22820" xr:uid="{0C44A026-9935-4AFD-B70B-8383727AC204}"/>
    <cellStyle name="Total 3 2 2 5 3" xfId="7355" xr:uid="{4123C225-FF9F-4450-A0BE-DAE48B8DE53B}"/>
    <cellStyle name="Total 3 2 2 5 3 2" xfId="11511" xr:uid="{13712634-453C-4D8C-BA23-11C30D261FF2}"/>
    <cellStyle name="Total 3 2 2 5 3 3" xfId="14962" xr:uid="{266DF828-A590-4B4A-8AD3-F79C46844094}"/>
    <cellStyle name="Total 3 2 2 5 3 4" xfId="5106" xr:uid="{0A7D02CE-C253-46B5-820F-EB2747EF2DC4}"/>
    <cellStyle name="Total 3 2 2 5 3 5" xfId="20698" xr:uid="{1F1DE93A-0841-48C4-BF70-B05C42FE6E46}"/>
    <cellStyle name="Total 3 2 2 5 3 6" xfId="23454" xr:uid="{FF2F42B1-B296-44B0-AFD8-7587CF5E3A3F}"/>
    <cellStyle name="Total 3 2 2 5 4" xfId="7988" xr:uid="{61C9BFC3-FDB3-47AD-97D3-F267D12FF26E}"/>
    <cellStyle name="Total 3 2 2 5 4 2" xfId="12144" xr:uid="{68838BFA-C11D-4A67-9B0E-4D9B286EE3A4}"/>
    <cellStyle name="Total 3 2 2 5 4 3" xfId="15593" xr:uid="{BB06E7A8-21A7-48CD-8486-02D9CA82FA7B}"/>
    <cellStyle name="Total 3 2 2 5 4 4" xfId="13821" xr:uid="{BD111785-D717-4B38-B5C4-967ABE4575A7}"/>
    <cellStyle name="Total 3 2 2 5 4 5" xfId="21325" xr:uid="{C90EC864-0C18-42B5-BA08-6A9A0F61DA69}"/>
    <cellStyle name="Total 3 2 2 5 4 6" xfId="24081" xr:uid="{CE78DFF0-FD27-4B7B-BE4E-32B9E8AD5B7B}"/>
    <cellStyle name="Total 3 2 2 5 5" xfId="9706" xr:uid="{7F0FF97C-7E78-439D-83F0-2172E44F7642}"/>
    <cellStyle name="Total 3 2 2 5 6" xfId="4876" xr:uid="{CC41351F-B5BA-406A-AFE7-F55AEE1BD5C3}"/>
    <cellStyle name="Total 3 2 2 5 7" xfId="18512" xr:uid="{C776A214-8C57-41DE-B088-A43A02EE15B6}"/>
    <cellStyle name="Total 3 2 2 5 8" xfId="3793" xr:uid="{7A67343F-46BC-4344-9D37-D91620ED7995}"/>
    <cellStyle name="Total 3 2 2 5 9" xfId="21889" xr:uid="{79B1EC93-5DBA-4FFB-A646-CE12C85E322B}"/>
    <cellStyle name="Total 3 2 2 6" xfId="6499" xr:uid="{6DF2C2EB-432F-49D0-BC6F-C799688EE7E7}"/>
    <cellStyle name="Total 3 2 2 6 2" xfId="10671" xr:uid="{628C1D93-5165-47E6-AEDB-8C4D007B8588}"/>
    <cellStyle name="Total 3 2 2 6 3" xfId="14119" xr:uid="{5D188B31-4537-4D32-B810-F6EE9CEBE6C8}"/>
    <cellStyle name="Total 3 2 2 6 4" xfId="8613" xr:uid="{447B6F2A-F363-4421-81DB-1922EDD01E3D}"/>
    <cellStyle name="Total 3 2 2 6 5" xfId="19897" xr:uid="{89C11AF1-0F22-454E-91A1-A1E665734950}"/>
    <cellStyle name="Total 3 2 2 6 6" xfId="22660" xr:uid="{FE00982C-92A4-4C13-B1EF-CB00F8190E63}"/>
    <cellStyle name="Total 3 2 2 7" xfId="7198" xr:uid="{6D6ECCF9-7217-4DB9-AAAA-85E95410C03F}"/>
    <cellStyle name="Total 3 2 2 7 2" xfId="11354" xr:uid="{68E017F2-AEE1-4093-B62A-6C33A0E650AF}"/>
    <cellStyle name="Total 3 2 2 7 3" xfId="14806" xr:uid="{5DF1F038-D17D-4B38-85B5-B248BD820F3A}"/>
    <cellStyle name="Total 3 2 2 7 4" xfId="18272" xr:uid="{2DD6DCC3-88D9-4806-B880-724F05901CF6}"/>
    <cellStyle name="Total 3 2 2 7 5" xfId="20543" xr:uid="{904A9A41-7B9C-4157-AEA3-3DBDDC870615}"/>
    <cellStyle name="Total 3 2 2 7 6" xfId="23299" xr:uid="{FE65C617-087A-4AAE-BD9B-A18985FC57F4}"/>
    <cellStyle name="Total 3 2 2 8" xfId="7829" xr:uid="{15026B7D-4CDC-438E-B82A-6443641C46FF}"/>
    <cellStyle name="Total 3 2 2 8 2" xfId="11985" xr:uid="{37321639-7A32-445D-8FF2-319F9DBC729E}"/>
    <cellStyle name="Total 3 2 2 8 3" xfId="15434" xr:uid="{26CA9261-2E01-49CC-8241-D11D00184CA4}"/>
    <cellStyle name="Total 3 2 2 8 4" xfId="16974" xr:uid="{4AD22DE2-3B25-4DF6-A511-1A3DF2F3DE22}"/>
    <cellStyle name="Total 3 2 2 8 5" xfId="21168" xr:uid="{75B24DE7-A018-44FA-BF03-A79508C53ACC}"/>
    <cellStyle name="Total 3 2 2 8 6" xfId="23924" xr:uid="{9B8C4D06-5B9D-4488-8D7C-70CAA42F1A65}"/>
    <cellStyle name="Total 3 2 2 9" xfId="9153" xr:uid="{E9CAE0FE-8B01-46B0-A0B9-F783025584F5}"/>
    <cellStyle name="Total 3 2 2 9 2" xfId="13253" xr:uid="{E9A8FC4B-B892-430B-BCB9-18714FC90B5A}"/>
    <cellStyle name="Total 3 2 2 9 3" xfId="16649" xr:uid="{71DE442A-23E5-4173-968E-5A7D94B3950D}"/>
    <cellStyle name="Total 3 2 2 9 4" xfId="19086" xr:uid="{4DC95352-DFA5-403F-8832-1B3E41E73964}"/>
    <cellStyle name="Total 3 2 2 9 5" xfId="19493" xr:uid="{C1A8B07D-3F3A-4F26-936C-B02F1652E3A8}"/>
    <cellStyle name="Total 3 2 2 9 6" xfId="22066" xr:uid="{C712B9B0-8B0E-460B-8A7B-E20B84D27AA3}"/>
    <cellStyle name="Total 3 2 2 9 7" xfId="24762" xr:uid="{C08B2601-1B11-4A6C-B057-B9013F03089A}"/>
    <cellStyle name="Total 3 2 3" xfId="5372" xr:uid="{131F713D-1651-41D6-A774-0FA97E73F826}"/>
    <cellStyle name="Total 3 2 3 10" xfId="18188" xr:uid="{9631B024-1C5D-4153-8933-FD2296DCEF5B}"/>
    <cellStyle name="Total 3 2 3 11" xfId="12939" xr:uid="{B5EF60A5-11F3-4C47-9BF3-2CA1F6C36279}"/>
    <cellStyle name="Total 3 2 3 2" xfId="5783" xr:uid="{7FF323C0-06F1-4BD5-9468-DB50A9342ECF}"/>
    <cellStyle name="Total 3 2 3 2 2" xfId="6952" xr:uid="{36BD2B5E-1267-4BD2-9F52-692EACA2BACB}"/>
    <cellStyle name="Total 3 2 3 2 2 2" xfId="11108" xr:uid="{28B68EB7-3227-4D82-8384-3450D045E2DA}"/>
    <cellStyle name="Total 3 2 3 2 2 3" xfId="14562" xr:uid="{D2FC824F-DB81-494F-A5A0-95C6E0A2EE59}"/>
    <cellStyle name="Total 3 2 3 2 2 4" xfId="18826" xr:uid="{8C2D6BBE-7AD9-48E1-A2C1-67B6C2870F62}"/>
    <cellStyle name="Total 3 2 3 2 2 5" xfId="20303" xr:uid="{238ED917-13BA-42DE-91AF-06714C5AEB27}"/>
    <cellStyle name="Total 3 2 3 2 2 6" xfId="23061" xr:uid="{F0CCCED7-041A-42A0-993B-A2DEB05019AA}"/>
    <cellStyle name="Total 3 2 3 2 3" xfId="7600" xr:uid="{2A78C574-F81E-4FDF-AA43-B839138CF69B}"/>
    <cellStyle name="Total 3 2 3 2 3 2" xfId="11756" xr:uid="{E25B473A-527C-4E5C-8788-F3DBD86A4EE2}"/>
    <cellStyle name="Total 3 2 3 2 3 3" xfId="15205" xr:uid="{CF9FFECE-4893-4188-B0F9-FCEB710E3E1F}"/>
    <cellStyle name="Total 3 2 3 2 3 4" xfId="12650" xr:uid="{25BB432E-FBEA-4BC1-AAAF-818CB95FE0FE}"/>
    <cellStyle name="Total 3 2 3 2 3 5" xfId="20940" xr:uid="{B0A285E2-259B-4CF2-B5CA-43522E8AC88A}"/>
    <cellStyle name="Total 3 2 3 2 3 6" xfId="23696" xr:uid="{5AC5B5DA-C21B-4026-BDB3-43E48DAE0B36}"/>
    <cellStyle name="Total 3 2 3 2 4" xfId="8232" xr:uid="{8DB5492D-D7D1-4150-ABA2-708BF3D14605}"/>
    <cellStyle name="Total 3 2 3 2 4 2" xfId="12388" xr:uid="{61509D1E-14F8-46AB-AF37-6778ACB5FDA1}"/>
    <cellStyle name="Total 3 2 3 2 4 3" xfId="15835" xr:uid="{C850B878-458E-4A51-8495-F3135216D439}"/>
    <cellStyle name="Total 3 2 3 2 4 4" xfId="4090" xr:uid="{17EC8E0B-BFDB-42A3-9EC3-8E8D8EE553E3}"/>
    <cellStyle name="Total 3 2 3 2 4 5" xfId="21566" xr:uid="{9AB08506-BE5C-4D1A-AF56-C42AE1EFAD12}"/>
    <cellStyle name="Total 3 2 3 2 4 6" xfId="24322" xr:uid="{4261D6CF-FCCF-492D-8AE8-E5987B0F6DBD}"/>
    <cellStyle name="Total 3 2 3 2 5" xfId="9968" xr:uid="{A5FC3A21-1A7B-4D16-8F39-7396105A5D8E}"/>
    <cellStyle name="Total 3 2 3 2 6" xfId="4677" xr:uid="{824B4B69-4094-4AA6-B5C0-A2647FA923D5}"/>
    <cellStyle name="Total 3 2 3 2 7" xfId="10107" xr:uid="{48C58785-44C1-4DA9-93BB-2CAC9623A256}"/>
    <cellStyle name="Total 3 2 3 2 8" xfId="18356" xr:uid="{6649D9C3-2E00-4AFA-98B8-7CFC697EEBE7}"/>
    <cellStyle name="Total 3 2 3 2 9" xfId="17272" xr:uid="{0CB71037-6D2D-4BC1-BC9E-9D55C6C9877B}"/>
    <cellStyle name="Total 3 2 3 3" xfId="6602" xr:uid="{1D8C0C65-2DFD-4736-8F26-B1415E80997F}"/>
    <cellStyle name="Total 3 2 3 3 2" xfId="10774" xr:uid="{9554F8FF-210F-462E-B5A9-F078EBC60122}"/>
    <cellStyle name="Total 3 2 3 3 3" xfId="14222" xr:uid="{D6629666-26CA-4DD9-8058-0F547BAD5AC3}"/>
    <cellStyle name="Total 3 2 3 3 4" xfId="17040" xr:uid="{6FB61666-99A4-4307-B2E8-D01437696C42}"/>
    <cellStyle name="Total 3 2 3 3 5" xfId="20000" xr:uid="{6A9391BF-A29A-4518-87CF-82EFFA88108D}"/>
    <cellStyle name="Total 3 2 3 3 6" xfId="22763" xr:uid="{8C3380A1-58C3-4E49-8FEC-6E603F36E952}"/>
    <cellStyle name="Total 3 2 3 4" xfId="7301" xr:uid="{51F268B6-2460-4DBD-9208-C3B936F3F808}"/>
    <cellStyle name="Total 3 2 3 4 2" xfId="11457" xr:uid="{AE2901C5-8D86-429D-854D-DF655D051596}"/>
    <cellStyle name="Total 3 2 3 4 3" xfId="14909" xr:uid="{B050A789-99B6-4983-8143-F00AA13A406E}"/>
    <cellStyle name="Total 3 2 3 4 4" xfId="17258" xr:uid="{56BE5F0F-6E40-4164-B6F7-F170842A3DC1}"/>
    <cellStyle name="Total 3 2 3 4 5" xfId="20646" xr:uid="{29B35261-2E33-47E3-8FC6-03D14F4554E5}"/>
    <cellStyle name="Total 3 2 3 4 6" xfId="23402" xr:uid="{1DF432AE-F850-4527-9AF9-6FDD12ED7738}"/>
    <cellStyle name="Total 3 2 3 5" xfId="7934" xr:uid="{51738DD5-F116-4792-A40A-406F3817F67E}"/>
    <cellStyle name="Total 3 2 3 5 2" xfId="12090" xr:uid="{376494A7-3635-4E71-9008-C3954D0BB279}"/>
    <cellStyle name="Total 3 2 3 5 3" xfId="15539" xr:uid="{A219468A-BF83-46F3-9281-1E6C03FB2BFE}"/>
    <cellStyle name="Total 3 2 3 5 4" xfId="3458" xr:uid="{FF91875A-FFEF-408E-9C7C-4ECAA1C8FC0F}"/>
    <cellStyle name="Total 3 2 3 5 5" xfId="21273" xr:uid="{A3F60E26-408A-4487-9F30-AC84375913FF}"/>
    <cellStyle name="Total 3 2 3 5 6" xfId="24029" xr:uid="{6A8823E1-D97F-440A-82AD-82F115D60929}"/>
    <cellStyle name="Total 3 2 3 6" xfId="9178" xr:uid="{E7013437-5CE2-4DE3-B4D4-360364EBA68D}"/>
    <cellStyle name="Total 3 2 3 6 2" xfId="13276" xr:uid="{ACBF64D0-1AAA-408F-8364-07C6F8B36458}"/>
    <cellStyle name="Total 3 2 3 6 3" xfId="16673" xr:uid="{28B6DE72-A558-4FFF-834E-3CB1099CE8F5}"/>
    <cellStyle name="Total 3 2 3 6 4" xfId="19105" xr:uid="{E0FD13B9-A9FE-4764-AB8F-220D83480C62}"/>
    <cellStyle name="Total 3 2 3 6 5" xfId="19512" xr:uid="{1A9DA161-D465-4EDF-AE0F-4CADBBC4AAF9}"/>
    <cellStyle name="Total 3 2 3 6 6" xfId="22081" xr:uid="{F4881CF8-B8B1-4AB3-BE4F-36109E8148AC}"/>
    <cellStyle name="Total 3 2 3 6 7" xfId="24776" xr:uid="{C9EAE986-5B60-4882-8869-1368C29B3323}"/>
    <cellStyle name="Total 3 2 3 7" xfId="9422" xr:uid="{71D1C4C3-11BE-45E2-9D61-B9B0785ACC59}"/>
    <cellStyle name="Total 3 2 3 7 2" xfId="13519" xr:uid="{69A1F2D7-44CA-4B26-B7A1-02F6B3C70A52}"/>
    <cellStyle name="Total 3 2 3 7 3" xfId="16914" xr:uid="{A6E31247-740A-4D7F-8F81-A8D575CBB93C}"/>
    <cellStyle name="Total 3 2 3 7 4" xfId="19345" xr:uid="{7CD8298F-1678-4192-A0C0-CA19191205B4}"/>
    <cellStyle name="Total 3 2 3 7 5" xfId="19683" xr:uid="{A84D9C19-7F62-43AB-973D-627A1466C339}"/>
    <cellStyle name="Total 3 2 3 7 6" xfId="22314" xr:uid="{089F8053-3E58-467C-BCF5-3127A4519ED0}"/>
    <cellStyle name="Total 3 2 3 7 7" xfId="24974" xr:uid="{D4D7883F-54E2-432F-A927-6DC58F5E6857}"/>
    <cellStyle name="Total 3 2 3 8" xfId="9586" xr:uid="{B8A3CA12-B9CE-4145-A409-76C6A0474DB0}"/>
    <cellStyle name="Total 3 2 3 9" xfId="4829" xr:uid="{5C0C6D88-C3E2-4B1A-A69E-BF77B981B41A}"/>
    <cellStyle name="Total 3 2 4" xfId="5473" xr:uid="{D92C3F23-85DD-4B66-A2FA-430BC423B6CF}"/>
    <cellStyle name="Total 3 2 4 2" xfId="6649" xr:uid="{369C3D09-C86C-4F6B-B688-FBFD20FA91A8}"/>
    <cellStyle name="Total 3 2 4 2 2" xfId="10810" xr:uid="{C498D533-0801-47D1-8C2C-9C2FA5A27250}"/>
    <cellStyle name="Total 3 2 4 2 3" xfId="14263" xr:uid="{851B687C-3EC0-44B0-B749-66F90AE970FC}"/>
    <cellStyle name="Total 3 2 4 2 4" xfId="3534" xr:uid="{19E97485-0ABB-4A2F-B526-568FC9DB729E}"/>
    <cellStyle name="Total 3 2 4 2 5" xfId="20024" xr:uid="{1D7A249A-1B99-4B72-ACB6-7291C4B19BC1}"/>
    <cellStyle name="Total 3 2 4 2 6" xfId="22783" xr:uid="{99649CA0-CD41-402B-A989-164E345DF2C3}"/>
    <cellStyle name="Total 3 2 4 3" xfId="7318" xr:uid="{3D36F0DF-750D-4B8D-B879-639DB3EED489}"/>
    <cellStyle name="Total 3 2 4 3 2" xfId="11474" xr:uid="{E208477C-E298-44E8-9562-01FB2C06FA6C}"/>
    <cellStyle name="Total 3 2 4 3 3" xfId="14925" xr:uid="{49688C10-38C7-463F-AFD8-69290FAF2021}"/>
    <cellStyle name="Total 3 2 4 3 4" xfId="3972" xr:uid="{6CE185F1-AF49-4B33-A5F4-A0FE7FD72BEC}"/>
    <cellStyle name="Total 3 2 4 3 5" xfId="20661" xr:uid="{1AD789EA-8E77-4590-91DC-18E4815041F5}"/>
    <cellStyle name="Total 3 2 4 3 6" xfId="23417" xr:uid="{8B64EF12-8D10-4490-BFCC-35E24F731DFC}"/>
    <cellStyle name="Total 3 2 4 4" xfId="7951" xr:uid="{7AEF7AA5-BF87-411C-947B-7140CF3FEBEB}"/>
    <cellStyle name="Total 3 2 4 4 2" xfId="12107" xr:uid="{34EAFC06-7F1A-438E-9499-0430BF0B1D0C}"/>
    <cellStyle name="Total 3 2 4 4 3" xfId="15556" xr:uid="{B4A9DCD3-EBC6-41DB-8279-CEC1742E6AD1}"/>
    <cellStyle name="Total 3 2 4 4 4" xfId="16261" xr:uid="{C940D403-E698-409F-BB26-9DF23524C3DD}"/>
    <cellStyle name="Total 3 2 4 4 5" xfId="21288" xr:uid="{5A88137E-4A09-4D64-B585-45C818D713DC}"/>
    <cellStyle name="Total 3 2 4 4 6" xfId="24044" xr:uid="{9D879798-1F17-4D48-AA1C-A56325B44D3F}"/>
    <cellStyle name="Total 3 2 4 5" xfId="9666" xr:uid="{D3079071-7340-405E-8044-3B8860109F35}"/>
    <cellStyle name="Total 3 2 4 6" xfId="4859" xr:uid="{224F26C4-DB8E-4C0A-A001-C9DA677B1E6B}"/>
    <cellStyle name="Total 3 2 4 7" xfId="18570" xr:uid="{96D985A5-9BCF-47A7-9FA4-22BEEE4EA241}"/>
    <cellStyle name="Total 3 2 4 8" xfId="18130" xr:uid="{4688AB8D-24F9-48AE-BED4-145A903843AA}"/>
    <cellStyle name="Total 3 2 4 9" xfId="19545" xr:uid="{7D3603E4-A0AF-48EC-AC8B-5AE3E495CEAF}"/>
    <cellStyle name="Total 3 2 5" xfId="6305" xr:uid="{FB726F1D-CC7B-4C90-8F43-5EFA3E6B1FE5}"/>
    <cellStyle name="Total 3 2 5 2" xfId="10481" xr:uid="{34249803-3A37-4554-969C-D56429C78BD0}"/>
    <cellStyle name="Total 3 2 5 3" xfId="13927" xr:uid="{F0735911-4874-4A3F-A2BB-521FB349CE8A}"/>
    <cellStyle name="Total 3 2 5 4" xfId="17932" xr:uid="{07AFA24F-A1CF-400C-B82A-4A316C665A2B}"/>
    <cellStyle name="Total 3 2 5 5" xfId="19751" xr:uid="{0EB3BE50-E034-46D1-8E6D-E97192477E55}"/>
    <cellStyle name="Total 3 2 5 6" xfId="22515" xr:uid="{0F46CFD7-FC4F-40CD-ABED-F14C0F799BE7}"/>
    <cellStyle name="Total 3 2 6" xfId="6120" xr:uid="{C2D24B42-2B18-4E9B-8E90-9982A038ABE1}"/>
    <cellStyle name="Total 3 2 6 2" xfId="10296" xr:uid="{3B181C79-79D1-4E5C-ABD2-4804D62B04FD}"/>
    <cellStyle name="Total 3 2 6 3" xfId="13743" xr:uid="{7C69EA42-4F09-409B-9431-B19CD74FCD1C}"/>
    <cellStyle name="Total 3 2 6 4" xfId="16369" xr:uid="{B0B1EF5D-AF7C-46E4-95B7-F10BD2D24B81}"/>
    <cellStyle name="Total 3 2 6 5" xfId="17841" xr:uid="{2346CDA3-225A-4033-BFB8-AC964BF94B12}"/>
    <cellStyle name="Total 3 2 6 6" xfId="22364" xr:uid="{09FCACE2-8F94-482B-88FE-AAC057E09E82}"/>
    <cellStyle name="Total 3 2 7" xfId="6363" xr:uid="{69D48951-586F-4675-BEA4-8B147F79FF3A}"/>
    <cellStyle name="Total 3 2 7 2" xfId="10536" xr:uid="{0CB69863-83F9-452F-9894-9369A587AA5A}"/>
    <cellStyle name="Total 3 2 7 3" xfId="13984" xr:uid="{A93AA2A3-180E-4755-A100-680F41F912B6}"/>
    <cellStyle name="Total 3 2 7 4" xfId="17684" xr:uid="{54BDD887-2C47-447E-8F11-885E3FB522A6}"/>
    <cellStyle name="Total 3 2 7 5" xfId="19790" xr:uid="{6F9F1A38-8338-40E5-842B-C438877AD51F}"/>
    <cellStyle name="Total 3 2 7 6" xfId="22553" xr:uid="{7256AC07-D99F-4380-BD0B-102AAD035174}"/>
    <cellStyle name="Total 3 2 8" xfId="8989" xr:uid="{7DC4C652-7FF0-45F6-8977-C779C7DE2F34}"/>
    <cellStyle name="Total 3 2 8 2" xfId="13100" xr:uid="{CBE4D398-C005-4CC6-A994-7FE349DE7783}"/>
    <cellStyle name="Total 3 2 8 3" xfId="16498" xr:uid="{29FF6E21-8B1E-4452-BAA6-5D01AE088101}"/>
    <cellStyle name="Total 3 2 8 4" xfId="18938" xr:uid="{7B8CB14B-170E-46F3-8928-0BCB21080079}"/>
    <cellStyle name="Total 3 2 8 5" xfId="3169" xr:uid="{C1F77902-D17C-48C3-B529-B0D4215B102A}"/>
    <cellStyle name="Total 3 2 8 6" xfId="21958" xr:uid="{18021E94-E5F0-49B0-8C40-95F2ABCB7DB1}"/>
    <cellStyle name="Total 3 2 8 7" xfId="24656" xr:uid="{2BD163F9-6687-4959-AF85-AFE5ED9100CB}"/>
    <cellStyle name="Total 3 2 9" xfId="9295" xr:uid="{5E4D9A7C-199E-42E8-B99A-2E42EB066182}"/>
    <cellStyle name="Total 3 2 9 2" xfId="13392" xr:uid="{4623769D-C8DD-4155-B7BD-D1ECBC0BD80B}"/>
    <cellStyle name="Total 3 2 9 3" xfId="16787" xr:uid="{A44BC773-9B78-4B48-9974-5894597A3E22}"/>
    <cellStyle name="Total 3 2 9 4" xfId="19218" xr:uid="{12F634ED-2B62-4AB8-B08B-D6F316B5FCCB}"/>
    <cellStyle name="Total 3 2 9 5" xfId="22187" xr:uid="{E52FD4FC-6726-43B9-9A84-665B3AF802B1}"/>
    <cellStyle name="Total 3 2 9 6" xfId="24847" xr:uid="{18FC3FEB-DB7B-4331-A331-AB55804282E6}"/>
    <cellStyle name="Total 3 3" xfId="2137" xr:uid="{00000000-0005-0000-0000-00000B080000}"/>
    <cellStyle name="Total 3 3 10" xfId="9296" xr:uid="{C783AA24-4D20-4ABA-8A06-186DCDEEC552}"/>
    <cellStyle name="Total 3 3 10 2" xfId="13393" xr:uid="{D45E9407-0832-43C6-A6A0-A6037F5309C1}"/>
    <cellStyle name="Total 3 3 10 3" xfId="16788" xr:uid="{716BC795-E76E-431C-9C71-61BA63B847C3}"/>
    <cellStyle name="Total 3 3 10 4" xfId="19219" xr:uid="{3170AF8F-A319-4035-A000-F444741BCC48}"/>
    <cellStyle name="Total 3 3 10 5" xfId="22188" xr:uid="{5B8D08C8-B03B-4AB1-8442-493DEF78880E}"/>
    <cellStyle name="Total 3 3 10 6" xfId="24848" xr:uid="{1D8AD17D-4E03-497E-8F69-902DF750DC67}"/>
    <cellStyle name="Total 3 3 11" xfId="4696" xr:uid="{2C41E4F9-ACB6-4D29-A9BF-1A64A37871C3}"/>
    <cellStyle name="Total 3 3 12" xfId="3825" xr:uid="{E5A8647A-EC42-49E8-B3A4-976631BBB7DF}"/>
    <cellStyle name="Total 3 3 13" xfId="4199" xr:uid="{7EB18CEC-27FB-4C8C-9D3D-1A4E227423AC}"/>
    <cellStyle name="Total 3 3 14" xfId="4458" xr:uid="{CC73CB8C-C5FB-4A95-BC8B-D09AAFCBCBA7}"/>
    <cellStyle name="Total 3 3 15" xfId="21846" xr:uid="{C537330C-FE54-4D97-85E5-3D97816CE299}"/>
    <cellStyle name="Total 3 3 2" xfId="5268" xr:uid="{73127E50-2852-4807-8968-F2309CC62838}"/>
    <cellStyle name="Total 3 3 2 10" xfId="3462" xr:uid="{E346319D-7B2F-4B72-B029-957333A810C3}"/>
    <cellStyle name="Total 3 3 2 11" xfId="3611" xr:uid="{BC061E15-78F9-43EB-9810-B73026C2CA23}"/>
    <cellStyle name="Total 3 3 2 12" xfId="17667" xr:uid="{8B6AF663-05D6-41C6-BC48-A65CCC36966D}"/>
    <cellStyle name="Total 3 3 2 13" xfId="17759" xr:uid="{6DE6041B-BD53-444F-8C02-615D9755E10B}"/>
    <cellStyle name="Total 3 3 2 2" xfId="5667" xr:uid="{10619E91-AE87-4D87-9203-DB857FAE3DED}"/>
    <cellStyle name="Total 3 3 2 2 2" xfId="6837" xr:uid="{B0411502-1BA6-4937-A3EA-671464078651}"/>
    <cellStyle name="Total 3 3 2 2 2 2" xfId="10998" xr:uid="{C83096EB-5085-478B-911D-B8E18A742C8A}"/>
    <cellStyle name="Total 3 3 2 2 2 3" xfId="14451" xr:uid="{08F772C2-632A-49F6-A93C-CA13DB6310D5}"/>
    <cellStyle name="Total 3 3 2 2 2 4" xfId="17216" xr:uid="{66A5F891-6F79-4477-B297-7DC2B27A0DFA}"/>
    <cellStyle name="Total 3 3 2 2 2 5" xfId="20210" xr:uid="{29144498-49C3-4974-8E06-62FEF7F45758}"/>
    <cellStyle name="Total 3 3 2 2 2 6" xfId="22969" xr:uid="{5467BD86-3CF1-496B-8298-F4E93DB415DE}"/>
    <cellStyle name="Total 3 3 2 2 3" xfId="7505" xr:uid="{6BA048A2-5707-481B-BB70-96A05DC78F7A}"/>
    <cellStyle name="Total 3 3 2 2 3 2" xfId="11661" xr:uid="{CDEA28F6-A351-4DCF-97E0-CF2F0A1365D6}"/>
    <cellStyle name="Total 3 3 2 2 3 3" xfId="15112" xr:uid="{E60D7E70-36C1-4AF5-8731-2D00606EEA30}"/>
    <cellStyle name="Total 3 3 2 2 3 4" xfId="17683" xr:uid="{0EA5DCCF-78BF-463E-A0F0-543C458550F5}"/>
    <cellStyle name="Total 3 3 2 2 3 5" xfId="20848" xr:uid="{1352251F-62D9-41BB-BE36-F4EDB33E5040}"/>
    <cellStyle name="Total 3 3 2 2 3 6" xfId="23604" xr:uid="{ED2AE01D-2916-4ADD-A6DA-63A499854E89}"/>
    <cellStyle name="Total 3 3 2 2 4" xfId="8137" xr:uid="{498E7E5B-1391-41DF-A707-34D788C96F9B}"/>
    <cellStyle name="Total 3 3 2 2 4 2" xfId="12293" xr:uid="{1F09F51D-ABBB-484F-84D1-E97DB91BBD36}"/>
    <cellStyle name="Total 3 3 2 2 4 3" xfId="15742" xr:uid="{0DACB353-7F2E-48B0-9E99-31D83902ADA2}"/>
    <cellStyle name="Total 3 3 2 2 4 4" xfId="12674" xr:uid="{F73F586F-77E0-4B4B-879E-4C174802EE2B}"/>
    <cellStyle name="Total 3 3 2 2 4 5" xfId="21474" xr:uid="{4CED3813-A874-4017-AB97-15CEC364C62D}"/>
    <cellStyle name="Total 3 3 2 2 4 6" xfId="24230" xr:uid="{A4AB1380-F26B-48D1-812E-84F939F747A8}"/>
    <cellStyle name="Total 3 3 2 2 5" xfId="9858" xr:uid="{A8060EA0-FF62-496E-AECA-621BDF126944}"/>
    <cellStyle name="Total 3 3 2 2 6" xfId="9434" xr:uid="{B7F8804B-2F07-410A-B64E-18E607AF3D29}"/>
    <cellStyle name="Total 3 3 2 2 7" xfId="4073" xr:uid="{8F891485-4347-4C0B-A64A-B9285513E739}"/>
    <cellStyle name="Total 3 3 2 2 8" xfId="8480" xr:uid="{EB3921A3-DAEE-468C-96F6-62E83DEF94DC}"/>
    <cellStyle name="Total 3 3 2 2 9" xfId="3691" xr:uid="{BFB1602F-D0A3-4F47-9682-618338C29EA1}"/>
    <cellStyle name="Total 3 3 2 3" xfId="5888" xr:uid="{E0A9979A-DAD1-4B73-A6AF-CCA3AAEC004B}"/>
    <cellStyle name="Total 3 3 2 3 2" xfId="7057" xr:uid="{235E5C12-5D2D-4E8C-B711-1B6A5DA422F2}"/>
    <cellStyle name="Total 3 3 2 3 2 2" xfId="11213" xr:uid="{F65ADEA5-838F-4DCA-A383-D675DCBA1D68}"/>
    <cellStyle name="Total 3 3 2 3 2 3" xfId="14667" xr:uid="{E5009B67-F98B-4463-A72A-669F2FE85C33}"/>
    <cellStyle name="Total 3 3 2 3 2 4" xfId="18813" xr:uid="{A9C3BBF3-5159-48A6-891B-EF3EE4D05F25}"/>
    <cellStyle name="Total 3 3 2 3 2 5" xfId="20408" xr:uid="{7A5C858B-C452-402F-8F9F-21513B0270D4}"/>
    <cellStyle name="Total 3 3 2 3 2 6" xfId="23166" xr:uid="{88CB4863-B892-47F1-8E4F-32647CD5A51D}"/>
    <cellStyle name="Total 3 3 2 3 3" xfId="7705" xr:uid="{CE266005-0595-47CA-8739-ADF1F895A3F3}"/>
    <cellStyle name="Total 3 3 2 3 3 2" xfId="11861" xr:uid="{7356412E-E5E5-4ED7-ADDB-A7D1C4FDDDB7}"/>
    <cellStyle name="Total 3 3 2 3 3 3" xfId="15310" xr:uid="{A6CC2C51-89E6-49A8-9760-B89198F69FB9}"/>
    <cellStyle name="Total 3 3 2 3 3 4" xfId="4619" xr:uid="{03050285-7065-4931-9CC3-FA77A061DCDE}"/>
    <cellStyle name="Total 3 3 2 3 3 5" xfId="21045" xr:uid="{C3461975-5DB0-4442-BEB7-A1D652DA90FC}"/>
    <cellStyle name="Total 3 3 2 3 3 6" xfId="23801" xr:uid="{59E1BEF1-89FF-46B5-9597-DF98CA9E7B65}"/>
    <cellStyle name="Total 3 3 2 3 4" xfId="8337" xr:uid="{11C01D6F-6F46-452E-A24D-E72A97534B61}"/>
    <cellStyle name="Total 3 3 2 3 4 2" xfId="12493" xr:uid="{37F82F12-2FD7-4B2F-9976-5C46A58BDA62}"/>
    <cellStyle name="Total 3 3 2 3 4 3" xfId="15940" xr:uid="{65DF8FC7-B6ED-4091-B70C-45092EA424C4}"/>
    <cellStyle name="Total 3 3 2 3 4 4" xfId="4325" xr:uid="{A51B0183-7F93-440F-8D4F-DFA13DDB8C33}"/>
    <cellStyle name="Total 3 3 2 3 4 5" xfId="21671" xr:uid="{0A228A58-F127-4401-B1C8-A69E641016DE}"/>
    <cellStyle name="Total 3 3 2 3 4 6" xfId="24427" xr:uid="{9AA24B7A-AABF-424D-BAE9-AD687C0A5CDE}"/>
    <cellStyle name="Total 3 3 2 3 5" xfId="10073" xr:uid="{297B470F-5CE7-40E0-9BEC-686F0158E512}"/>
    <cellStyle name="Total 3 3 2 3 6" xfId="3322" xr:uid="{BC6C9589-7A88-45D2-9B2B-FE915F980679}"/>
    <cellStyle name="Total 3 3 2 3 7" xfId="13606" xr:uid="{280B10C8-5197-451B-8D22-BA6491A1EAEB}"/>
    <cellStyle name="Total 3 3 2 3 8" xfId="3990" xr:uid="{91511573-6021-48D0-893D-EF1003EB04E4}"/>
    <cellStyle name="Total 3 3 2 3 9" xfId="3370" xr:uid="{28F4F1FA-1276-4232-A45F-6279DDC54F55}"/>
    <cellStyle name="Total 3 3 2 4" xfId="5565" xr:uid="{9AD8B653-A860-4466-B7FD-F1B3E5357AAF}"/>
    <cellStyle name="Total 3 3 2 4 2" xfId="6735" xr:uid="{84647389-DF89-42C6-AE7F-25A3D03E9D4A}"/>
    <cellStyle name="Total 3 3 2 4 2 2" xfId="10896" xr:uid="{717BE995-E6EF-463E-90E6-2118A1891E0E}"/>
    <cellStyle name="Total 3 3 2 4 2 3" xfId="14349" xr:uid="{CFBA5B1C-EDD8-4E2A-83B7-A070D4050D07}"/>
    <cellStyle name="Total 3 3 2 4 2 4" xfId="18847" xr:uid="{EC2D1F3B-1CAB-423C-80FB-8E2E8C223C50}"/>
    <cellStyle name="Total 3 3 2 4 2 5" xfId="20108" xr:uid="{63FD9358-0365-46F2-8A18-0C0121605081}"/>
    <cellStyle name="Total 3 3 2 4 2 6" xfId="22867" xr:uid="{C3A34DF1-7B20-4E65-B7DE-392FF7A1B13A}"/>
    <cellStyle name="Total 3 3 2 4 3" xfId="7403" xr:uid="{46B02C19-DA03-4E03-A556-6713724B0DF6}"/>
    <cellStyle name="Total 3 3 2 4 3 2" xfId="11559" xr:uid="{ED9A9F58-26FF-4652-9DE8-D6E15FBD48F6}"/>
    <cellStyle name="Total 3 3 2 4 3 3" xfId="15010" xr:uid="{76BEB63D-E2A5-4AA9-9F21-37C3BE20CBEB}"/>
    <cellStyle name="Total 3 3 2 4 3 4" xfId="17170" xr:uid="{65D0E557-07F2-42B4-9C1E-72E051FA2B9E}"/>
    <cellStyle name="Total 3 3 2 4 3 5" xfId="20746" xr:uid="{E29BBA0C-20DA-4317-A79A-BB89BBA8371E}"/>
    <cellStyle name="Total 3 3 2 4 3 6" xfId="23502" xr:uid="{2151BCA6-BC9C-40D1-BFC7-6463D04F27E6}"/>
    <cellStyle name="Total 3 3 2 4 4" xfId="8035" xr:uid="{CE693B51-966F-4B86-A59A-A64654A4164A}"/>
    <cellStyle name="Total 3 3 2 4 4 2" xfId="12191" xr:uid="{256395BA-4F30-454E-B400-9EBEE084FD85}"/>
    <cellStyle name="Total 3 3 2 4 4 3" xfId="15640" xr:uid="{A4D8CCC6-E1B3-4780-8506-F4BEAD2F9917}"/>
    <cellStyle name="Total 3 3 2 4 4 4" xfId="3946" xr:uid="{A88B5C69-8A1E-4EEA-85D0-49224F566384}"/>
    <cellStyle name="Total 3 3 2 4 4 5" xfId="21372" xr:uid="{A20AF620-6140-412C-B658-A15AB6F5D480}"/>
    <cellStyle name="Total 3 3 2 4 4 6" xfId="24128" xr:uid="{B075108D-060D-407F-AB5F-2EC9CFE8E36E}"/>
    <cellStyle name="Total 3 3 2 4 5" xfId="9756" xr:uid="{7A106A1A-99FC-4F8D-AADE-0F1C08B75474}"/>
    <cellStyle name="Total 3 3 2 4 6" xfId="4893" xr:uid="{8E49B593-D436-4D0F-9F78-1606EA7B405E}"/>
    <cellStyle name="Total 3 3 2 4 7" xfId="18616" xr:uid="{5A04ED8C-8867-4D17-A384-AF5A04246079}"/>
    <cellStyle name="Total 3 3 2 4 8" xfId="17355" xr:uid="{68E24F66-AE2F-444B-B8BE-39B40B91C19B}"/>
    <cellStyle name="Total 3 3 2 4 9" xfId="18185" xr:uid="{24633CA9-783A-47D3-9255-EC3C04C884D2}"/>
    <cellStyle name="Total 3 3 2 5" xfId="6500" xr:uid="{1380B762-040A-4BB9-9A52-1958730BEAED}"/>
    <cellStyle name="Total 3 3 2 5 2" xfId="10672" xr:uid="{41D18F85-2D24-4442-8362-C6D2E8B1EC99}"/>
    <cellStyle name="Total 3 3 2 5 3" xfId="14120" xr:uid="{128EEC7E-017D-4A71-9740-6C24B6A83994}"/>
    <cellStyle name="Total 3 3 2 5 4" xfId="4973" xr:uid="{FF755F53-43C6-4B0B-B577-1311C62F2159}"/>
    <cellStyle name="Total 3 3 2 5 5" xfId="19898" xr:uid="{D423AFB9-76A3-4EB2-8B64-287F89037007}"/>
    <cellStyle name="Total 3 3 2 5 6" xfId="22661" xr:uid="{A1E78ED9-C28E-4F1F-ACE7-641C29FEDDDC}"/>
    <cellStyle name="Total 3 3 2 6" xfId="7199" xr:uid="{BB72FD16-3C5D-4FB5-829E-3A881E3E4238}"/>
    <cellStyle name="Total 3 3 2 6 2" xfId="11355" xr:uid="{825C21B2-4E14-4D04-985E-FF1FF3E19135}"/>
    <cellStyle name="Total 3 3 2 6 3" xfId="14807" xr:uid="{FB2C63C2-6908-4010-9E1F-F15B7617BD1C}"/>
    <cellStyle name="Total 3 3 2 6 4" xfId="17886" xr:uid="{A805FD4A-24A6-458A-A28D-B7BE4761E4C5}"/>
    <cellStyle name="Total 3 3 2 6 5" xfId="20544" xr:uid="{433D1F5F-1C50-48BF-A448-3270554C9674}"/>
    <cellStyle name="Total 3 3 2 6 6" xfId="23300" xr:uid="{DA804614-3E3E-4D62-85B3-CAC9D9169361}"/>
    <cellStyle name="Total 3 3 2 7" xfId="7830" xr:uid="{DC207E63-87CF-4430-A59B-5C1DAFCC4210}"/>
    <cellStyle name="Total 3 3 2 7 2" xfId="11986" xr:uid="{A29D1C63-8D44-4AF1-8BA5-3EC8DB35830F}"/>
    <cellStyle name="Total 3 3 2 7 3" xfId="15435" xr:uid="{6F0CD93C-5EFC-4A32-9BF9-8FC6E8673313}"/>
    <cellStyle name="Total 3 3 2 7 4" xfId="16977" xr:uid="{0B36E047-66FF-4E17-A0A9-A9CF522BFD9A}"/>
    <cellStyle name="Total 3 3 2 7 5" xfId="21169" xr:uid="{D3FF450D-A79E-4554-B7B1-CCF48B78CA84}"/>
    <cellStyle name="Total 3 3 2 7 6" xfId="23925" xr:uid="{BCA80495-0E39-4E99-BDF5-A80034020F28}"/>
    <cellStyle name="Total 3 3 2 8" xfId="9154" xr:uid="{D6C4849B-6F7F-49E0-A55E-935E906EBEE3}"/>
    <cellStyle name="Total 3 3 2 8 2" xfId="13254" xr:uid="{9178087F-9E1A-45BD-8DD9-DC57418EAEFC}"/>
    <cellStyle name="Total 3 3 2 8 3" xfId="16650" xr:uid="{EF224DDB-3E43-4496-939E-36EF58072175}"/>
    <cellStyle name="Total 3 3 2 8 4" xfId="19087" xr:uid="{3278A1AB-86BF-4159-8EB0-BD11528748C4}"/>
    <cellStyle name="Total 3 3 2 8 5" xfId="19494" xr:uid="{8425D14F-E577-4ECF-B07C-FA3E2A09DFA0}"/>
    <cellStyle name="Total 3 3 2 8 6" xfId="22067" xr:uid="{CE6E0B58-B9EA-4181-8EC9-59F4358F2C8F}"/>
    <cellStyle name="Total 3 3 2 8 7" xfId="24763" xr:uid="{CAF79269-FBE4-447D-9E1C-0FAC0E36A485}"/>
    <cellStyle name="Total 3 3 2 9" xfId="9409" xr:uid="{47B5D1FE-1641-4CFB-A1F7-11AB77F68621}"/>
    <cellStyle name="Total 3 3 2 9 2" xfId="13506" xr:uid="{576EAFFF-0114-4A49-8989-C7B3AA1963FD}"/>
    <cellStyle name="Total 3 3 2 9 3" xfId="16901" xr:uid="{C2EEA3BC-96EE-4B16-BD4A-100898D99341}"/>
    <cellStyle name="Total 3 3 2 9 4" xfId="19332" xr:uid="{BAAD3B69-CF6C-4861-B9DD-FE8228E07F63}"/>
    <cellStyle name="Total 3 3 2 9 5" xfId="19670" xr:uid="{4C64E5D5-C0EB-47ED-B34D-3DC31C2A4303}"/>
    <cellStyle name="Total 3 3 2 9 6" xfId="22301" xr:uid="{EC8C8F26-749F-420F-9E91-CE984816B9B6}"/>
    <cellStyle name="Total 3 3 2 9 7" xfId="24961" xr:uid="{57F9A37B-156C-448E-A18A-495CFA303EC7}"/>
    <cellStyle name="Total 3 3 3" xfId="5373" xr:uid="{75895BD5-8496-4743-9A74-128CC604757D}"/>
    <cellStyle name="Total 3 3 3 10" xfId="3648" xr:uid="{EA71EEA5-68F2-445C-B7B5-CF91ADA95B2E}"/>
    <cellStyle name="Total 3 3 3 11" xfId="4168" xr:uid="{69541834-9D9D-4F67-BC5D-1B6D145FCCEE}"/>
    <cellStyle name="Total 3 3 3 2" xfId="5617" xr:uid="{87C15DB0-2ED1-4B12-92A5-8EE3C2E72827}"/>
    <cellStyle name="Total 3 3 3 2 2" xfId="6787" xr:uid="{2A6CD3F4-F41C-481A-B175-A728736F9D35}"/>
    <cellStyle name="Total 3 3 3 2 2 2" xfId="10948" xr:uid="{94D0EAFD-B6E0-4C68-9D42-7FB6DB999DAB}"/>
    <cellStyle name="Total 3 3 3 2 2 3" xfId="14401" xr:uid="{8C17A255-429D-44A1-8313-DC73A9768209}"/>
    <cellStyle name="Total 3 3 3 2 2 4" xfId="4252" xr:uid="{6FA7691B-2BA5-475E-9EBC-02E6A6F25E56}"/>
    <cellStyle name="Total 3 3 3 2 2 5" xfId="20160" xr:uid="{A8DB5B2B-5452-484E-8ED0-17CFA5160EC3}"/>
    <cellStyle name="Total 3 3 3 2 2 6" xfId="22919" xr:uid="{CD466D57-304B-45AD-A601-05DF5242D68E}"/>
    <cellStyle name="Total 3 3 3 2 3" xfId="7455" xr:uid="{88EA792C-663E-4BAC-AAB3-0852D5826299}"/>
    <cellStyle name="Total 3 3 3 2 3 2" xfId="11611" xr:uid="{65FCDAAB-02E5-4B3B-8B2F-DE4C784FBE8F}"/>
    <cellStyle name="Total 3 3 3 2 3 3" xfId="15062" xr:uid="{2C91433E-F1A3-4E59-9BCC-BF346564472A}"/>
    <cellStyle name="Total 3 3 3 2 3 4" xfId="3888" xr:uid="{D58AFBC9-3460-4AED-9F0D-C97A54A5F853}"/>
    <cellStyle name="Total 3 3 3 2 3 5" xfId="20798" xr:uid="{8F9F8B6B-12ED-4F96-9CA7-683B7B068E31}"/>
    <cellStyle name="Total 3 3 3 2 3 6" xfId="23554" xr:uid="{C6A87E62-FEC8-40B9-9838-4EA888491C7B}"/>
    <cellStyle name="Total 3 3 3 2 4" xfId="8087" xr:uid="{4A11F82E-5873-4591-9F63-E66934669B9E}"/>
    <cellStyle name="Total 3 3 3 2 4 2" xfId="12243" xr:uid="{A380CDFF-9DA7-4372-A974-DC0ED35DE8D2}"/>
    <cellStyle name="Total 3 3 3 2 4 3" xfId="15692" xr:uid="{A34D898A-6FAD-4949-B9EF-1F4D82E4DFB7}"/>
    <cellStyle name="Total 3 3 3 2 4 4" xfId="8562" xr:uid="{BFD346BE-0D5C-418A-9A3A-455B400D9C21}"/>
    <cellStyle name="Total 3 3 3 2 4 5" xfId="21424" xr:uid="{968F8036-006D-4797-9E62-D24FD1440305}"/>
    <cellStyle name="Total 3 3 3 2 4 6" xfId="24180" xr:uid="{9ACC47EC-238B-4055-8F9D-D3104800A17F}"/>
    <cellStyle name="Total 3 3 3 2 5" xfId="9808" xr:uid="{FCF3EEE3-445C-4CAB-8889-64EA04F11449}"/>
    <cellStyle name="Total 3 3 3 2 6" xfId="4916" xr:uid="{09A376C4-3CBE-46C1-92EE-17A1E72C5B14}"/>
    <cellStyle name="Total 3 3 3 2 7" xfId="4048" xr:uid="{952B7A7D-5BF8-43DC-BE64-C55B5CAE48D0}"/>
    <cellStyle name="Total 3 3 3 2 8" xfId="18211" xr:uid="{2D163BCB-DF26-4273-8FDC-F48DF4A75716}"/>
    <cellStyle name="Total 3 3 3 2 9" xfId="12654" xr:uid="{B6D50E31-6BD3-4418-A583-9023D0B0CFAE}"/>
    <cellStyle name="Total 3 3 3 3" xfId="6603" xr:uid="{898CE026-3621-4472-B8D3-E93856F51BB5}"/>
    <cellStyle name="Total 3 3 3 3 2" xfId="10775" xr:uid="{5FF2378C-533D-4DF8-B462-4DA537209D33}"/>
    <cellStyle name="Total 3 3 3 3 3" xfId="14223" xr:uid="{A7E69B47-8E5C-4D64-9EEA-8C6720415965}"/>
    <cellStyle name="Total 3 3 3 3 4" xfId="17194" xr:uid="{540FC1FD-2E73-451F-9CE6-9AFDD7C8961C}"/>
    <cellStyle name="Total 3 3 3 3 5" xfId="20001" xr:uid="{8797B2B5-8504-48E9-B47F-E02FEAD09381}"/>
    <cellStyle name="Total 3 3 3 3 6" xfId="22764" xr:uid="{70E65037-541E-42DC-997A-2931B02D7813}"/>
    <cellStyle name="Total 3 3 3 4" xfId="7302" xr:uid="{565C1533-7A46-4018-8025-182A23F1139E}"/>
    <cellStyle name="Total 3 3 3 4 2" xfId="11458" xr:uid="{9795F683-D9DB-442C-A360-7EF1CA987728}"/>
    <cellStyle name="Total 3 3 3 4 3" xfId="14910" xr:uid="{AD064A8A-5FFB-447D-863F-6B9E43C3481B}"/>
    <cellStyle name="Total 3 3 3 4 4" xfId="3975" xr:uid="{0AD1E59F-1751-43F6-82BB-27F601DA0C33}"/>
    <cellStyle name="Total 3 3 3 4 5" xfId="20647" xr:uid="{C7ACAF42-1DC0-40B4-B822-0BABE46E0F9D}"/>
    <cellStyle name="Total 3 3 3 4 6" xfId="23403" xr:uid="{1E57B977-8660-4F70-B480-D42D73BAD0B5}"/>
    <cellStyle name="Total 3 3 3 5" xfId="7935" xr:uid="{AA5EF9E8-084C-4759-8476-812CB693A40F}"/>
    <cellStyle name="Total 3 3 3 5 2" xfId="12091" xr:uid="{7D5CF06B-1600-4A1E-A1EB-5A67639482AC}"/>
    <cellStyle name="Total 3 3 3 5 3" xfId="15540" xr:uid="{3E3CED56-C050-44E2-891E-2ED60D812B2D}"/>
    <cellStyle name="Total 3 3 3 5 4" xfId="12691" xr:uid="{237069E4-BC5B-4E34-B6D7-0BCAF39985D3}"/>
    <cellStyle name="Total 3 3 3 5 5" xfId="21274" xr:uid="{E21BA16A-D131-4982-9E46-34D6B96B7E56}"/>
    <cellStyle name="Total 3 3 3 5 6" xfId="24030" xr:uid="{7D7FF796-CA8A-46F1-88E1-022005630371}"/>
    <cellStyle name="Total 3 3 3 6" xfId="9179" xr:uid="{EFC1CBDE-C226-4479-A433-5B02EAEF7F64}"/>
    <cellStyle name="Total 3 3 3 6 2" xfId="13277" xr:uid="{B736AA72-D760-4305-AE85-361C36FCDFFB}"/>
    <cellStyle name="Total 3 3 3 6 3" xfId="16674" xr:uid="{D03B2DFD-6707-4A2B-96AA-75CC98AB1063}"/>
    <cellStyle name="Total 3 3 3 6 4" xfId="19106" xr:uid="{724FA1C8-E497-473B-9F0E-4FBC1A4E0846}"/>
    <cellStyle name="Total 3 3 3 6 5" xfId="19513" xr:uid="{594F92B6-F2CF-4E1D-B2D6-E107FA01F602}"/>
    <cellStyle name="Total 3 3 3 6 6" xfId="22082" xr:uid="{2C88E7EB-221A-401A-91D8-8A282042EB0D}"/>
    <cellStyle name="Total 3 3 3 6 7" xfId="24777" xr:uid="{AD25DE78-9C2B-4D78-9A5C-99A42A2B09E2}"/>
    <cellStyle name="Total 3 3 3 7" xfId="9423" xr:uid="{C7B90942-687F-459E-90EA-1D8C638A7407}"/>
    <cellStyle name="Total 3 3 3 7 2" xfId="13520" xr:uid="{33617D1B-0D67-47AB-810F-75DDD2CC9A6F}"/>
    <cellStyle name="Total 3 3 3 7 3" xfId="16915" xr:uid="{D38BB3B7-188F-4000-ACDE-C445CC9FA361}"/>
    <cellStyle name="Total 3 3 3 7 4" xfId="19346" xr:uid="{C6659A21-12F4-46BB-97D8-3E477CEE055D}"/>
    <cellStyle name="Total 3 3 3 7 5" xfId="19684" xr:uid="{EB3D2F25-F919-4CBD-9655-CE6E35B719EC}"/>
    <cellStyle name="Total 3 3 3 7 6" xfId="22315" xr:uid="{25A84C87-1BEE-4758-8411-F7A9D19B8D09}"/>
    <cellStyle name="Total 3 3 3 7 7" xfId="24975" xr:uid="{63C2C4B0-8BEE-4722-82A9-AD004FCD279F}"/>
    <cellStyle name="Total 3 3 3 8" xfId="9587" xr:uid="{AB0CAAEA-5183-41D7-8D53-3C8AD5A3CD47}"/>
    <cellStyle name="Total 3 3 3 9" xfId="8620" xr:uid="{49A3EE93-B040-494D-B5EC-E4BF4F1BBC09}"/>
    <cellStyle name="Total 3 3 4" xfId="5834" xr:uid="{1AC4CD41-72A7-4AC6-87A2-79C52A4F6EE9}"/>
    <cellStyle name="Total 3 3 4 2" xfId="7003" xr:uid="{107CED80-9212-41F3-9897-96BE3769C56C}"/>
    <cellStyle name="Total 3 3 4 2 2" xfId="11159" xr:uid="{53211731-8394-4047-B05A-C73E3A39F4DD}"/>
    <cellStyle name="Total 3 3 4 2 3" xfId="14613" xr:uid="{A76CD5AB-65EF-4DC1-8037-4C2559D5F3B2}"/>
    <cellStyle name="Total 3 3 4 2 4" xfId="17365" xr:uid="{29E48450-3F4C-4CEF-8F8E-9AC96EA06BE7}"/>
    <cellStyle name="Total 3 3 4 2 5" xfId="20354" xr:uid="{E5F17881-CFEE-437B-BAD1-AD6E9A24F167}"/>
    <cellStyle name="Total 3 3 4 2 6" xfId="23112" xr:uid="{666624FE-534A-497C-8BAF-BFB4C7613583}"/>
    <cellStyle name="Total 3 3 4 3" xfId="7651" xr:uid="{97E29212-96A5-4667-A04E-4E87CE255D10}"/>
    <cellStyle name="Total 3 3 4 3 2" xfId="11807" xr:uid="{32838F75-5AEA-4B85-AAC5-27AD75ED0C5B}"/>
    <cellStyle name="Total 3 3 4 3 3" xfId="15256" xr:uid="{73CD48F9-ED0E-44CF-B239-F51C9D59AF45}"/>
    <cellStyle name="Total 3 3 4 3 4" xfId="16357" xr:uid="{235C6C81-5487-4855-B1EA-CFA7D5C18322}"/>
    <cellStyle name="Total 3 3 4 3 5" xfId="20991" xr:uid="{02F0E648-47DB-4E39-A568-3638206F7AE6}"/>
    <cellStyle name="Total 3 3 4 3 6" xfId="23747" xr:uid="{FDE7C54C-0CF3-478A-9A6B-B94C4230AAD1}"/>
    <cellStyle name="Total 3 3 4 4" xfId="8283" xr:uid="{62D7C3B0-B7EB-45FE-B136-2BBF19AA917E}"/>
    <cellStyle name="Total 3 3 4 4 2" xfId="12439" xr:uid="{B1F1E653-E11F-428A-8D29-D68A0C51AB5A}"/>
    <cellStyle name="Total 3 3 4 4 3" xfId="15886" xr:uid="{E047D354-F103-4098-9F6B-30FE100583CC}"/>
    <cellStyle name="Total 3 3 4 4 4" xfId="12769" xr:uid="{0A1E5A42-8ABD-472C-B0B9-36BBE86340A0}"/>
    <cellStyle name="Total 3 3 4 4 5" xfId="21617" xr:uid="{B5F84175-69C8-48E8-97DA-7B7416868831}"/>
    <cellStyle name="Total 3 3 4 4 6" xfId="24373" xr:uid="{3A6B3743-FE59-4988-B62F-13A021150005}"/>
    <cellStyle name="Total 3 3 4 5" xfId="10019" xr:uid="{FDF143B1-A428-4F44-ACE7-C1C6CBD6D3D1}"/>
    <cellStyle name="Total 3 3 4 6" xfId="9439" xr:uid="{16833C64-7400-4CCF-B89E-CC94284F4E54}"/>
    <cellStyle name="Total 3 3 4 7" xfId="10555" xr:uid="{D53F6588-ABF4-48D7-B202-1BB1CBC04F6D}"/>
    <cellStyle name="Total 3 3 4 8" xfId="3390" xr:uid="{26792B4D-8D49-450E-80B3-D30AFF1C6799}"/>
    <cellStyle name="Total 3 3 4 9" xfId="19702" xr:uid="{14395D52-71C3-4B3A-B0F3-CD6C6F3649A3}"/>
    <cellStyle name="Total 3 3 5" xfId="5510" xr:uid="{FAA30855-E3D7-45E2-BC1F-B400043DC21B}"/>
    <cellStyle name="Total 3 3 5 2" xfId="6684" xr:uid="{1C4B1997-CAA2-48B5-A47D-CC99A5F75251}"/>
    <cellStyle name="Total 3 3 5 2 2" xfId="10845" xr:uid="{A414449F-BC75-43AB-890B-AE5A48E7DAA3}"/>
    <cellStyle name="Total 3 3 5 2 3" xfId="14298" xr:uid="{80BBF2AA-3585-4037-95D5-A3E242CE7FFB}"/>
    <cellStyle name="Total 3 3 5 2 4" xfId="18691" xr:uid="{0109C100-2700-4FC6-A9EF-2815583C0058}"/>
    <cellStyle name="Total 3 3 5 2 5" xfId="20058" xr:uid="{D4932058-8911-4379-A170-F948D4F00930}"/>
    <cellStyle name="Total 3 3 5 2 6" xfId="22817" xr:uid="{D553DA2B-7412-4D8B-8E0B-9224CB0CBAEA}"/>
    <cellStyle name="Total 3 3 5 3" xfId="7352" xr:uid="{DCDD2F81-C647-49EB-B233-7DAC8688B798}"/>
    <cellStyle name="Total 3 3 5 3 2" xfId="11508" xr:uid="{E7ED27ED-DD2A-4F4D-829E-A24981BC7E3A}"/>
    <cellStyle name="Total 3 3 5 3 3" xfId="14959" xr:uid="{34112893-5471-47C8-8389-206A8726C892}"/>
    <cellStyle name="Total 3 3 5 3 4" xfId="17500" xr:uid="{74410399-1BDB-41FD-A7DE-0EB19ECCB013}"/>
    <cellStyle name="Total 3 3 5 3 5" xfId="20695" xr:uid="{CBB84150-8ABE-42B7-8D4A-599C941FDD53}"/>
    <cellStyle name="Total 3 3 5 3 6" xfId="23451" xr:uid="{B62A2645-4C3A-4D09-9C7E-40D9C873AA4A}"/>
    <cellStyle name="Total 3 3 5 4" xfId="7985" xr:uid="{BE8EC348-7001-4BDD-8A1E-0DDBD812A123}"/>
    <cellStyle name="Total 3 3 5 4 2" xfId="12141" xr:uid="{EE7F3DBB-E0C8-44D4-A5E2-D66CCDB493A4}"/>
    <cellStyle name="Total 3 3 5 4 3" xfId="15590" xr:uid="{6CC09434-1144-46B4-B645-DB799BE46BF0}"/>
    <cellStyle name="Total 3 3 5 4 4" xfId="11029" xr:uid="{0D21027B-DE48-4ED4-A279-9916A78B42D6}"/>
    <cellStyle name="Total 3 3 5 4 5" xfId="21322" xr:uid="{4A105D6E-14A1-47E6-81ED-E09111B6C12A}"/>
    <cellStyle name="Total 3 3 5 4 6" xfId="24078" xr:uid="{6218B965-D7BE-4532-ABEA-B60DAE01A4C0}"/>
    <cellStyle name="Total 3 3 5 5" xfId="9702" xr:uid="{AC11826D-6E27-4C94-B1A0-4F5E93299C2C}"/>
    <cellStyle name="Total 3 3 5 6" xfId="4733" xr:uid="{D2337D88-2E4D-4157-B869-63851BADE333}"/>
    <cellStyle name="Total 3 3 5 7" xfId="18539" xr:uid="{A9751217-8A30-44E3-BEB0-377BE08479D4}"/>
    <cellStyle name="Total 3 3 5 8" xfId="3961" xr:uid="{DE3CBFFA-6852-401C-962F-F8DD6E414945}"/>
    <cellStyle name="Total 3 3 5 9" xfId="17825" xr:uid="{51B061F4-6BC0-41E1-9B2F-3648B522934B}"/>
    <cellStyle name="Total 3 3 6" xfId="6306" xr:uid="{16C0884C-8B60-4B16-A019-5B1E87BC9F60}"/>
    <cellStyle name="Total 3 3 6 2" xfId="10482" xr:uid="{824424AC-B081-42F7-9505-F73034D26AF2}"/>
    <cellStyle name="Total 3 3 6 3" xfId="13928" xr:uid="{76FF0C35-BC95-48CA-A613-41F094A2E95F}"/>
    <cellStyle name="Total 3 3 6 4" xfId="17501" xr:uid="{F8466CD7-C6C7-4AA0-B672-FE5694635B35}"/>
    <cellStyle name="Total 3 3 6 5" xfId="19752" xr:uid="{A601FD85-FEE2-44FF-AE06-6CAF70C70BD8}"/>
    <cellStyle name="Total 3 3 6 6" xfId="22516" xr:uid="{21FF9EF6-B5E0-4923-972F-EE23C0FD3520}"/>
    <cellStyle name="Total 3 3 7" xfId="6123" xr:uid="{379CA7F1-763D-45F2-A3C1-7C6F2B7C388E}"/>
    <cellStyle name="Total 3 3 7 2" xfId="10299" xr:uid="{457C499E-401B-49A9-B68E-4FC8251F7215}"/>
    <cellStyle name="Total 3 3 7 3" xfId="13746" xr:uid="{22CC1A67-C277-4E87-8FE6-EF67215A8104}"/>
    <cellStyle name="Total 3 3 7 4" xfId="3508" xr:uid="{7EC83CFB-A7EB-426E-BF7E-A0A736DAF00E}"/>
    <cellStyle name="Total 3 3 7 5" xfId="3854" xr:uid="{9442F70A-D1F6-4301-89EF-53B2217FC076}"/>
    <cellStyle name="Total 3 3 7 6" xfId="22367" xr:uid="{71BA9A57-2FBC-45A6-AC8E-B1E5840A2736}"/>
    <cellStyle name="Total 3 3 8" xfId="6362" xr:uid="{981F1880-9F0F-4E19-A278-8641669DBA55}"/>
    <cellStyle name="Total 3 3 8 2" xfId="10535" xr:uid="{1282B3DE-E2D8-4C41-A5F5-A80AE9D91949}"/>
    <cellStyle name="Total 3 3 8 3" xfId="13983" xr:uid="{8F6292B7-0936-4065-89D5-1B976455C9EC}"/>
    <cellStyle name="Total 3 3 8 4" xfId="17371" xr:uid="{68EE86EB-A085-4FF1-A827-02AA08917CB8}"/>
    <cellStyle name="Total 3 3 8 5" xfId="19789" xr:uid="{4C4DE390-F381-460E-8352-4216459A0188}"/>
    <cellStyle name="Total 3 3 8 6" xfId="22552" xr:uid="{BC7575FB-9C43-42CC-8E90-53892F7B4BFE}"/>
    <cellStyle name="Total 3 3 9" xfId="8990" xr:uid="{FFBE3DD3-E7CF-44B9-985E-34F3B608A9A3}"/>
    <cellStyle name="Total 3 3 9 2" xfId="13101" xr:uid="{EC4CFE92-C9FE-4873-A395-587721533DBF}"/>
    <cellStyle name="Total 3 3 9 3" xfId="16499" xr:uid="{033CCB2A-5526-4A9C-B3BF-679186D8BD63}"/>
    <cellStyle name="Total 3 3 9 4" xfId="18939" xr:uid="{115FB366-B09D-4D06-BA9B-018F46590573}"/>
    <cellStyle name="Total 3 3 9 5" xfId="3956" xr:uid="{7DD89CE5-B959-4589-8748-7ED3C43C1252}"/>
    <cellStyle name="Total 3 3 9 6" xfId="21959" xr:uid="{4A0C0D52-8CC3-4B34-AD4E-F795FCE11208}"/>
    <cellStyle name="Total 3 3 9 7" xfId="24657" xr:uid="{E31A6E44-DA3E-41AC-8575-F1630AD34E14}"/>
    <cellStyle name="Total 3 4" xfId="2138" xr:uid="{00000000-0005-0000-0000-00000C080000}"/>
    <cellStyle name="Total 3 4 10" xfId="4697" xr:uid="{203270EB-E541-45D7-8361-8C81B2D3C974}"/>
    <cellStyle name="Total 3 4 11" xfId="3824" xr:uid="{2E67077B-C5E5-47E4-A09C-6B86C4F824C9}"/>
    <cellStyle name="Total 3 4 12" xfId="4200" xr:uid="{39FA8CBA-3E67-4636-B64F-01709826FFAF}"/>
    <cellStyle name="Total 3 4 13" xfId="17164" xr:uid="{52E49047-C1E9-4076-B5A8-F39308D2D5A3}"/>
    <cellStyle name="Total 3 4 14" xfId="13543" xr:uid="{1E705A94-ABA8-43A2-A5DD-42F37C1A9927}"/>
    <cellStyle name="Total 3 4 2" xfId="5269" xr:uid="{23C5D40B-8A9B-466E-B7CE-8DF56A2E4981}"/>
    <cellStyle name="Total 3 4 2 10" xfId="17307" xr:uid="{0AD138F1-B645-43D3-A40D-916425503B56}"/>
    <cellStyle name="Total 3 4 2 2" xfId="6501" xr:uid="{49B45136-E679-4EA4-922D-2A59FE1C0C7B}"/>
    <cellStyle name="Total 3 4 2 2 2" xfId="10673" xr:uid="{ED930E2B-8A01-4CA5-85C6-49D49469C0CD}"/>
    <cellStyle name="Total 3 4 2 2 3" xfId="14121" xr:uid="{34F4783D-5C08-4166-B626-FD494D78F351}"/>
    <cellStyle name="Total 3 4 2 2 4" xfId="4127" xr:uid="{905C2DC0-63B0-4C62-9A43-A54CE343EDE1}"/>
    <cellStyle name="Total 3 4 2 2 5" xfId="19899" xr:uid="{24F06884-1571-45AA-B7A1-E50BAF418137}"/>
    <cellStyle name="Total 3 4 2 2 6" xfId="22662" xr:uid="{AA30F3F8-9E2B-4DDA-AB80-0DC4C3021B50}"/>
    <cellStyle name="Total 3 4 2 3" xfId="7200" xr:uid="{44FA7720-B332-44D6-8D69-5D83C7A6934E}"/>
    <cellStyle name="Total 3 4 2 3 2" xfId="11356" xr:uid="{7E6DA8EC-8E3C-44D2-BC0F-84859BF21EDC}"/>
    <cellStyle name="Total 3 4 2 3 3" xfId="14808" xr:uid="{DD3278F3-FCB8-4453-9A77-101363C221FA}"/>
    <cellStyle name="Total 3 4 2 3 4" xfId="17458" xr:uid="{D21AA5A3-B38D-4C08-B040-F9240055C06A}"/>
    <cellStyle name="Total 3 4 2 3 5" xfId="20545" xr:uid="{1A9A539C-08FB-486A-AF65-3D843953975A}"/>
    <cellStyle name="Total 3 4 2 3 6" xfId="23301" xr:uid="{2E808FB8-251B-474C-AA96-D019354322B0}"/>
    <cellStyle name="Total 3 4 2 4" xfId="7831" xr:uid="{A2BEF01B-1F4A-4EAB-A90F-085AFC043AFE}"/>
    <cellStyle name="Total 3 4 2 4 2" xfId="11987" xr:uid="{36602DC4-30DB-4B58-A7E9-0CFDB055FC36}"/>
    <cellStyle name="Total 3 4 2 4 3" xfId="15436" xr:uid="{DAED4BDA-BEFE-466C-BB3F-FBE8C2CFC555}"/>
    <cellStyle name="Total 3 4 2 4 4" xfId="12695" xr:uid="{8ED21AAB-2369-45EE-824D-800EEFD1FEB5}"/>
    <cellStyle name="Total 3 4 2 4 5" xfId="21170" xr:uid="{8ECFCD3A-6454-424B-A951-E7C459690C28}"/>
    <cellStyle name="Total 3 4 2 4 6" xfId="23926" xr:uid="{977CABF7-E5D3-4364-8CC9-DF7CD2679AD4}"/>
    <cellStyle name="Total 3 4 2 5" xfId="9155" xr:uid="{FFF2FEFD-0FC1-4FFA-A58E-1C552561EC4D}"/>
    <cellStyle name="Total 3 4 2 5 2" xfId="13255" xr:uid="{8C707E5A-1D98-406B-992E-FD848A188073}"/>
    <cellStyle name="Total 3 4 2 5 3" xfId="16651" xr:uid="{8CC52257-CC9F-4884-B69E-6659875E618D}"/>
    <cellStyle name="Total 3 4 2 5 4" xfId="19088" xr:uid="{4F0BF0C7-BB4A-42A2-9FCE-B9ACBE5D461D}"/>
    <cellStyle name="Total 3 4 2 5 5" xfId="19495" xr:uid="{D71936DC-BB20-4411-9E8A-3B4ABA7ECDB6}"/>
    <cellStyle name="Total 3 4 2 5 6" xfId="22068" xr:uid="{9E9B810F-1F33-4820-AAA2-5F6230DD76EE}"/>
    <cellStyle name="Total 3 4 2 5 7" xfId="24764" xr:uid="{46ACB46E-C3D6-4475-B4C4-52B1839DF2BE}"/>
    <cellStyle name="Total 3 4 2 6" xfId="9410" xr:uid="{B0076F61-4AE4-4B35-88D6-410950C29DCA}"/>
    <cellStyle name="Total 3 4 2 6 2" xfId="13507" xr:uid="{2D1FCC0A-A21C-4614-A88B-9298ABD124AC}"/>
    <cellStyle name="Total 3 4 2 6 3" xfId="16902" xr:uid="{BDAEC966-2AF5-4275-9AE2-523C7231D8A8}"/>
    <cellStyle name="Total 3 4 2 6 4" xfId="19333" xr:uid="{C54EB146-6130-4F75-BF52-87410F41F27D}"/>
    <cellStyle name="Total 3 4 2 6 5" xfId="19671" xr:uid="{97ED0AF2-B988-45D7-AEB2-4A8A47245606}"/>
    <cellStyle name="Total 3 4 2 6 6" xfId="22302" xr:uid="{44C8F6C3-FE3B-41A6-B863-AB23FCEF62BF}"/>
    <cellStyle name="Total 3 4 2 6 7" xfId="24962" xr:uid="{166F3E90-1F7B-4771-8F38-70E61388AB8E}"/>
    <cellStyle name="Total 3 4 2 7" xfId="2974" xr:uid="{F942C776-A9D7-469F-870C-1905ACC748F3}"/>
    <cellStyle name="Total 3 4 2 8" xfId="4514" xr:uid="{EC177F96-1319-4A94-A9A0-0E08F570348B}"/>
    <cellStyle name="Total 3 4 2 9" xfId="18076" xr:uid="{3F893E7F-B99D-4C23-B9AA-B2EBCCFA2546}"/>
    <cellStyle name="Total 3 4 3" xfId="5374" xr:uid="{1B2D4822-AE7B-4292-B218-FC26426ADCCE}"/>
    <cellStyle name="Total 3 4 3 10" xfId="4169" xr:uid="{1822B8EE-2124-457B-B42C-B3E60D296C97}"/>
    <cellStyle name="Total 3 4 3 2" xfId="6604" xr:uid="{744D0D30-8C5C-4CC2-83ED-B99944AA2E4D}"/>
    <cellStyle name="Total 3 4 3 2 2" xfId="10776" xr:uid="{0EE1BF09-ABEE-49D9-B076-8436285BE1A5}"/>
    <cellStyle name="Total 3 4 3 2 3" xfId="14224" xr:uid="{7E8712BB-E52A-449D-B019-B09A621F1AB7}"/>
    <cellStyle name="Total 3 4 3 2 4" xfId="13110" xr:uid="{5A6BEE64-123C-4A65-B984-6E49F9A3B7ED}"/>
    <cellStyle name="Total 3 4 3 2 5" xfId="20002" xr:uid="{D119BE2A-4AB9-4040-95D2-09426C153E84}"/>
    <cellStyle name="Total 3 4 3 2 6" xfId="22765" xr:uid="{CFBD1076-09B2-43C5-941F-B7476A99F162}"/>
    <cellStyle name="Total 3 4 3 3" xfId="7303" xr:uid="{9F3160BD-40B2-4F3C-B3C2-E2380B869C79}"/>
    <cellStyle name="Total 3 4 3 3 2" xfId="11459" xr:uid="{9A2F8276-6FEE-4825-8DE7-1C9D870A3997}"/>
    <cellStyle name="Total 3 4 3 3 3" xfId="14911" xr:uid="{25F2A963-8A4D-4461-895E-88846E260787}"/>
    <cellStyle name="Total 3 4 3 3 4" xfId="16380" xr:uid="{8102151F-C9CE-4106-9E9B-B0A101A534AB}"/>
    <cellStyle name="Total 3 4 3 3 5" xfId="20648" xr:uid="{8361D3B6-D121-42B1-8CC5-C0772A794748}"/>
    <cellStyle name="Total 3 4 3 3 6" xfId="23404" xr:uid="{9BE6C3AD-71A3-4744-BFCA-1CC455335559}"/>
    <cellStyle name="Total 3 4 3 4" xfId="7936" xr:uid="{8A41905C-E17E-4264-A4D4-15520DBC75A1}"/>
    <cellStyle name="Total 3 4 3 4 2" xfId="12092" xr:uid="{EDBFB58F-F414-423B-A5B4-01F337AE3C76}"/>
    <cellStyle name="Total 3 4 3 4 3" xfId="15541" xr:uid="{B709CEA5-97E3-4093-A89E-53B673F3BBF4}"/>
    <cellStyle name="Total 3 4 3 4 4" xfId="9649" xr:uid="{2B769FC8-8290-48C3-9A33-C24CD329FE0B}"/>
    <cellStyle name="Total 3 4 3 4 5" xfId="21275" xr:uid="{2254B8D2-9DB5-4122-BB68-B4419FAA2873}"/>
    <cellStyle name="Total 3 4 3 4 6" xfId="24031" xr:uid="{EE36BDDC-82F9-4517-B28C-860E677B42D2}"/>
    <cellStyle name="Total 3 4 3 5" xfId="9180" xr:uid="{D06264E9-AC07-4348-8C43-013E9FA67786}"/>
    <cellStyle name="Total 3 4 3 5 2" xfId="13278" xr:uid="{4787C1D6-A877-4F2E-BB47-60E0CDB1EA18}"/>
    <cellStyle name="Total 3 4 3 5 3" xfId="16675" xr:uid="{59D46649-D182-4998-B2DF-C31C019D8D73}"/>
    <cellStyle name="Total 3 4 3 5 4" xfId="19107" xr:uid="{63CBFAD9-81F5-4A09-A9EF-9C96C228D669}"/>
    <cellStyle name="Total 3 4 3 5 5" xfId="19514" xr:uid="{6A86AEDB-109F-44B1-9229-6AE4BAA48B3B}"/>
    <cellStyle name="Total 3 4 3 5 6" xfId="22083" xr:uid="{BFF10B70-DA44-4263-B63D-B1D0E9076902}"/>
    <cellStyle name="Total 3 4 3 5 7" xfId="24778" xr:uid="{1A521F00-E427-49E5-979B-D3A7555C021C}"/>
    <cellStyle name="Total 3 4 3 6" xfId="9424" xr:uid="{6AE750B5-B28C-4C5C-8354-12A8EAD375A4}"/>
    <cellStyle name="Total 3 4 3 6 2" xfId="13521" xr:uid="{B6BB7542-59D0-4CD3-9F7D-936614373C9B}"/>
    <cellStyle name="Total 3 4 3 6 3" xfId="16916" xr:uid="{32EBB7A3-E17E-44B2-B6D4-C6E53A65021A}"/>
    <cellStyle name="Total 3 4 3 6 4" xfId="19347" xr:uid="{5222B15B-3F3D-46C6-983E-DC885F4661FA}"/>
    <cellStyle name="Total 3 4 3 6 5" xfId="19685" xr:uid="{08C409EC-0B3E-42B1-96EC-9574CE3810F4}"/>
    <cellStyle name="Total 3 4 3 6 6" xfId="22316" xr:uid="{8A1FF987-54C0-4897-8C34-6F5BB6C21935}"/>
    <cellStyle name="Total 3 4 3 6 7" xfId="24976" xr:uid="{AB273C89-0B5B-4CBC-90FA-FAB07DEA2E0B}"/>
    <cellStyle name="Total 3 4 3 7" xfId="9588" xr:uid="{7AF302BD-44CB-47F4-9C9E-C89690F2E1FE}"/>
    <cellStyle name="Total 3 4 3 8" xfId="12831" xr:uid="{87E9C39C-26CF-4780-9344-D214CFA6699D}"/>
    <cellStyle name="Total 3 4 3 9" xfId="17539" xr:uid="{860D6F8C-221F-4832-A747-B8C0617CE937}"/>
    <cellStyle name="Total 3 4 4" xfId="5723" xr:uid="{051ACD10-6D1A-4E28-AADB-A3118A05E326}"/>
    <cellStyle name="Total 3 4 4 2" xfId="6893" xr:uid="{3008C690-4656-4A2B-A69B-8E7C3FC771F5}"/>
    <cellStyle name="Total 3 4 4 2 2" xfId="11049" xr:uid="{CEDD0D72-F212-4D0C-BDA3-21B3F8D7C2AE}"/>
    <cellStyle name="Total 3 4 4 2 3" xfId="14505" xr:uid="{D9B9E409-43E8-4429-98D6-A8A68541660F}"/>
    <cellStyle name="Total 3 4 4 2 4" xfId="3651" xr:uid="{10CA3B03-E3E5-428B-997C-E238AC32905D}"/>
    <cellStyle name="Total 3 4 4 2 5" xfId="20248" xr:uid="{96C5729F-A610-4D00-917E-8C4AB118708E}"/>
    <cellStyle name="Total 3 4 4 2 6" xfId="23007" xr:uid="{06A3BDA5-5C5D-43B6-B46A-6A3EE672ECB8}"/>
    <cellStyle name="Total 3 4 4 3" xfId="7544" xr:uid="{C50F04B0-D8C1-435F-9949-08827F1B4914}"/>
    <cellStyle name="Total 3 4 4 3 2" xfId="11700" xr:uid="{93FE43B9-8303-4077-8E89-DAB646F9496A}"/>
    <cellStyle name="Total 3 4 4 3 3" xfId="15151" xr:uid="{CE6A76F9-15E2-43CA-977A-94961877BE8E}"/>
    <cellStyle name="Total 3 4 4 3 4" xfId="17658" xr:uid="{7CD6C0E5-23BE-460C-86BF-872C5530BCDA}"/>
    <cellStyle name="Total 3 4 4 3 5" xfId="20886" xr:uid="{B0F4A911-DEC2-4E92-AD72-E23AAE9D78C8}"/>
    <cellStyle name="Total 3 4 4 3 6" xfId="23642" xr:uid="{F48058BA-2359-4470-8E69-8B6252BB221B}"/>
    <cellStyle name="Total 3 4 4 4" xfId="8176" xr:uid="{BFC3DC07-D4A7-42BA-BB38-89B1B765B5A2}"/>
    <cellStyle name="Total 3 4 4 4 2" xfId="12332" xr:uid="{C344C7BD-95F5-4771-8670-2CE61281A48C}"/>
    <cellStyle name="Total 3 4 4 4 3" xfId="15781" xr:uid="{FC0CC543-EAF6-4D25-B588-C59B84BA6E4E}"/>
    <cellStyle name="Total 3 4 4 4 4" xfId="3360" xr:uid="{E74B8173-5EA2-43C5-937F-E54CA9DAC741}"/>
    <cellStyle name="Total 3 4 4 4 5" xfId="21512" xr:uid="{D596C380-FE94-44A1-9A92-0AA25F782A2B}"/>
    <cellStyle name="Total 3 4 4 4 6" xfId="24268" xr:uid="{ABAE0B2D-B33D-4775-B857-5E4B12E532B4}"/>
    <cellStyle name="Total 3 4 4 5" xfId="9908" xr:uid="{2DA22883-CB07-42DA-AEF3-0CCAA1B492E4}"/>
    <cellStyle name="Total 3 4 4 6" xfId="4630" xr:uid="{61A17746-949D-4E6D-AE72-89069B52BB7E}"/>
    <cellStyle name="Total 3 4 4 7" xfId="13005" xr:uid="{D3689F63-BD17-4D8C-886C-6D3052F00018}"/>
    <cellStyle name="Total 3 4 4 8" xfId="18070" xr:uid="{D9A6EECE-057E-4655-B3F0-4DA7DB0286E8}"/>
    <cellStyle name="Total 3 4 4 9" xfId="17483" xr:uid="{E613329A-340E-4005-B9C9-8EE584E0303B}"/>
    <cellStyle name="Total 3 4 5" xfId="6307" xr:uid="{95F73197-4FA8-48BB-9EB2-03D7376A2777}"/>
    <cellStyle name="Total 3 4 5 2" xfId="10483" xr:uid="{D4AE8973-5C45-4C80-AE1A-EE7CDF45771A}"/>
    <cellStyle name="Total 3 4 5 3" xfId="13929" xr:uid="{1C5E862A-1BC8-4111-8E09-1D13E8B262B9}"/>
    <cellStyle name="Total 3 4 5 4" xfId="3180" xr:uid="{B492F09B-3CC2-4CCA-A4A1-0D49080D3B3A}"/>
    <cellStyle name="Total 3 4 5 5" xfId="19753" xr:uid="{8DAEAF58-2ECD-41CE-8A40-43FFCE127D78}"/>
    <cellStyle name="Total 3 4 5 6" xfId="22517" xr:uid="{144CA889-13A6-4730-8814-A2E710818317}"/>
    <cellStyle name="Total 3 4 6" xfId="6122" xr:uid="{EDFB7326-3E1F-4E35-ABAD-D6BAF4978767}"/>
    <cellStyle name="Total 3 4 6 2" xfId="10298" xr:uid="{4E1B4B80-0952-43F6-A407-C9A66B17FF41}"/>
    <cellStyle name="Total 3 4 6 3" xfId="13745" xr:uid="{047D4F7E-3D5F-4A5D-B79A-683044D81592}"/>
    <cellStyle name="Total 3 4 6 4" xfId="4614" xr:uid="{F939C95C-51CB-401F-9C83-4BD79B698390}"/>
    <cellStyle name="Total 3 4 6 5" xfId="18461" xr:uid="{E9519A73-DE6E-494D-AEBC-2E34B87F0BC6}"/>
    <cellStyle name="Total 3 4 6 6" xfId="22366" xr:uid="{2645A416-78E6-489F-8EFF-F49A199D3291}"/>
    <cellStyle name="Total 3 4 7" xfId="6359" xr:uid="{20946028-C161-4FD9-B0E7-E7EBAA48A304}"/>
    <cellStyle name="Total 3 4 7 2" xfId="10532" xr:uid="{FA671FB2-5E78-4903-BF71-557194F4B499}"/>
    <cellStyle name="Total 3 4 7 3" xfId="13980" xr:uid="{30A69B4A-A432-4870-B70E-8A92405C2063}"/>
    <cellStyle name="Total 3 4 7 4" xfId="17745" xr:uid="{6EDDDE2A-CF69-45B1-88AA-39A438D6BD92}"/>
    <cellStyle name="Total 3 4 7 5" xfId="19788" xr:uid="{30AAD912-0D2D-474D-B081-44E2CDE54CCC}"/>
    <cellStyle name="Total 3 4 7 6" xfId="22551" xr:uid="{2AFD0295-A4E7-4B51-8875-D33399145A91}"/>
    <cellStyle name="Total 3 4 8" xfId="8991" xr:uid="{DE499542-96B2-4971-91D1-8B0EE57F3807}"/>
    <cellStyle name="Total 3 4 8 2" xfId="13102" xr:uid="{18E0D07B-19D7-4F5B-A1FB-BEF95CD17D60}"/>
    <cellStyle name="Total 3 4 8 3" xfId="16500" xr:uid="{9C566343-0D4E-4D34-B844-45309DAACF63}"/>
    <cellStyle name="Total 3 4 8 4" xfId="18940" xr:uid="{E50E2677-9268-4582-B3F7-B6A4DEEE9214}"/>
    <cellStyle name="Total 3 4 8 5" xfId="3170" xr:uid="{7131556B-162C-42B4-BADB-F985833CDBDC}"/>
    <cellStyle name="Total 3 4 8 6" xfId="21960" xr:uid="{2C4D3FCC-8E19-4E81-B6C9-30BD0BAFD9AC}"/>
    <cellStyle name="Total 3 4 8 7" xfId="24658" xr:uid="{190A0359-17E1-45D4-8AC1-5C27C86552A7}"/>
    <cellStyle name="Total 3 4 9" xfId="9297" xr:uid="{60DBEDDA-3019-4A70-A554-0772AA20DF13}"/>
    <cellStyle name="Total 3 4 9 2" xfId="13394" xr:uid="{1AE1A9FC-9A65-4F50-A48B-B05C730ACE40}"/>
    <cellStyle name="Total 3 4 9 3" xfId="16789" xr:uid="{AB3DDF8F-760D-478A-86D6-D023DF6E5AF1}"/>
    <cellStyle name="Total 3 4 9 4" xfId="19220" xr:uid="{F7C37248-8C66-4539-9EEB-6BBC4C34B1E2}"/>
    <cellStyle name="Total 3 4 9 5" xfId="22189" xr:uid="{C53F20E9-8FD2-43C0-9D5A-0707ED069FE2}"/>
    <cellStyle name="Total 3 4 9 6" xfId="24849" xr:uid="{FD2E9DFB-9E0C-4F92-A9A9-411F459254B1}"/>
    <cellStyle name="Total 3 5" xfId="2135" xr:uid="{00000000-0005-0000-0000-00000D080000}"/>
    <cellStyle name="Total 3 5 10" xfId="4694" xr:uid="{041C595F-A23D-494B-AD41-3CE336BC1EDA}"/>
    <cellStyle name="Total 3 5 11" xfId="3827" xr:uid="{A888F653-8A18-4576-970D-AB78B24A176F}"/>
    <cellStyle name="Total 3 5 12" xfId="4197" xr:uid="{E5313411-32C7-43BB-A645-C86BEB8257A4}"/>
    <cellStyle name="Total 3 5 13" xfId="4443" xr:uid="{4F1A985E-E547-48AD-B32B-A88E38B9C3CE}"/>
    <cellStyle name="Total 3 5 14" xfId="17650" xr:uid="{4A4612C1-41E5-4396-A95D-18348F07AFF4}"/>
    <cellStyle name="Total 3 5 2" xfId="5266" xr:uid="{C8A025D9-2E72-4AEA-B0B4-0AF4C9C4ED76}"/>
    <cellStyle name="Total 3 5 2 10" xfId="17953" xr:uid="{8921A62E-5364-40AC-B014-179D0FA4CDDF}"/>
    <cellStyle name="Total 3 5 2 2" xfId="6498" xr:uid="{A6E1355E-D99E-483F-844F-7CFEEDC6FC75}"/>
    <cellStyle name="Total 3 5 2 2 2" xfId="10670" xr:uid="{8B3DD121-FC1F-499D-813E-8B02DFC58441}"/>
    <cellStyle name="Total 3 5 2 2 3" xfId="14118" xr:uid="{16A34187-801E-41E5-897F-54CF3277CC8E}"/>
    <cellStyle name="Total 3 5 2 2 4" xfId="12750" xr:uid="{4E72E9DA-CDF6-4E6C-9B56-FF8BBC64C1B8}"/>
    <cellStyle name="Total 3 5 2 2 5" xfId="19896" xr:uid="{67295EDF-F198-4919-9F62-09241FB7E2AE}"/>
    <cellStyle name="Total 3 5 2 2 6" xfId="22659" xr:uid="{C140AFEA-DCD0-4CA0-97AD-D19222BAA8CB}"/>
    <cellStyle name="Total 3 5 2 3" xfId="7197" xr:uid="{C9BF63AB-9BFB-4ED5-A6BF-1CA0C9BA8EBA}"/>
    <cellStyle name="Total 3 5 2 3 2" xfId="11353" xr:uid="{F63B27F3-5EFE-4D8A-B484-CE4F091ADF04}"/>
    <cellStyle name="Total 3 5 2 3 3" xfId="14805" xr:uid="{DCF5C7BD-1766-4757-8EDE-0CBACE181D2A}"/>
    <cellStyle name="Total 3 5 2 3 4" xfId="3100" xr:uid="{344ACAB2-11E4-4E55-98B8-A395D3FE9563}"/>
    <cellStyle name="Total 3 5 2 3 5" xfId="20542" xr:uid="{59B42952-269C-4749-A13E-951EC93436E2}"/>
    <cellStyle name="Total 3 5 2 3 6" xfId="23298" xr:uid="{BC26469B-5149-4E58-B672-534465942F95}"/>
    <cellStyle name="Total 3 5 2 4" xfId="7828" xr:uid="{A4E31010-706B-414A-9DE2-705F196A6042}"/>
    <cellStyle name="Total 3 5 2 4 2" xfId="11984" xr:uid="{97BB268D-041E-4F64-88F8-883B9541EF8A}"/>
    <cellStyle name="Total 3 5 2 4 3" xfId="15433" xr:uid="{2A9E7DE6-8466-4D11-9922-9D12F92BAF3C}"/>
    <cellStyle name="Total 3 5 2 4 4" xfId="16971" xr:uid="{6AAEBC63-470C-4976-BB35-15CED113911C}"/>
    <cellStyle name="Total 3 5 2 4 5" xfId="21167" xr:uid="{8F3C86BE-90FC-4215-A63E-487C35D71CAF}"/>
    <cellStyle name="Total 3 5 2 4 6" xfId="23923" xr:uid="{FA1A5219-5077-4292-B398-EE77819C9A5B}"/>
    <cellStyle name="Total 3 5 2 5" xfId="9152" xr:uid="{33870AFD-A5AD-4D33-AADC-1AF57AD298EA}"/>
    <cellStyle name="Total 3 5 2 5 2" xfId="13252" xr:uid="{B8A35B07-6BC6-49F4-BFB1-AEDF8C84A467}"/>
    <cellStyle name="Total 3 5 2 5 3" xfId="16648" xr:uid="{FF1093F0-F44A-4583-8B39-5FE8D938396C}"/>
    <cellStyle name="Total 3 5 2 5 4" xfId="19085" xr:uid="{673A909E-0D7D-4BF0-B20D-446A2A1EA065}"/>
    <cellStyle name="Total 3 5 2 5 5" xfId="19492" xr:uid="{E13271BB-5C55-4F77-964D-005B543D694E}"/>
    <cellStyle name="Total 3 5 2 5 6" xfId="22065" xr:uid="{63E6BB5B-EB0C-451D-A96B-819FC18C90F0}"/>
    <cellStyle name="Total 3 5 2 5 7" xfId="24761" xr:uid="{7DFE4E59-2D73-46D0-B52A-D23492EB24E0}"/>
    <cellStyle name="Total 3 5 2 6" xfId="9407" xr:uid="{60358EA6-B5D1-4944-8F85-3F7058B80A3F}"/>
    <cellStyle name="Total 3 5 2 6 2" xfId="13504" xr:uid="{E5DE60B5-7D15-4715-BBF7-F4E22E9D5973}"/>
    <cellStyle name="Total 3 5 2 6 3" xfId="16899" xr:uid="{0D6E992D-FA68-4ED8-A718-DC75DC56B15B}"/>
    <cellStyle name="Total 3 5 2 6 4" xfId="19330" xr:uid="{94957FF1-11E4-4C25-B979-06745300F990}"/>
    <cellStyle name="Total 3 5 2 6 5" xfId="19668" xr:uid="{5A21121F-0B8B-4FD5-A7D2-A87669472267}"/>
    <cellStyle name="Total 3 5 2 6 6" xfId="22299" xr:uid="{A5C85A69-479B-4C36-9BDA-6E2DB262718A}"/>
    <cellStyle name="Total 3 5 2 6 7" xfId="24959" xr:uid="{7A69FE28-3E10-4C50-B44F-0772E21F0C69}"/>
    <cellStyle name="Total 3 5 2 7" xfId="3640" xr:uid="{BE4327CC-5067-4A8F-895A-B6CEC2E7CA1B}"/>
    <cellStyle name="Total 3 5 2 8" xfId="3609" xr:uid="{8BF21EAD-9D46-408A-9854-7799E0E61E18}"/>
    <cellStyle name="Total 3 5 2 9" xfId="18335" xr:uid="{3B786902-20E1-4E29-9427-A176709CCBEF}"/>
    <cellStyle name="Total 3 5 3" xfId="5371" xr:uid="{5E228D70-02EF-461B-B212-F922C1158211}"/>
    <cellStyle name="Total 3 5 3 10" xfId="18777" xr:uid="{B08EB194-6996-40FD-A9C1-9992CB869BF9}"/>
    <cellStyle name="Total 3 5 3 2" xfId="6601" xr:uid="{2B07B698-10E2-41EF-8EA1-13D62BEE57DB}"/>
    <cellStyle name="Total 3 5 3 2 2" xfId="10773" xr:uid="{DBC974AC-1A47-403F-BF3A-79898343303C}"/>
    <cellStyle name="Total 3 5 3 2 3" xfId="14221" xr:uid="{41549F28-14B0-43EF-8D46-B277CF665B12}"/>
    <cellStyle name="Total 3 5 3 2 4" xfId="18854" xr:uid="{BA74DEDD-08AE-4AA0-B701-0D4795F222EB}"/>
    <cellStyle name="Total 3 5 3 2 5" xfId="19999" xr:uid="{520E61B3-5D38-49DB-8A6D-6629A502CA5D}"/>
    <cellStyle name="Total 3 5 3 2 6" xfId="22762" xr:uid="{A3642B1F-F079-4185-BF8C-09F662BFB1C0}"/>
    <cellStyle name="Total 3 5 3 3" xfId="7300" xr:uid="{7C6B47C6-04F0-4F57-AC9E-1263AE754D9A}"/>
    <cellStyle name="Total 3 5 3 3 2" xfId="11456" xr:uid="{EB7168AE-B5AE-431A-8448-C512F9C88FD6}"/>
    <cellStyle name="Total 3 5 3 3 3" xfId="14908" xr:uid="{0B5C6C99-3B62-4062-A444-56E98018D768}"/>
    <cellStyle name="Total 3 5 3 3 4" xfId="17709" xr:uid="{A853DD7D-5031-4AA9-BC17-181B12B22C4E}"/>
    <cellStyle name="Total 3 5 3 3 5" xfId="20645" xr:uid="{754D67FE-D515-468F-8D34-AF720C787035}"/>
    <cellStyle name="Total 3 5 3 3 6" xfId="23401" xr:uid="{1D1FD35E-A52F-4C7C-8A99-5D66C18107DB}"/>
    <cellStyle name="Total 3 5 3 4" xfId="7933" xr:uid="{EED3C1E5-B8E4-412A-8873-EEFEE329C99E}"/>
    <cellStyle name="Total 3 5 3 4 2" xfId="12089" xr:uid="{D3A97BF3-7EBD-43AE-B2CF-B4242F06BA4F}"/>
    <cellStyle name="Total 3 5 3 4 3" xfId="15538" xr:uid="{C0C262F0-0642-4887-907D-E65C3350A5A5}"/>
    <cellStyle name="Total 3 5 3 4 4" xfId="4081" xr:uid="{638CCBE0-74AF-4B67-8C65-1C9EE2BEA6EB}"/>
    <cellStyle name="Total 3 5 3 4 5" xfId="21272" xr:uid="{0B249ED0-8A3F-4DFA-9D01-CBDB3ACABD78}"/>
    <cellStyle name="Total 3 5 3 4 6" xfId="24028" xr:uid="{72D62B27-B2DD-4A49-9FED-5661244D50CA}"/>
    <cellStyle name="Total 3 5 3 5" xfId="9177" xr:uid="{10BCF73A-9EFB-40B3-A282-3BE6C1724A57}"/>
    <cellStyle name="Total 3 5 3 5 2" xfId="13275" xr:uid="{B5420C45-76C8-4A36-A495-52DA4AD93BA4}"/>
    <cellStyle name="Total 3 5 3 5 3" xfId="16672" xr:uid="{B6F24F66-6FD3-4EE4-8FE3-DCC79E2CDE5B}"/>
    <cellStyle name="Total 3 5 3 5 4" xfId="19104" xr:uid="{D7CC019A-EE41-41E7-9464-32AC6A9D4A4E}"/>
    <cellStyle name="Total 3 5 3 5 5" xfId="19511" xr:uid="{AC4FE517-CCFF-47BD-A146-AF1CCCF440CA}"/>
    <cellStyle name="Total 3 5 3 5 6" xfId="22080" xr:uid="{AB5BD794-29C4-4825-9653-D3DA1A2ED6EA}"/>
    <cellStyle name="Total 3 5 3 5 7" xfId="24775" xr:uid="{E5B073B3-F61D-485C-B1A9-458FD93A4802}"/>
    <cellStyle name="Total 3 5 3 6" xfId="9421" xr:uid="{46E4795C-17FF-4586-9E9C-A651F68F1888}"/>
    <cellStyle name="Total 3 5 3 6 2" xfId="13518" xr:uid="{993BA641-7404-4E43-A41D-1C8C1C6CF0DA}"/>
    <cellStyle name="Total 3 5 3 6 3" xfId="16913" xr:uid="{6AD5E820-14DE-4CF8-9FC3-7B3C9EBE1389}"/>
    <cellStyle name="Total 3 5 3 6 4" xfId="19344" xr:uid="{F469E5A0-4C40-42DB-B2EB-EDEA1EDCA1ED}"/>
    <cellStyle name="Total 3 5 3 6 5" xfId="19682" xr:uid="{AA176803-55DE-460A-B299-BFDD564BECC2}"/>
    <cellStyle name="Total 3 5 3 6 6" xfId="22313" xr:uid="{3CED1A24-560F-4549-B12F-4835818D725B}"/>
    <cellStyle name="Total 3 5 3 6 7" xfId="24973" xr:uid="{0655C072-8B90-464E-907E-FC34E2749CAF}"/>
    <cellStyle name="Total 3 5 3 7" xfId="9585" xr:uid="{2124E334-604A-4452-8DE7-EA054D932B2C}"/>
    <cellStyle name="Total 3 5 3 8" xfId="4828" xr:uid="{FA6DACA9-D570-4AFD-8D13-A9AB6995278E}"/>
    <cellStyle name="Total 3 5 3 9" xfId="17806" xr:uid="{E6D0C85C-7E41-42E5-A361-2CF9F902897B}"/>
    <cellStyle name="Total 3 5 4" xfId="5745" xr:uid="{854A9A66-C419-4C05-B644-FE18956B9507}"/>
    <cellStyle name="Total 3 5 4 2" xfId="6915" xr:uid="{E9EAB266-2EF6-46A2-91F9-B9A8E3743116}"/>
    <cellStyle name="Total 3 5 4 2 2" xfId="11071" xr:uid="{8BAC13F3-F73F-4016-B60E-9B8CA12EDABA}"/>
    <cellStyle name="Total 3 5 4 2 3" xfId="14525" xr:uid="{E0E66B33-EAB1-40D9-8B38-CC96D85A3946}"/>
    <cellStyle name="Total 3 5 4 2 4" xfId="12900" xr:uid="{88B5CF4E-51C1-4E2F-A8EF-F8EBC988D568}"/>
    <cellStyle name="Total 3 5 4 2 5" xfId="20268" xr:uid="{37235A35-1BE1-42CA-922F-63B8AADD0B86}"/>
    <cellStyle name="Total 3 5 4 2 6" xfId="23027" xr:uid="{E9233BE6-A381-4490-8402-7BD59254259C}"/>
    <cellStyle name="Total 3 5 4 3" xfId="7566" xr:uid="{D5D0C2DA-68AE-494E-8739-15B836DD381B}"/>
    <cellStyle name="Total 3 5 4 3 2" xfId="11722" xr:uid="{F835416B-FA03-47EC-A9B4-832055692AF8}"/>
    <cellStyle name="Total 3 5 4 3 3" xfId="15171" xr:uid="{97DA4F69-B2AE-400D-99C1-7442C6096CE1}"/>
    <cellStyle name="Total 3 5 4 3 4" xfId="3268" xr:uid="{EF4E86C9-505B-4C59-BBCE-CBC4C3BEEB71}"/>
    <cellStyle name="Total 3 5 4 3 5" xfId="20906" xr:uid="{7E9DF9B9-7776-44D3-9648-5730B594C48B}"/>
    <cellStyle name="Total 3 5 4 3 6" xfId="23662" xr:uid="{39DFB24D-F2AB-4AB7-881C-2D72AFBF6DAA}"/>
    <cellStyle name="Total 3 5 4 4" xfId="8198" xr:uid="{2D8B6739-B221-4DB5-B989-4BD31FCE2366}"/>
    <cellStyle name="Total 3 5 4 4 2" xfId="12354" xr:uid="{9ACD4FAB-A03D-40A9-800B-A71CE3FA31A0}"/>
    <cellStyle name="Total 3 5 4 4 3" xfId="15801" xr:uid="{FA620F5A-3BE6-4777-A3DC-CF4F6827AB9A}"/>
    <cellStyle name="Total 3 5 4 4 4" xfId="12795" xr:uid="{6A3128D1-FCBF-4D8E-B172-4C37B17C0DAC}"/>
    <cellStyle name="Total 3 5 4 4 5" xfId="21532" xr:uid="{1FB51DF3-A16C-4E48-B685-7DA4065A53B5}"/>
    <cellStyle name="Total 3 5 4 4 6" xfId="24288" xr:uid="{F5D42525-E3C8-4B86-AB1A-86E6AEB220BB}"/>
    <cellStyle name="Total 3 5 4 5" xfId="9930" xr:uid="{C786B928-2DB9-4F5C-97A7-41848BEE54A2}"/>
    <cellStyle name="Total 3 5 4 6" xfId="4650" xr:uid="{5169D6E1-078D-451A-9033-D6C6DDDED975}"/>
    <cellStyle name="Total 3 5 4 7" xfId="13002" xr:uid="{519A2CDD-7632-4801-9237-DFB70CB88E81}"/>
    <cellStyle name="Total 3 5 4 8" xfId="12759" xr:uid="{DEFD77B7-7D28-48A2-B4EF-00DB93DC9D3A}"/>
    <cellStyle name="Total 3 5 4 9" xfId="18115" xr:uid="{EECBA67F-8359-4E83-8187-EC5F056B09FC}"/>
    <cellStyle name="Total 3 5 5" xfId="6304" xr:uid="{79DFE985-B6FF-40CA-BA5F-01AFBCE5A8ED}"/>
    <cellStyle name="Total 3 5 5 2" xfId="10480" xr:uid="{69B91062-7672-4DDB-913C-7D3476663D90}"/>
    <cellStyle name="Total 3 5 5 3" xfId="13926" xr:uid="{F0D89313-0A31-421B-90A7-3CD7635C47B0}"/>
    <cellStyle name="Total 3 5 5 4" xfId="18317" xr:uid="{350AC844-C91F-4FEC-8796-DCEE707FCC49}"/>
    <cellStyle name="Total 3 5 5 5" xfId="19750" xr:uid="{80BDF702-8354-4189-9F7B-BD391C7BBD6B}"/>
    <cellStyle name="Total 3 5 5 6" xfId="22514" xr:uid="{7C6DE4CB-2B8D-4CCD-B7FE-38A02AA7CB2A}"/>
    <cellStyle name="Total 3 5 6" xfId="6608" xr:uid="{58ED01AC-600B-459C-B165-A711ECBD6A9E}"/>
    <cellStyle name="Total 3 5 6 2" xfId="10780" xr:uid="{4D51C866-7755-4AF0-826B-607AE4AFCE11}"/>
    <cellStyle name="Total 3 5 6 3" xfId="14228" xr:uid="{095C0429-C89E-401C-88AE-257AA7F2FB05}"/>
    <cellStyle name="Total 3 5 6 4" xfId="14252" xr:uid="{F67D2A83-8F8D-4CF1-95D4-0F82948D44D5}"/>
    <cellStyle name="Total 3 5 6 5" xfId="20005" xr:uid="{F5A7F196-45C3-4F33-8B7D-564DC631BCFE}"/>
    <cellStyle name="Total 3 5 6 6" xfId="22768" xr:uid="{02C4118E-03CB-44E3-8223-61AAC68B2AB2}"/>
    <cellStyle name="Total 3 5 7" xfId="5931" xr:uid="{8520F9E2-3675-4961-B235-14E8EF865FEB}"/>
    <cellStyle name="Total 3 5 7 2" xfId="10115" xr:uid="{2B639809-1E85-4B9B-BDEA-3B7C1250C438}"/>
    <cellStyle name="Total 3 5 7 3" xfId="4937" xr:uid="{D447A279-B912-4397-B543-F8029318082A}"/>
    <cellStyle name="Total 3 5 7 4" xfId="16544" xr:uid="{9E2BFB44-4D79-419A-8B65-5B58A560E026}"/>
    <cellStyle name="Total 3 5 7 5" xfId="18374" xr:uid="{6EFC2A4E-9559-43D6-AE98-23715FBC618E}"/>
    <cellStyle name="Total 3 5 7 6" xfId="4724" xr:uid="{DD70E3B4-DAFB-4F7C-A9A9-847C058AECB7}"/>
    <cellStyle name="Total 3 5 8" xfId="8988" xr:uid="{50B6216D-E567-4882-A74C-729CC779E850}"/>
    <cellStyle name="Total 3 5 8 2" xfId="13099" xr:uid="{43EC504E-DC4D-4E20-AC22-5127C1E03411}"/>
    <cellStyle name="Total 3 5 8 3" xfId="16497" xr:uid="{823B9C33-B926-4DA2-9525-481D830BFF22}"/>
    <cellStyle name="Total 3 5 8 4" xfId="18937" xr:uid="{DF06F4BE-E4A1-425F-84C6-C2C4C31E6E81}"/>
    <cellStyle name="Total 3 5 8 5" xfId="3366" xr:uid="{624BC216-A54C-46CE-9091-09A64A0D0C71}"/>
    <cellStyle name="Total 3 5 8 6" xfId="21957" xr:uid="{0397E99E-EF86-4694-B523-FEA86D0E8FC1}"/>
    <cellStyle name="Total 3 5 8 7" xfId="24655" xr:uid="{6B439EED-1AF1-472D-9133-36D4D866AA76}"/>
    <cellStyle name="Total 3 5 9" xfId="9294" xr:uid="{C0A4F053-23A2-4986-90F8-2FA6B584E2A3}"/>
    <cellStyle name="Total 3 5 9 2" xfId="13391" xr:uid="{D68D6FA9-689B-4D50-BE35-882926CEDC88}"/>
    <cellStyle name="Total 3 5 9 3" xfId="16786" xr:uid="{22867B8F-0BB8-4F16-9000-0225AEAD40E4}"/>
    <cellStyle name="Total 3 5 9 4" xfId="19217" xr:uid="{35A42447-11F6-45A8-8FA2-159592152857}"/>
    <cellStyle name="Total 3 5 9 5" xfId="22186" xr:uid="{9C2C06C8-4DDD-48CD-B1AA-0EA08E184F53}"/>
    <cellStyle name="Total 3 5 9 6" xfId="24846" xr:uid="{88B4F8FE-F54D-49EA-8D4F-12BC06860A62}"/>
    <cellStyle name="Total 3 6" xfId="5192" xr:uid="{A60BFC4A-C2E8-43D6-B999-09E962E2A646}"/>
    <cellStyle name="Total 3 6 10" xfId="4003" xr:uid="{043E5CE4-C39F-4290-ACAC-5685A49543E8}"/>
    <cellStyle name="Total 3 6 11" xfId="17279" xr:uid="{A849FF21-FD60-4E4A-9392-B6A2BA246350}"/>
    <cellStyle name="Total 3 6 2" xfId="5768" xr:uid="{C19E07C1-77F3-48B3-A0A9-9B10115024EA}"/>
    <cellStyle name="Total 3 6 2 2" xfId="6937" xr:uid="{0B28F193-C5E8-44D6-87E0-60B193B44F5D}"/>
    <cellStyle name="Total 3 6 2 2 2" xfId="11093" xr:uid="{79544230-3FF0-461B-B1BB-126D9781B4E9}"/>
    <cellStyle name="Total 3 6 2 2 3" xfId="14547" xr:uid="{29AB9B73-908D-4022-B35A-2D7F08F7FE96}"/>
    <cellStyle name="Total 3 6 2 2 4" xfId="17191" xr:uid="{4999E42F-9D11-4730-B9A0-4B3E85149303}"/>
    <cellStyle name="Total 3 6 2 2 5" xfId="20288" xr:uid="{C24CE764-E1C8-4B9D-B0F4-82A6CFFF0C9F}"/>
    <cellStyle name="Total 3 6 2 2 6" xfId="23047" xr:uid="{D3B0753B-0AF4-4908-AB8A-093F7EEA14F6}"/>
    <cellStyle name="Total 3 6 2 3" xfId="7586" xr:uid="{33B08F2E-F03A-459B-99B1-3316EE9AD600}"/>
    <cellStyle name="Total 3 6 2 3 2" xfId="11742" xr:uid="{04DD48F3-5D96-495E-9E0F-93B247189D15}"/>
    <cellStyle name="Total 3 6 2 3 3" xfId="15191" xr:uid="{CD96F0F1-87D2-4C7D-BB6A-A905A81B9372}"/>
    <cellStyle name="Total 3 6 2 3 4" xfId="4407" xr:uid="{41F7C6FC-DB4D-4FAA-92D1-D84EF347FADE}"/>
    <cellStyle name="Total 3 6 2 3 5" xfId="20926" xr:uid="{7806382F-3A10-42BC-8EB2-1160C2FC1CAC}"/>
    <cellStyle name="Total 3 6 2 3 6" xfId="23682" xr:uid="{46F7E077-6AE7-4FC8-B6DB-FF2CA7AB6A07}"/>
    <cellStyle name="Total 3 6 2 4" xfId="8218" xr:uid="{7185ACED-9BF8-43F0-BC35-FC26678D2797}"/>
    <cellStyle name="Total 3 6 2 4 2" xfId="12374" xr:uid="{5DE289BC-CD50-4747-8215-3D7965DAE2FE}"/>
    <cellStyle name="Total 3 6 2 4 3" xfId="15821" xr:uid="{CC86A497-F301-4E07-8940-DE66544C9071}"/>
    <cellStyle name="Total 3 6 2 4 4" xfId="12669" xr:uid="{CA19C47B-445F-4815-92C5-3DA69D7136A4}"/>
    <cellStyle name="Total 3 6 2 4 5" xfId="21552" xr:uid="{10312461-4C49-48D3-B603-C50EF54DCD72}"/>
    <cellStyle name="Total 3 6 2 4 6" xfId="24308" xr:uid="{70A34C6B-9C93-4FD6-8CCB-A80FA25D63B1}"/>
    <cellStyle name="Total 3 6 2 5" xfId="9953" xr:uid="{16C38544-9B00-49D7-AA89-5DE1A4342B50}"/>
    <cellStyle name="Total 3 6 2 6" xfId="4668" xr:uid="{8FF98817-6098-43A4-8E23-DF1041280D86}"/>
    <cellStyle name="Total 3 6 2 7" xfId="13285" xr:uid="{51BD011B-1B51-4752-B6FF-79FB83DC6D5C}"/>
    <cellStyle name="Total 3 6 2 8" xfId="4977" xr:uid="{DE96B8E5-BDB8-42D6-AC15-98C5E5D4295A}"/>
    <cellStyle name="Total 3 6 2 9" xfId="18175" xr:uid="{9844F644-51ED-492D-8D1E-CB5A060D0EBC}"/>
    <cellStyle name="Total 3 6 3" xfId="6424" xr:uid="{A6991449-99D9-4B12-B650-7CE0C325FD2F}"/>
    <cellStyle name="Total 3 6 3 2" xfId="10596" xr:uid="{3048D8C1-725F-45E8-9E1A-ABD9DBCB6E84}"/>
    <cellStyle name="Total 3 6 3 3" xfId="14044" xr:uid="{281BEB1A-B431-4D41-8305-BCE6EB5E5A1A}"/>
    <cellStyle name="Total 3 6 3 4" xfId="18241" xr:uid="{88AB9B1A-F563-4F13-8AE6-D253429274B5}"/>
    <cellStyle name="Total 3 6 3 5" xfId="19822" xr:uid="{74AD7181-FC7E-4464-8907-1F28B690DAD4}"/>
    <cellStyle name="Total 3 6 3 6" xfId="22585" xr:uid="{C0C05DE4-CEDB-4206-8FA5-B23DD77615CA}"/>
    <cellStyle name="Total 3 6 4" xfId="7123" xr:uid="{2D184D0E-DFB2-4AC3-988A-E9BADA08FEBA}"/>
    <cellStyle name="Total 3 6 4 2" xfId="11279" xr:uid="{84C32273-1105-48CB-BDC4-A66FC61CFC3C}"/>
    <cellStyle name="Total 3 6 4 3" xfId="14731" xr:uid="{53E8AC9A-B47E-4AA5-B284-36F47682DC0B}"/>
    <cellStyle name="Total 3 6 4 4" xfId="18744" xr:uid="{EDD4166D-A104-47BB-9857-57A379F60D06}"/>
    <cellStyle name="Total 3 6 4 5" xfId="20468" xr:uid="{B39ED0A9-7975-4366-9871-E0EBDEC3C2DD}"/>
    <cellStyle name="Total 3 6 4 6" xfId="23224" xr:uid="{A80BADFC-F179-4DC7-96EE-9BE8E3D09546}"/>
    <cellStyle name="Total 3 6 5" xfId="7754" xr:uid="{7C5F6C91-5694-452D-9D1A-17B247D663F3}"/>
    <cellStyle name="Total 3 6 5 2" xfId="11910" xr:uid="{F0C4048C-221D-42D7-BFDF-D038BD3310FB}"/>
    <cellStyle name="Total 3 6 5 3" xfId="15359" xr:uid="{621037B8-064E-4A7E-95B7-5E702D454FF8}"/>
    <cellStyle name="Total 3 6 5 4" xfId="14013" xr:uid="{CE403DE5-560D-4E1D-AECD-242D4F7868F3}"/>
    <cellStyle name="Total 3 6 5 5" xfId="21093" xr:uid="{7F0F5951-F7F6-40D6-BFC5-432F94B9F001}"/>
    <cellStyle name="Total 3 6 5 6" xfId="23849" xr:uid="{79910F32-4E5B-42B8-804A-94EB9045348B}"/>
    <cellStyle name="Total 3 6 6" xfId="9058" xr:uid="{CF13CCE8-0BBA-4E68-BD42-BD76CCBA26C7}"/>
    <cellStyle name="Total 3 6 6 2" xfId="13160" xr:uid="{7307A1CA-3025-42FE-A232-6AE20618F596}"/>
    <cellStyle name="Total 3 6 6 3" xfId="16558" xr:uid="{151BA189-2FCD-4864-8E48-79883AB80BC2}"/>
    <cellStyle name="Total 3 6 6 4" xfId="19000" xr:uid="{4FCE5F2D-B88A-4F0F-9E65-CC0D452EB940}"/>
    <cellStyle name="Total 3 6 6 5" xfId="19414" xr:uid="{933B13FB-78B9-4FEC-9B4F-788831F90731}"/>
    <cellStyle name="Total 3 6 6 6" xfId="21987" xr:uid="{E460E6D8-B111-4422-9A28-3201603FEF0D}"/>
    <cellStyle name="Total 3 6 6 7" xfId="24684" xr:uid="{41A33524-BA1B-4C03-B454-B9EE05F25090}"/>
    <cellStyle name="Total 3 6 7" xfId="9332" xr:uid="{896996DB-B9C4-4D42-AA5A-4A319C773E79}"/>
    <cellStyle name="Total 3 6 7 2" xfId="13429" xr:uid="{313AAB2D-3C5B-424C-9C49-18FB6C57318C}"/>
    <cellStyle name="Total 3 6 7 3" xfId="16824" xr:uid="{339B9083-E25D-425E-950F-B57D1ECFAB80}"/>
    <cellStyle name="Total 3 6 7 4" xfId="19255" xr:uid="{2F77F6B6-1F14-4033-9C5D-474EF14EE5C1}"/>
    <cellStyle name="Total 3 6 7 5" xfId="19593" xr:uid="{3F751E63-2348-4708-A149-5CA6423DF357}"/>
    <cellStyle name="Total 3 6 7 6" xfId="22224" xr:uid="{C5504BF3-5BCD-43A2-8E3A-70C937B99B27}"/>
    <cellStyle name="Total 3 6 7 7" xfId="24884" xr:uid="{963D0D88-FD68-4AC9-80AD-CA78B5D343DA}"/>
    <cellStyle name="Total 3 6 8" xfId="3044" xr:uid="{1B818319-FAAE-40AE-B3FE-A03F5563ABB9}"/>
    <cellStyle name="Total 3 6 9" xfId="4715" xr:uid="{87223F6D-A75B-4421-83A2-6B242BB343C4}"/>
    <cellStyle name="Total 3 7" xfId="5296" xr:uid="{87443B29-0607-4C0A-A10D-1ED131F1A994}"/>
    <cellStyle name="Total 3 7 10" xfId="18073" xr:uid="{3532A66F-4545-487C-8B38-909914EDB2FC}"/>
    <cellStyle name="Total 3 7 2" xfId="6527" xr:uid="{6C86B464-4AB7-4736-9429-976C64FC22F4}"/>
    <cellStyle name="Total 3 7 2 2" xfId="10699" xr:uid="{1AEDEDF0-29B1-4E42-863C-733B19AD2AB0}"/>
    <cellStyle name="Total 3 7 2 3" xfId="14147" xr:uid="{80DDE2B6-AE5B-4017-9983-56144F63732C}"/>
    <cellStyle name="Total 3 7 2 4" xfId="16373" xr:uid="{512B7667-4507-411B-837A-C01000885D26}"/>
    <cellStyle name="Total 3 7 2 5" xfId="19925" xr:uid="{FAA12C3A-EC25-49B9-8A11-AF6E2C75A54E}"/>
    <cellStyle name="Total 3 7 2 6" xfId="22688" xr:uid="{F305B95E-FA6B-4ED2-B582-138BC71D1DB1}"/>
    <cellStyle name="Total 3 7 3" xfId="7226" xr:uid="{DD6E7BF4-9A4F-474C-B6AE-0063830C5EE2}"/>
    <cellStyle name="Total 3 7 3 2" xfId="11382" xr:uid="{9C4C3345-C080-42C5-8E0F-82E79526682F}"/>
    <cellStyle name="Total 3 7 3 3" xfId="14834" xr:uid="{32931A64-746C-4595-AA3B-BCCF31813E68}"/>
    <cellStyle name="Total 3 7 3 4" xfId="18092" xr:uid="{B5C658C1-8880-46A2-89BC-3DBA6A4DA14E}"/>
    <cellStyle name="Total 3 7 3 5" xfId="20571" xr:uid="{9A842E35-80E1-433F-A812-3CD094693571}"/>
    <cellStyle name="Total 3 7 3 6" xfId="23327" xr:uid="{206877BE-0BC3-449E-967E-9FC824741DC8}"/>
    <cellStyle name="Total 3 7 4" xfId="7858" xr:uid="{AACDA1E7-DB2E-4E3D-81A8-6BC20DB9F797}"/>
    <cellStyle name="Total 3 7 4 2" xfId="12014" xr:uid="{5CCA94B6-7474-4E7C-ACA7-8583273B9FF8}"/>
    <cellStyle name="Total 3 7 4 3" xfId="15463" xr:uid="{DD5DE92F-58D4-42D3-98E4-B642F2DA1908}"/>
    <cellStyle name="Total 3 7 4 4" xfId="3815" xr:uid="{0A781836-8596-4EFB-888E-8ACDAE48841B}"/>
    <cellStyle name="Total 3 7 4 5" xfId="21197" xr:uid="{D885C2C5-6CF1-4906-BD30-E9920E01D478}"/>
    <cellStyle name="Total 3 7 4 6" xfId="23953" xr:uid="{03C1541B-2B83-46A7-B30A-8CAD5DE2845D}"/>
    <cellStyle name="Total 3 7 5" xfId="9141" xr:uid="{6F49C8EE-4E6F-40BA-92D0-0B3234A36E7E}"/>
    <cellStyle name="Total 3 7 5 2" xfId="13241" xr:uid="{B8498797-2B18-4478-8801-9F3020769924}"/>
    <cellStyle name="Total 3 7 5 3" xfId="16637" xr:uid="{0CC928F9-D957-4B67-B65C-37E7FDCF375F}"/>
    <cellStyle name="Total 3 7 5 4" xfId="19074" xr:uid="{40BD4968-6264-44D5-84D1-BD8F7C4C42AB}"/>
    <cellStyle name="Total 3 7 5 5" xfId="19482" xr:uid="{96A0FA42-552F-403A-A5CF-19998954A133}"/>
    <cellStyle name="Total 3 7 5 6" xfId="22055" xr:uid="{0854467C-BDFA-44C1-A02A-D32230731CD8}"/>
    <cellStyle name="Total 3 7 5 7" xfId="24751" xr:uid="{E3B23085-A2B5-421C-9945-A83B03659012}"/>
    <cellStyle name="Total 3 7 6" xfId="9397" xr:uid="{630C79BC-B2F9-4414-A24F-274FD0128676}"/>
    <cellStyle name="Total 3 7 6 2" xfId="13494" xr:uid="{D02CD89B-2F0C-4F26-AA7A-6799CA90A325}"/>
    <cellStyle name="Total 3 7 6 3" xfId="16889" xr:uid="{0110F396-5348-4F61-9E4A-0B7C0F5A1908}"/>
    <cellStyle name="Total 3 7 6 4" xfId="19320" xr:uid="{CE9F83A7-1452-468F-8DF6-13361F46F0D4}"/>
    <cellStyle name="Total 3 7 6 5" xfId="19658" xr:uid="{A8834862-4FD1-461B-BDA7-8599833FA124}"/>
    <cellStyle name="Total 3 7 6 6" xfId="22289" xr:uid="{27B009FB-ABB3-4335-BB9D-62E58A1BB95D}"/>
    <cellStyle name="Total 3 7 6 7" xfId="24949" xr:uid="{AF019053-51BB-4DAC-93A4-73C5E1DF9B36}"/>
    <cellStyle name="Total 3 7 7" xfId="9510" xr:uid="{A67D2675-466E-47E4-8C86-19BD34A622D9}"/>
    <cellStyle name="Total 3 7 8" xfId="12950" xr:uid="{ABC5CB75-99FD-44CD-A29A-60EB79A519FE}"/>
    <cellStyle name="Total 3 7 9" xfId="17804" xr:uid="{A2BB3445-1563-4182-8D0F-5A407D82476F}"/>
    <cellStyle name="Total 3 8" xfId="5422" xr:uid="{DDE5936E-1D56-4698-8299-11875DE4A90C}"/>
    <cellStyle name="Total 3 8 2" xfId="6621" xr:uid="{23D0718A-EEF9-4AA4-A4E2-556D161D41B9}"/>
    <cellStyle name="Total 3 8 2 2" xfId="10788" xr:uid="{310AB032-3C36-470C-93C2-37C9AD25F1D0}"/>
    <cellStyle name="Total 3 8 2 3" xfId="14240" xr:uid="{AD850431-78EA-43B5-9E16-B093DB85DFE0}"/>
    <cellStyle name="Total 3 8 2 4" xfId="18695" xr:uid="{23B4DBBB-2B57-48ED-9CAD-8C9740AFBD68}"/>
    <cellStyle name="Total 3 8 2 5" xfId="20011" xr:uid="{C4FB3A81-BA75-434F-957E-49E343AEBA1D}"/>
    <cellStyle name="Total 3 8 2 6" xfId="22773" xr:uid="{C0C0B342-5AB0-4609-B709-3A3FD4FB1817}"/>
    <cellStyle name="Total 3 8 3" xfId="7308" xr:uid="{F273AE29-5BB8-4CE1-9144-82902803AD13}"/>
    <cellStyle name="Total 3 8 3 2" xfId="11464" xr:uid="{25F7641F-3083-4A82-AB49-CFDF24B29467}"/>
    <cellStyle name="Total 3 8 3 3" xfId="14916" xr:uid="{39A5D3A3-42EB-42C5-B9D5-BE75BB09F6A8}"/>
    <cellStyle name="Total 3 8 3 4" xfId="17949" xr:uid="{C4742438-A134-4ABC-BEDC-3D44EEDDCF79}"/>
    <cellStyle name="Total 3 8 3 5" xfId="20652" xr:uid="{CB67E46B-7F01-449B-BEBE-201F67B5C005}"/>
    <cellStyle name="Total 3 8 3 6" xfId="23408" xr:uid="{51B06EA3-4A5A-4B98-B9F4-AF134EBB1AFF}"/>
    <cellStyle name="Total 3 8 4" xfId="7941" xr:uid="{41341EA8-014D-4F93-BC6B-35D30AD005B5}"/>
    <cellStyle name="Total 3 8 4 2" xfId="12097" xr:uid="{C9C4FB27-C56E-4922-B81F-C210544B2A48}"/>
    <cellStyle name="Total 3 8 4 3" xfId="15546" xr:uid="{8ADD1575-BB63-4E88-AD80-527C25C34743}"/>
    <cellStyle name="Total 3 8 4 4" xfId="13976" xr:uid="{5D309BFD-5C43-41C5-994D-E757C375B6EB}"/>
    <cellStyle name="Total 3 8 4 5" xfId="21279" xr:uid="{A8B631E4-D5B4-4D47-98FA-406AE5C32EEB}"/>
    <cellStyle name="Total 3 8 4 6" xfId="24035" xr:uid="{54B0503A-E998-4717-BF34-779A5A874CF4}"/>
    <cellStyle name="Total 3 8 5" xfId="9627" xr:uid="{839C18CF-7D0F-4620-885D-B61E3436EA45}"/>
    <cellStyle name="Total 3 8 6" xfId="9607" xr:uid="{508D8781-F3F2-4679-8BE4-ADD1FAC5113B}"/>
    <cellStyle name="Total 3 8 7" xfId="3481" xr:uid="{3D4E8115-C5CC-4CCB-9179-109A7C043F40}"/>
    <cellStyle name="Total 3 8 8" xfId="18060" xr:uid="{1B1953EC-A75C-4AE6-AAB8-49A40E57D856}"/>
    <cellStyle name="Total 3 8 9" xfId="3554" xr:uid="{EB603FFD-D097-4466-8AB3-4738017A5CD8}"/>
    <cellStyle name="Total 3 9" xfId="6055" xr:uid="{74DD8542-F0C7-4902-AD7B-7F9392D9DCE0}"/>
    <cellStyle name="Total 3 9 2" xfId="10235" xr:uid="{3CE92754-E9FE-49F8-B811-6F883357C608}"/>
    <cellStyle name="Total 3 9 3" xfId="13683" xr:uid="{8B3B38C0-CF66-45AC-8BBD-207357483711}"/>
    <cellStyle name="Total 3 9 4" xfId="19407" xr:uid="{C47169A8-3DAB-4051-9751-A257B4AF182C}"/>
    <cellStyle name="Total 3 9 5" xfId="3466" xr:uid="{5AFBE2C2-CC4B-480B-8D21-7BB2B3EEB855}"/>
    <cellStyle name="Total 3 9 6" xfId="22329" xr:uid="{ED9BF50C-829D-434F-AA26-AA00A033E83A}"/>
    <cellStyle name="Total 4" xfId="786" xr:uid="{00000000-0005-0000-0000-00000E080000}"/>
    <cellStyle name="Total 4 10" xfId="3631" xr:uid="{A660E73D-183E-4FFD-89F2-65A4EA099666}"/>
    <cellStyle name="Total 4 11" xfId="4944" xr:uid="{1D59A3C2-1F20-466C-BB7C-3A82F3B38700}"/>
    <cellStyle name="Total 4 12" xfId="12666" xr:uid="{6D1A2B61-6528-4EFC-BF96-3D8DA3E43704}"/>
    <cellStyle name="Total 4 13" xfId="17229" xr:uid="{F1162D12-4412-4CCC-92F5-E9DA1DABECFF}"/>
    <cellStyle name="Total 4 14" xfId="17333" xr:uid="{AB6A726D-16E4-45A2-8439-F52BF1DBAB0D}"/>
    <cellStyle name="Total 4 15" xfId="21816" xr:uid="{D2F3B828-45FF-46D4-B7BB-93E83CF270F0}"/>
    <cellStyle name="Total 4 2" xfId="2139" xr:uid="{00000000-0005-0000-0000-00000F080000}"/>
    <cellStyle name="Total 4 2 10" xfId="9411" xr:uid="{239A466F-2CEF-4E97-90AD-39423312666F}"/>
    <cellStyle name="Total 4 2 10 2" xfId="13508" xr:uid="{C1BAC4DB-4ADD-4163-A59D-1BA9ECD21F52}"/>
    <cellStyle name="Total 4 2 10 3" xfId="16903" xr:uid="{B7F58C82-A37D-4B54-880E-E7BAD25F07DA}"/>
    <cellStyle name="Total 4 2 10 4" xfId="19334" xr:uid="{558766A9-1E27-4FD0-8D9D-565DC37AA2C1}"/>
    <cellStyle name="Total 4 2 10 5" xfId="19672" xr:uid="{46A5CCF1-854A-4C41-83E0-1BB1E4D8C83B}"/>
    <cellStyle name="Total 4 2 10 6" xfId="22303" xr:uid="{1B514011-9EFE-435C-A991-F6CADF04DF45}"/>
    <cellStyle name="Total 4 2 10 7" xfId="24963" xr:uid="{908C3DE3-558E-4589-B7D9-820C13616AF1}"/>
    <cellStyle name="Total 4 2 11" xfId="4698" xr:uid="{0EEA1637-F151-4EF0-A1CB-7309B7F5BDD9}"/>
    <cellStyle name="Total 4 2 12" xfId="3823" xr:uid="{63365E8F-8BC8-4A48-B052-24827018AD28}"/>
    <cellStyle name="Total 4 2 13" xfId="4201" xr:uid="{74C76560-B9F5-4482-87D2-F35448526793}"/>
    <cellStyle name="Total 4 2 14" xfId="17223" xr:uid="{59F8552F-7EFF-4371-8440-58AC66CDC2B0}"/>
    <cellStyle name="Total 4 2 15" xfId="18124" xr:uid="{9A7CE1DF-7F37-4A5D-A28A-67650D89750A}"/>
    <cellStyle name="Total 4 2 2" xfId="5270" xr:uid="{4C5CC479-C857-46D2-8514-BC3B7D2E2275}"/>
    <cellStyle name="Total 4 2 2 10" xfId="3171" xr:uid="{59BD2851-1B75-476A-8AA5-1CDF4BE315ED}"/>
    <cellStyle name="Total 4 2 2 11" xfId="18454" xr:uid="{EDFB6769-2BE6-4993-A9A3-93D7791F4441}"/>
    <cellStyle name="Total 4 2 2 12" xfId="18381" xr:uid="{C4C2FA4C-BE7A-4ED1-9CBF-9B73EDE87A58}"/>
    <cellStyle name="Total 4 2 2 2" xfId="5690" xr:uid="{0E72ADB2-2EE0-44AF-82FB-070DC27DB77E}"/>
    <cellStyle name="Total 4 2 2 2 2" xfId="6860" xr:uid="{F732EBA4-0156-46BC-A22C-D8956D0F1F3E}"/>
    <cellStyle name="Total 4 2 2 2 2 2" xfId="11021" xr:uid="{9C159624-A40F-49BD-8840-082748657E1F}"/>
    <cellStyle name="Total 4 2 2 2 2 3" xfId="14474" xr:uid="{8473BAD2-44A0-4C5B-B958-9D533CB60C2C}"/>
    <cellStyle name="Total 4 2 2 2 2 4" xfId="4004" xr:uid="{3A12277E-2BE0-4E1B-9F95-CAF450C46C30}"/>
    <cellStyle name="Total 4 2 2 2 2 5" xfId="20233" xr:uid="{475E7190-5CFA-4501-A183-40CCF50C9306}"/>
    <cellStyle name="Total 4 2 2 2 2 6" xfId="22992" xr:uid="{8D4AC656-37D7-47D1-8CC0-1676C7CD264C}"/>
    <cellStyle name="Total 4 2 2 2 3" xfId="7528" xr:uid="{5F0B5AAF-2331-41C7-8B34-2F2B5EEE11A5}"/>
    <cellStyle name="Total 4 2 2 2 3 2" xfId="11684" xr:uid="{126C953A-D7C6-43C6-A7ED-9FEA4B609E13}"/>
    <cellStyle name="Total 4 2 2 2 3 3" xfId="15135" xr:uid="{DF492AA1-89CF-41B5-8A16-0E0C4E0BBB71}"/>
    <cellStyle name="Total 4 2 2 2 3 4" xfId="18034" xr:uid="{910D8A9A-55A9-40BF-89CE-982554A15551}"/>
    <cellStyle name="Total 4 2 2 2 3 5" xfId="20871" xr:uid="{87C9635E-1F94-47BF-BB14-3FD9928B3A3A}"/>
    <cellStyle name="Total 4 2 2 2 3 6" xfId="23627" xr:uid="{FF1D70E7-7E3A-4836-B3F6-E411F63D3A91}"/>
    <cellStyle name="Total 4 2 2 2 4" xfId="8160" xr:uid="{E9CAC295-6EAB-4277-8101-FFA707D7C208}"/>
    <cellStyle name="Total 4 2 2 2 4 2" xfId="12316" xr:uid="{7D37F385-0CCB-419B-A19E-BFCC2059BC9B}"/>
    <cellStyle name="Total 4 2 2 2 4 3" xfId="15765" xr:uid="{235AE98A-C7DC-4A22-82DF-10BD319D714D}"/>
    <cellStyle name="Total 4 2 2 2 4 4" xfId="3454" xr:uid="{00077463-85C2-4B2E-B152-CD127301A1CB}"/>
    <cellStyle name="Total 4 2 2 2 4 5" xfId="21497" xr:uid="{8081C1BE-98EC-4AA8-B27F-9528F62D56AF}"/>
    <cellStyle name="Total 4 2 2 2 4 6" xfId="24253" xr:uid="{D7C4A20F-F020-4AFD-9FA8-0D2A93EBE200}"/>
    <cellStyle name="Total 4 2 2 2 5" xfId="9881" xr:uid="{8744FCF8-3414-4C8B-988D-CE5F80C58729}"/>
    <cellStyle name="Total 4 2 2 2 6" xfId="4607" xr:uid="{157507D3-C62A-4E7F-940F-F7B6B7543DCD}"/>
    <cellStyle name="Total 4 2 2 2 7" xfId="8597" xr:uid="{A8704316-38FC-49E1-95D6-6BF98397740B}"/>
    <cellStyle name="Total 4 2 2 2 8" xfId="3773" xr:uid="{406C3F44-8B50-4572-BCA2-5566F97B89A0}"/>
    <cellStyle name="Total 4 2 2 2 9" xfId="17902" xr:uid="{6B0498A5-333B-4167-A289-FA320018CB3A}"/>
    <cellStyle name="Total 4 2 2 3" xfId="5911" xr:uid="{1798111A-4652-49F7-BAB6-57E172ACAD99}"/>
    <cellStyle name="Total 4 2 2 3 2" xfId="7080" xr:uid="{F79FAC24-6560-46C7-8206-4776D63D8A8F}"/>
    <cellStyle name="Total 4 2 2 3 2 2" xfId="11236" xr:uid="{CFC8C15F-18AF-4F06-B851-2B1F56FADF90}"/>
    <cellStyle name="Total 4 2 2 3 2 3" xfId="14690" xr:uid="{108F0D17-49FF-4488-BF1B-4EF32F1841E7}"/>
    <cellStyle name="Total 4 2 2 3 2 4" xfId="16379" xr:uid="{2F094EFF-0C04-4819-B3A4-A4137C692C3C}"/>
    <cellStyle name="Total 4 2 2 3 2 5" xfId="20431" xr:uid="{48CC6D2A-0945-4982-9480-28E3A5931DB3}"/>
    <cellStyle name="Total 4 2 2 3 2 6" xfId="23189" xr:uid="{0FC10D46-CE9D-4E87-8CA7-B84BD1001915}"/>
    <cellStyle name="Total 4 2 2 3 3" xfId="7728" xr:uid="{2748B8CF-29FF-4055-9E58-1E858B6DA0F5}"/>
    <cellStyle name="Total 4 2 2 3 3 2" xfId="11884" xr:uid="{4A768EF3-C7AC-496A-AD37-94AE26483AA5}"/>
    <cellStyle name="Total 4 2 2 3 3 3" xfId="15333" xr:uid="{E13657B8-E7B3-4C8F-BA66-F0B083DDF6CE}"/>
    <cellStyle name="Total 4 2 2 3 3 4" xfId="13994" xr:uid="{69A06C71-503B-4FDA-B990-930EBDA628E4}"/>
    <cellStyle name="Total 4 2 2 3 3 5" xfId="21068" xr:uid="{D3F24DBB-982F-4A3C-88F0-4C355D7700F5}"/>
    <cellStyle name="Total 4 2 2 3 3 6" xfId="23824" xr:uid="{864339DF-2540-4B69-875D-DA8732282C6B}"/>
    <cellStyle name="Total 4 2 2 3 4" xfId="8360" xr:uid="{DD7D0627-F7E1-4350-9199-ECC848014C3A}"/>
    <cellStyle name="Total 4 2 2 3 4 2" xfId="12516" xr:uid="{45F7F974-BBD2-4601-94F3-4CF146363B0B}"/>
    <cellStyle name="Total 4 2 2 3 4 3" xfId="15963" xr:uid="{28B16C33-5E20-4EC3-A178-7AE9AF9EC4DF}"/>
    <cellStyle name="Total 4 2 2 3 4 4" xfId="4336" xr:uid="{B2855CB7-A868-41F7-B75E-1AB1A890CFF2}"/>
    <cellStyle name="Total 4 2 2 3 4 5" xfId="21694" xr:uid="{982A4A5F-869F-4AA7-9239-7D9FE5A66BA6}"/>
    <cellStyle name="Total 4 2 2 3 4 6" xfId="24450" xr:uid="{F726703A-5C93-42CE-AB82-5BB135A56F75}"/>
    <cellStyle name="Total 4 2 2 3 5" xfId="10096" xr:uid="{0D593F30-BBA9-4CA5-90C6-293ABEAE67AD}"/>
    <cellStyle name="Total 4 2 2 3 6" xfId="3475" xr:uid="{E28CDCDB-EA12-456A-962C-7B77F11EB563}"/>
    <cellStyle name="Total 4 2 2 3 7" xfId="16221" xr:uid="{A5F232E6-69CA-4716-9AE5-C4E7319A8960}"/>
    <cellStyle name="Total 4 2 2 3 8" xfId="3804" xr:uid="{F9825B9A-0394-40AC-977A-528FCF4DF3A5}"/>
    <cellStyle name="Total 4 2 2 3 9" xfId="17876" xr:uid="{E4759CCA-B02B-434A-8954-3E6DB894E2FC}"/>
    <cellStyle name="Total 4 2 2 4" xfId="5588" xr:uid="{C3F49A15-0430-4A7C-9682-E7D79631889F}"/>
    <cellStyle name="Total 4 2 2 4 2" xfId="6758" xr:uid="{21076D74-C6C1-4340-BB17-8C0E28D2FE78}"/>
    <cellStyle name="Total 4 2 2 4 2 2" xfId="10919" xr:uid="{D6891B6C-2E10-4641-B188-30E08626B24C}"/>
    <cellStyle name="Total 4 2 2 4 2 3" xfId="14372" xr:uid="{46DE2DA2-347D-4633-84AC-1C019F8637B6}"/>
    <cellStyle name="Total 4 2 2 4 2 4" xfId="16998" xr:uid="{B66416F7-BBBF-44F1-AE69-1BC7B251C334}"/>
    <cellStyle name="Total 4 2 2 4 2 5" xfId="20131" xr:uid="{10D17A9A-DCCD-4387-BADB-512F07650A36}"/>
    <cellStyle name="Total 4 2 2 4 2 6" xfId="22890" xr:uid="{A81964D5-A1E4-43F6-AE10-1B39815F7E59}"/>
    <cellStyle name="Total 4 2 2 4 3" xfId="7426" xr:uid="{B880D5FB-0203-43D3-A32B-0E9D24E493DD}"/>
    <cellStyle name="Total 4 2 2 4 3 2" xfId="11582" xr:uid="{BB5E998C-9968-4A1B-914A-C177724CA30B}"/>
    <cellStyle name="Total 4 2 2 4 3 3" xfId="15033" xr:uid="{5BD0DCC2-11B5-4EC9-93BC-E4263BADB629}"/>
    <cellStyle name="Total 4 2 2 4 3 4" xfId="17317" xr:uid="{98968671-3DE7-42BF-938A-F1E26C2E8D66}"/>
    <cellStyle name="Total 4 2 2 4 3 5" xfId="20769" xr:uid="{DB9EB5C9-F8A0-499F-B5BF-2D2AFE52C600}"/>
    <cellStyle name="Total 4 2 2 4 3 6" xfId="23525" xr:uid="{266AF115-B6CA-4F5A-950D-04420F6AE9BA}"/>
    <cellStyle name="Total 4 2 2 4 4" xfId="8058" xr:uid="{AA1F8B85-FF06-41BF-BE8F-198CE98AF181}"/>
    <cellStyle name="Total 4 2 2 4 4 2" xfId="12214" xr:uid="{5BD1EA24-DE0B-4556-AC2E-06715340FEBB}"/>
    <cellStyle name="Total 4 2 2 4 4 3" xfId="15663" xr:uid="{C7E93D3A-C1A3-40E7-8133-5CAB0B69B5EA}"/>
    <cellStyle name="Total 4 2 2 4 4 4" xfId="12964" xr:uid="{969BD05A-88EA-46FF-BB96-38A5F6471E36}"/>
    <cellStyle name="Total 4 2 2 4 4 5" xfId="21395" xr:uid="{A59C6F16-0C51-40E5-96B2-F14B0D9A0824}"/>
    <cellStyle name="Total 4 2 2 4 4 6" xfId="24151" xr:uid="{D186CDD0-3159-4204-B457-47DE48EC81C1}"/>
    <cellStyle name="Total 4 2 2 4 5" xfId="9779" xr:uid="{40C612D3-97BD-493C-BFFD-87FCD6E3BBEE}"/>
    <cellStyle name="Total 4 2 2 4 6" xfId="4904" xr:uid="{06C99DFD-9100-4FBF-8FA6-88328B78E030}"/>
    <cellStyle name="Total 4 2 2 4 7" xfId="18595" xr:uid="{F9D334E6-3DD1-47F7-949E-3064D18FD6D0}"/>
    <cellStyle name="Total 4 2 2 4 8" xfId="17316" xr:uid="{8560CAAD-150B-4D40-904B-F76DDECB4679}"/>
    <cellStyle name="Total 4 2 2 4 9" xfId="4165" xr:uid="{471708AF-117F-4B70-9AD3-7D067E651158}"/>
    <cellStyle name="Total 4 2 2 5" xfId="6502" xr:uid="{2EC18EF9-7F0C-4DFB-8C78-5DE5C6559C55}"/>
    <cellStyle name="Total 4 2 2 5 2" xfId="10674" xr:uid="{DFDBA0EC-BDF2-4859-905A-DB4787076BE9}"/>
    <cellStyle name="Total 4 2 2 5 3" xfId="14122" xr:uid="{6B15E067-CB8F-44C5-AF33-11A68321E979}"/>
    <cellStyle name="Total 4 2 2 5 4" xfId="18858" xr:uid="{FCC5C07F-4BC2-44FC-9CA5-C9A987AA4EE8}"/>
    <cellStyle name="Total 4 2 2 5 5" xfId="19900" xr:uid="{F833D35E-0E1B-4A0F-9710-D7257981319A}"/>
    <cellStyle name="Total 4 2 2 5 6" xfId="22663" xr:uid="{07D59B95-6DD0-4A16-9A11-1F12708E4A8B}"/>
    <cellStyle name="Total 4 2 2 6" xfId="7201" xr:uid="{979C80F3-6B4E-405E-AEEC-220D05539DC5}"/>
    <cellStyle name="Total 4 2 2 6 2" xfId="11357" xr:uid="{51563E85-B899-4736-9D80-90CE388F6C2E}"/>
    <cellStyle name="Total 4 2 2 6 3" xfId="14809" xr:uid="{5FA4A49E-3EF1-4730-854B-8EBCC468D0F0}"/>
    <cellStyle name="Total 4 2 2 6 4" xfId="3782" xr:uid="{F84A0E89-50D2-4151-899D-2F785BCB1D17}"/>
    <cellStyle name="Total 4 2 2 6 5" xfId="20546" xr:uid="{D5C3718C-124E-4DFA-A962-4E75E6C9E827}"/>
    <cellStyle name="Total 4 2 2 6 6" xfId="23302" xr:uid="{E6DBF660-C022-41C9-86CC-F6AE461A9B57}"/>
    <cellStyle name="Total 4 2 2 7" xfId="7832" xr:uid="{F2B08218-0660-4A2D-B3D5-81FC2DA83196}"/>
    <cellStyle name="Total 4 2 2 7 2" xfId="11988" xr:uid="{A95DA617-9761-41AE-A4C4-828FE79D5D0E}"/>
    <cellStyle name="Total 4 2 2 7 3" xfId="15437" xr:uid="{05C7CAE8-B443-4A46-9FA5-90CBB45D31EC}"/>
    <cellStyle name="Total 4 2 2 7 4" xfId="12694" xr:uid="{5BA0EBF8-C92A-4204-A208-FE7777D0A12D}"/>
    <cellStyle name="Total 4 2 2 7 5" xfId="21171" xr:uid="{EE2D6D80-54F8-4984-83B5-E00FECE4D470}"/>
    <cellStyle name="Total 4 2 2 7 6" xfId="23927" xr:uid="{934C84A6-646F-4CFE-8451-86617D6FA424}"/>
    <cellStyle name="Total 4 2 2 8" xfId="9484" xr:uid="{0986B6CA-DCE0-413D-A59E-A38D8762F05F}"/>
    <cellStyle name="Total 4 2 2 9" xfId="4515" xr:uid="{EF619C71-07F5-4F59-AE5E-BB780E53B410}"/>
    <cellStyle name="Total 4 2 3" xfId="5375" xr:uid="{7762707A-B317-46CC-A047-92D448BCEE66}"/>
    <cellStyle name="Total 4 2 3 10" xfId="5051" xr:uid="{F78FC5DF-F0E0-4688-B98A-F278D0E4FA08}"/>
    <cellStyle name="Total 4 2 3 2" xfId="5639" xr:uid="{E1144438-D4EE-4770-95C6-E26C3ADE6C74}"/>
    <cellStyle name="Total 4 2 3 2 2" xfId="6809" xr:uid="{41FABB1F-B1A5-45F1-88F5-2AE50F89FBAC}"/>
    <cellStyle name="Total 4 2 3 2 2 2" xfId="10970" xr:uid="{80D09358-B7C5-4EFA-AE51-524A28573EF3}"/>
    <cellStyle name="Total 4 2 3 2 2 3" xfId="14423" xr:uid="{BE9BCAE4-C4AA-4A98-BCC3-A2F1C61D7D3B}"/>
    <cellStyle name="Total 4 2 3 2 2 4" xfId="16142" xr:uid="{C3EE0A81-2528-422D-BD3B-C77777CB212E}"/>
    <cellStyle name="Total 4 2 3 2 2 5" xfId="20182" xr:uid="{E9E3C3F7-5292-44B3-B424-B5998032EE62}"/>
    <cellStyle name="Total 4 2 3 2 2 6" xfId="22941" xr:uid="{5DE4F344-A135-4223-8351-99C7A1E368CD}"/>
    <cellStyle name="Total 4 2 3 2 3" xfId="7477" xr:uid="{EB1D9E8B-9357-4C21-8AAF-7009F9582DAF}"/>
    <cellStyle name="Total 4 2 3 2 3 2" xfId="11633" xr:uid="{EC11AFBC-EB10-4F84-8004-A6F684B91148}"/>
    <cellStyle name="Total 4 2 3 2 3 3" xfId="15084" xr:uid="{8A940273-46E8-4314-9BAA-82B628DB5B6A}"/>
    <cellStyle name="Total 4 2 3 2 3 4" xfId="17427" xr:uid="{53FCA44B-D757-4B6C-B186-E016985CA8CE}"/>
    <cellStyle name="Total 4 2 3 2 3 5" xfId="20820" xr:uid="{14DB9777-A6B6-495B-B62D-578A637B1F73}"/>
    <cellStyle name="Total 4 2 3 2 3 6" xfId="23576" xr:uid="{9A4DF0A6-D3AE-4A98-8B74-4CE4CB7D8545}"/>
    <cellStyle name="Total 4 2 3 2 4" xfId="8109" xr:uid="{07B9E197-FCAB-4197-B131-CD49F621AF3E}"/>
    <cellStyle name="Total 4 2 3 2 4 2" xfId="12265" xr:uid="{B18F3DA7-D766-4124-A0CD-E593ACA81F72}"/>
    <cellStyle name="Total 4 2 3 2 4 3" xfId="15714" xr:uid="{5BE1F703-6C53-4BE2-8FC7-374214B05392}"/>
    <cellStyle name="Total 4 2 3 2 4 4" xfId="13127" xr:uid="{F4E2393A-A2DB-4ADB-B319-37FBCDDA1574}"/>
    <cellStyle name="Total 4 2 3 2 4 5" xfId="21446" xr:uid="{57BCAA40-7134-4D9B-8016-8D102F0D5878}"/>
    <cellStyle name="Total 4 2 3 2 4 6" xfId="24202" xr:uid="{5BFFCD87-72A8-456B-8B72-E87C32CAC299}"/>
    <cellStyle name="Total 4 2 3 2 5" xfId="9830" xr:uid="{FFE1729B-F2AF-4AF7-A91B-A05BF09AC91A}"/>
    <cellStyle name="Total 4 2 3 2 6" xfId="12808" xr:uid="{EEC5B132-BFD5-4170-B60D-2F9387B8ED8D}"/>
    <cellStyle name="Total 4 2 3 2 7" xfId="4995" xr:uid="{3FF6A55E-0D87-416A-9E0A-B513F8517BD8}"/>
    <cellStyle name="Total 4 2 3 2 8" xfId="8503" xr:uid="{49DA26E5-FDE6-4D69-8995-AF09C708D596}"/>
    <cellStyle name="Total 4 2 3 2 9" xfId="18362" xr:uid="{E479B4EC-ECA9-41C9-AD19-F9FEDA2F4C38}"/>
    <cellStyle name="Total 4 2 3 3" xfId="6605" xr:uid="{F9918373-D128-482D-81BF-726EA14FB455}"/>
    <cellStyle name="Total 4 2 3 3 2" xfId="10777" xr:uid="{D7459210-618C-4EAD-83EC-B2E0C4887363}"/>
    <cellStyle name="Total 4 2 3 3 3" xfId="14225" xr:uid="{9DACD433-5BBE-4881-B67E-E4AC3EAF6D7A}"/>
    <cellStyle name="Total 4 2 3 3 4" xfId="4290" xr:uid="{F85404A0-48D5-4C27-88E1-4D5FB302E9E9}"/>
    <cellStyle name="Total 4 2 3 3 5" xfId="20003" xr:uid="{2AEBCE43-CDA9-4506-9515-2B6968E31589}"/>
    <cellStyle name="Total 4 2 3 3 6" xfId="22766" xr:uid="{468FF8AB-463F-42C0-A4F7-9D7B0B0E3502}"/>
    <cellStyle name="Total 4 2 3 4" xfId="7304" xr:uid="{7317C318-BFDA-4EE1-B67D-78C920163185}"/>
    <cellStyle name="Total 4 2 3 4 2" xfId="11460" xr:uid="{36DCD834-133E-4D43-88A2-BA998E31511F}"/>
    <cellStyle name="Total 4 2 3 4 3" xfId="14912" xr:uid="{F06B3FA2-91B0-4A83-AA76-9A3CE972E61B}"/>
    <cellStyle name="Total 4 2 3 4 4" xfId="17088" xr:uid="{3D297F65-904D-4386-8FE6-1B3ADA9458FC}"/>
    <cellStyle name="Total 4 2 3 4 5" xfId="20649" xr:uid="{9A542E47-8327-4FA9-BCF6-131B7818591B}"/>
    <cellStyle name="Total 4 2 3 4 6" xfId="23405" xr:uid="{65CED333-480E-4775-A755-CF3DDDB645F0}"/>
    <cellStyle name="Total 4 2 3 5" xfId="7937" xr:uid="{53231922-52C1-4399-B8AE-82CC5B401561}"/>
    <cellStyle name="Total 4 2 3 5 2" xfId="12093" xr:uid="{6A85EC92-FB5F-4096-BFE8-6DB59204E9DB}"/>
    <cellStyle name="Total 4 2 3 5 3" xfId="15542" xr:uid="{ED2BFED9-7797-4B29-87DC-3B7C73979E91}"/>
    <cellStyle name="Total 4 2 3 5 4" xfId="13041" xr:uid="{DE50B662-50C4-4D93-AB66-BEAA42252FF4}"/>
    <cellStyle name="Total 4 2 3 5 5" xfId="21276" xr:uid="{0EBA95E1-D605-4702-B015-B3D89B64D0A8}"/>
    <cellStyle name="Total 4 2 3 5 6" xfId="24032" xr:uid="{2750F481-C2EF-4981-84B8-6F972125337C}"/>
    <cellStyle name="Total 4 2 3 6" xfId="9589" xr:uid="{21C3290A-3794-4B3A-8B1F-416CD7C3EC8F}"/>
    <cellStyle name="Total 4 2 3 7" xfId="4830" xr:uid="{D5B03B80-D4AC-402F-9AAA-EA6D51C9A7B4}"/>
    <cellStyle name="Total 4 2 3 8" xfId="3810" xr:uid="{927A798D-A3AD-4CE2-AF1B-33E35D72599A}"/>
    <cellStyle name="Total 4 2 3 9" xfId="17954" xr:uid="{DB45A105-DC41-4BC9-9895-8D93AC2D750E}"/>
    <cellStyle name="Total 4 2 4" xfId="5857" xr:uid="{D3BCB403-7BFF-44C7-ACB7-418642ADC0CD}"/>
    <cellStyle name="Total 4 2 4 2" xfId="7026" xr:uid="{8A22C818-DBD2-4D59-B786-E0E9C9212A22}"/>
    <cellStyle name="Total 4 2 4 2 2" xfId="11182" xr:uid="{1276AD38-9983-499D-A253-24CC77DE6CEB}"/>
    <cellStyle name="Total 4 2 4 2 3" xfId="14636" xr:uid="{CCB93293-CF6C-4192-BB0B-1BBF38B29B64}"/>
    <cellStyle name="Total 4 2 4 2 4" xfId="18988" xr:uid="{ADF0D307-ED9A-4ADB-B832-1FE78F0C3828}"/>
    <cellStyle name="Total 4 2 4 2 5" xfId="20377" xr:uid="{5139E0FD-9B51-4FEF-AF55-E59281360230}"/>
    <cellStyle name="Total 4 2 4 2 6" xfId="23135" xr:uid="{9FDF02E0-87C7-41B2-BFC3-8DDD835B8FAE}"/>
    <cellStyle name="Total 4 2 4 3" xfId="7674" xr:uid="{F5999A26-BB20-48B6-872A-3325796AFA4C}"/>
    <cellStyle name="Total 4 2 4 3 2" xfId="11830" xr:uid="{74097C20-48A6-4B05-B4B1-193F8C8991D2}"/>
    <cellStyle name="Total 4 2 4 3 3" xfId="15279" xr:uid="{B27BDBF5-F535-4085-B1C0-2470B9EC3729}"/>
    <cellStyle name="Total 4 2 4 3 4" xfId="3379" xr:uid="{A0EA9004-3504-4B22-B196-0BB46093074A}"/>
    <cellStyle name="Total 4 2 4 3 5" xfId="21014" xr:uid="{4CAD17D7-FD02-4389-8C2D-14C85CE580F8}"/>
    <cellStyle name="Total 4 2 4 3 6" xfId="23770" xr:uid="{ADD512BE-0006-4D84-8D8A-1C6202AE85BE}"/>
    <cellStyle name="Total 4 2 4 4" xfId="8306" xr:uid="{B2FD5C71-569B-42AD-998C-4BAB5F435145}"/>
    <cellStyle name="Total 4 2 4 4 2" xfId="12462" xr:uid="{231386DD-6EED-4D56-AF72-761AF5B996F5}"/>
    <cellStyle name="Total 4 2 4 4 3" xfId="15909" xr:uid="{6E2D09C0-996A-41FA-9DC9-D5E273B9A733}"/>
    <cellStyle name="Total 4 2 4 4 4" xfId="4300" xr:uid="{B6763E2C-AED2-4C71-8EE5-F7CD1DCC5F59}"/>
    <cellStyle name="Total 4 2 4 4 5" xfId="21640" xr:uid="{871294C0-64CE-4A07-848C-11D789FC4D26}"/>
    <cellStyle name="Total 4 2 4 4 6" xfId="24396" xr:uid="{8E8CB99E-0F10-4433-8249-B187F4CA8DF3}"/>
    <cellStyle name="Total 4 2 4 5" xfId="10042" xr:uid="{7060D574-6978-4006-AE4B-ECFEA076E70E}"/>
    <cellStyle name="Total 4 2 4 6" xfId="3312" xr:uid="{A9FF2125-5F6D-4818-9791-CF7D95019F1D}"/>
    <cellStyle name="Total 4 2 4 7" xfId="3357" xr:uid="{2C876270-CA33-4662-AF11-D24CB28DEE52}"/>
    <cellStyle name="Total 4 2 4 8" xfId="3992" xr:uid="{3CB04DCE-CA50-4B93-B8D5-0A9E6E5466E3}"/>
    <cellStyle name="Total 4 2 4 9" xfId="18523" xr:uid="{0A97D32D-3E73-45D6-A48A-1A227793E310}"/>
    <cellStyle name="Total 4 2 5" xfId="5533" xr:uid="{1AA5807B-8439-4204-A425-BB29E917A73D}"/>
    <cellStyle name="Total 4 2 5 2" xfId="6706" xr:uid="{8CAC562C-6D1E-4FD8-8073-CB08411F1CAE}"/>
    <cellStyle name="Total 4 2 5 2 2" xfId="10867" xr:uid="{1AEE1D8B-3600-4273-9FF7-E1B7B5F42790}"/>
    <cellStyle name="Total 4 2 5 2 3" xfId="14320" xr:uid="{5CF309C8-F389-419C-B9D0-41589265AA7B}"/>
    <cellStyle name="Total 4 2 5 2 4" xfId="3185" xr:uid="{178BE950-5D21-4155-A713-83C19F4E992E}"/>
    <cellStyle name="Total 4 2 5 2 5" xfId="20080" xr:uid="{0C2531DD-6117-4B4F-9DCE-DE195776E447}"/>
    <cellStyle name="Total 4 2 5 2 6" xfId="22839" xr:uid="{FC9A7CE3-EDA8-4692-A453-0EC8763A0F63}"/>
    <cellStyle name="Total 4 2 5 3" xfId="7374" xr:uid="{485345FD-6123-41F2-92F4-54FB77FE2CD7}"/>
    <cellStyle name="Total 4 2 5 3 2" xfId="11530" xr:uid="{F4B0EFC5-B09F-4005-9809-EF66B9292877}"/>
    <cellStyle name="Total 4 2 5 3 3" xfId="14981" xr:uid="{6B0B7832-5114-48F6-925B-6A34CB7FE439}"/>
    <cellStyle name="Total 4 2 5 3 4" xfId="18225" xr:uid="{C6FD2B0C-55A4-42CA-9601-77BBB5FF1AD7}"/>
    <cellStyle name="Total 4 2 5 3 5" xfId="20717" xr:uid="{4967942E-3F7D-4D8E-A563-92FBBCB24D11}"/>
    <cellStyle name="Total 4 2 5 3 6" xfId="23473" xr:uid="{A10FD938-7B38-4968-B143-FE7B700E0CAD}"/>
    <cellStyle name="Total 4 2 5 4" xfId="8007" xr:uid="{E27089A1-DE8C-47E5-BB45-917A3C0FFC1B}"/>
    <cellStyle name="Total 4 2 5 4 2" xfId="12163" xr:uid="{1410B70D-33BA-4521-969D-19B9C3019ABE}"/>
    <cellStyle name="Total 4 2 5 4 3" xfId="15612" xr:uid="{5F187C51-1BB4-4F2E-98C2-AC78C8251E72}"/>
    <cellStyle name="Total 4 2 5 4 4" xfId="13589" xr:uid="{93A93FBA-E8F4-4E01-8E61-6E444380CA41}"/>
    <cellStyle name="Total 4 2 5 4 5" xfId="21344" xr:uid="{CE5116A2-C1CA-4BB7-A1FE-D64F0EE54A84}"/>
    <cellStyle name="Total 4 2 5 4 6" xfId="24100" xr:uid="{CBA96AF9-6D5E-4365-8072-B59D1BC40EF5}"/>
    <cellStyle name="Total 4 2 5 5" xfId="9725" xr:uid="{8FBB992B-0E83-4CA3-B5F6-AB61B7E4896F}"/>
    <cellStyle name="Total 4 2 5 6" xfId="8625" xr:uid="{5D088F9E-FCEC-492F-B010-04F1F46092BB}"/>
    <cellStyle name="Total 4 2 5 7" xfId="18643" xr:uid="{7392B0C2-D7BF-4861-B2EA-BFADF4E97D2B}"/>
    <cellStyle name="Total 4 2 5 8" xfId="3739" xr:uid="{77EE5D22-6E2E-4E6A-B110-C41B56C1F44F}"/>
    <cellStyle name="Total 4 2 5 9" xfId="3547" xr:uid="{32A2866F-A325-4F68-A454-A18AF0A59BA1}"/>
    <cellStyle name="Total 4 2 6" xfId="6308" xr:uid="{3D3960A2-8611-44F2-A2CB-66875456EA44}"/>
    <cellStyle name="Total 4 2 6 2" xfId="10484" xr:uid="{4937A817-AF83-413F-BE71-028972655111}"/>
    <cellStyle name="Total 4 2 6 3" xfId="13930" xr:uid="{42BF6B09-39F3-4378-AE65-251D0E6D2257}"/>
    <cellStyle name="Total 4 2 6 4" xfId="3970" xr:uid="{D7EB685B-2FB2-4977-B95E-05D639C421A5}"/>
    <cellStyle name="Total 4 2 6 5" xfId="19754" xr:uid="{1B0F189B-345C-4D6F-895F-490D1498EF1F}"/>
    <cellStyle name="Total 4 2 6 6" xfId="22518" xr:uid="{1EC60DCF-C7AE-4417-B0D1-3E65E6BF566D}"/>
    <cellStyle name="Total 4 2 7" xfId="6121" xr:uid="{B8A13610-3534-493D-AF03-C56D51184717}"/>
    <cellStyle name="Total 4 2 7 2" xfId="10297" xr:uid="{F0413A38-4146-4EA9-900B-9A718286E1EA}"/>
    <cellStyle name="Total 4 2 7 3" xfId="13744" xr:uid="{2456B9EB-9AF7-465D-AEC1-2CC4C49258BE}"/>
    <cellStyle name="Total 4 2 7 4" xfId="16368" xr:uid="{A0675396-6CB7-4AE0-8C18-094F43874F59}"/>
    <cellStyle name="Total 4 2 7 5" xfId="18226" xr:uid="{8F6299AD-A3EC-46CF-8EA4-809A315AA7D9}"/>
    <cellStyle name="Total 4 2 7 6" xfId="22365" xr:uid="{91FEF04C-1AD3-493E-8DB9-2FF56F8564A4}"/>
    <cellStyle name="Total 4 2 8" xfId="6247" xr:uid="{A1328897-5587-493A-A6DE-6E2BFA005593}"/>
    <cellStyle name="Total 4 2 8 2" xfId="10423" xr:uid="{795D3013-92A6-43C5-9E1E-C77C0481A69B}"/>
    <cellStyle name="Total 4 2 8 3" xfId="13869" xr:uid="{9D9AD6F3-72BF-47A6-A68A-4A8B6E10CB01}"/>
    <cellStyle name="Total 4 2 8 4" xfId="17551" xr:uid="{57489569-AF06-489D-8A7B-B1E655B3D63E}"/>
    <cellStyle name="Total 4 2 8 5" xfId="18017" xr:uid="{C4937EE1-4ABB-4111-98DB-D32D0B1C9992}"/>
    <cellStyle name="Total 4 2 8 6" xfId="22457" xr:uid="{D218BAE4-C141-4485-AE0F-006C986B1386}"/>
    <cellStyle name="Total 4 2 9" xfId="9156" xr:uid="{76FEA0A7-0024-4785-9A7E-DCE61019D583}"/>
    <cellStyle name="Total 4 2 9 2" xfId="13256" xr:uid="{2E694CBA-8D0E-478C-9410-E9A7E8E402E0}"/>
    <cellStyle name="Total 4 2 9 3" xfId="16652" xr:uid="{B79628D4-8550-4020-A918-7FAA93DD2547}"/>
    <cellStyle name="Total 4 2 9 4" xfId="19089" xr:uid="{0AB5D9F9-D033-4EF7-8175-7DF90365BFFA}"/>
    <cellStyle name="Total 4 2 9 5" xfId="19496" xr:uid="{781FBB27-2753-494A-9B54-F103533B2638}"/>
    <cellStyle name="Total 4 2 9 6" xfId="22069" xr:uid="{A453B4FC-8381-4F95-AFFD-5F6C489659EB}"/>
    <cellStyle name="Total 4 2 9 7" xfId="24765" xr:uid="{EBE33CB1-CC75-4471-AE40-BC3F883C90FC}"/>
    <cellStyle name="Total 4 3" xfId="5202" xr:uid="{84FADE72-E26C-4BA9-AB1E-3AF35B9303DF}"/>
    <cellStyle name="Total 4 3 10" xfId="4002" xr:uid="{E6930738-9FBF-4A36-AF70-03CC65E29521}"/>
    <cellStyle name="Total 4 3 11" xfId="3363" xr:uid="{3244A616-6473-46B9-A022-452D86FA29B3}"/>
    <cellStyle name="Total 4 3 12" xfId="17980" xr:uid="{D189C8D8-959B-49DD-A8DA-27E01A1C6AC2}"/>
    <cellStyle name="Total 4 3 2" xfId="5803" xr:uid="{5165A42A-8887-4815-9B3D-57D54D4EA65C}"/>
    <cellStyle name="Total 4 3 2 2" xfId="6972" xr:uid="{D534F364-8ACB-4A9B-8DDC-5A18BCE532CC}"/>
    <cellStyle name="Total 4 3 2 2 2" xfId="11128" xr:uid="{B6B553D5-A266-4460-BC2A-06549C10BE57}"/>
    <cellStyle name="Total 4 3 2 2 3" xfId="14582" xr:uid="{EA966F3B-2E02-4496-B31B-3F5729D120C8}"/>
    <cellStyle name="Total 4 3 2 2 4" xfId="18828" xr:uid="{8E5A1A06-8895-4A30-9386-5D2124A96CD6}"/>
    <cellStyle name="Total 4 3 2 2 5" xfId="20323" xr:uid="{FDF86636-2324-488D-A5F5-6DC679BB9BA7}"/>
    <cellStyle name="Total 4 3 2 2 6" xfId="23081" xr:uid="{5C98891C-BBE0-40D7-9FDF-C5E7BB4B3C9A}"/>
    <cellStyle name="Total 4 3 2 3" xfId="7620" xr:uid="{B37A21AC-876A-4812-85C2-290DCF3E5F6D}"/>
    <cellStyle name="Total 4 3 2 3 2" xfId="11776" xr:uid="{303B2DC7-316D-4969-B075-F8EA156C92CA}"/>
    <cellStyle name="Total 4 3 2 3 3" xfId="15225" xr:uid="{99822294-5C6D-43FF-805A-73F4970D7012}"/>
    <cellStyle name="Total 4 3 2 3 4" xfId="4271" xr:uid="{EFE8F165-D92D-4274-9E3C-6ECE7BC5DBB2}"/>
    <cellStyle name="Total 4 3 2 3 5" xfId="20960" xr:uid="{0D176F30-80BF-4519-B973-C44696DBFF89}"/>
    <cellStyle name="Total 4 3 2 3 6" xfId="23716" xr:uid="{A5D0ABF4-A6AC-421C-B5C0-691223E51056}"/>
    <cellStyle name="Total 4 3 2 4" xfId="8252" xr:uid="{FAB4ADDF-D215-47F3-93D9-215769AB3BE7}"/>
    <cellStyle name="Total 4 3 2 4 2" xfId="12408" xr:uid="{6B597CEF-B2D5-46C2-A97D-A83110D79DB9}"/>
    <cellStyle name="Total 4 3 2 4 3" xfId="15855" xr:uid="{0DB1D860-7875-4D5F-A485-C738BEB8144A}"/>
    <cellStyle name="Total 4 3 2 4 4" xfId="13039" xr:uid="{A3083C4C-C296-4489-9CC4-ABDE90D029A1}"/>
    <cellStyle name="Total 4 3 2 4 5" xfId="21586" xr:uid="{CC13C742-D413-4713-9015-B81C2DA3FA5F}"/>
    <cellStyle name="Total 4 3 2 4 6" xfId="24342" xr:uid="{9352EE1B-6790-41A6-8DB0-4D6CF751CA88}"/>
    <cellStyle name="Total 4 3 2 5" xfId="9988" xr:uid="{026FD083-5B9C-46DD-9A0C-2ABF5001A6D7}"/>
    <cellStyle name="Total 4 3 2 6" xfId="5083" xr:uid="{2FF0BAE1-9F6F-46E2-8E1A-2EB91E34855F}"/>
    <cellStyle name="Total 4 3 2 7" xfId="5014" xr:uid="{54F07D49-B3C1-4EE7-A3AF-1A58B6D8C6E5}"/>
    <cellStyle name="Total 4 3 2 8" xfId="3994" xr:uid="{5915615F-96BB-46A5-810C-004F0495716D}"/>
    <cellStyle name="Total 4 3 2 9" xfId="3083" xr:uid="{45F56A2E-E701-421C-BCED-35078224A5A4}"/>
    <cellStyle name="Total 4 3 3" xfId="6434" xr:uid="{B8009FF4-4FAE-4DCB-8CCC-291A55DA3BB8}"/>
    <cellStyle name="Total 4 3 3 2" xfId="10606" xr:uid="{EB578A42-6DD2-475A-B85C-7C19300C9F7E}"/>
    <cellStyle name="Total 4 3 3 3" xfId="14054" xr:uid="{2A234028-44CB-41AB-B9B8-75B656994E25}"/>
    <cellStyle name="Total 4 3 3 4" xfId="3840" xr:uid="{4AB2CE36-B11A-4A8F-9A30-67879B0CF48F}"/>
    <cellStyle name="Total 4 3 3 5" xfId="19832" xr:uid="{9A77E1FE-8435-46C5-B304-5A6CE00D221E}"/>
    <cellStyle name="Total 4 3 3 6" xfId="22595" xr:uid="{5A3E6D47-ED5D-4F31-9C33-6DFECB769CD9}"/>
    <cellStyle name="Total 4 3 4" xfId="7133" xr:uid="{7E3B3F0B-DA70-4FDA-AD5E-A76AD45AEE86}"/>
    <cellStyle name="Total 4 3 4 2" xfId="11289" xr:uid="{F8CBD38D-600C-4ED0-BF52-0B846F656159}"/>
    <cellStyle name="Total 4 3 4 3" xfId="14741" xr:uid="{92596210-E4E1-45C2-89B5-1BA9D3FA15CB}"/>
    <cellStyle name="Total 4 3 4 4" xfId="8485" xr:uid="{D51293AC-8BC0-433E-8838-93603DD0E262}"/>
    <cellStyle name="Total 4 3 4 5" xfId="20478" xr:uid="{F30BCBC4-3FA9-4562-B41D-E21E96122A2D}"/>
    <cellStyle name="Total 4 3 4 6" xfId="23234" xr:uid="{4F464264-31FA-48E5-A8D7-DA8C8F7A6820}"/>
    <cellStyle name="Total 4 3 5" xfId="7764" xr:uid="{58A5ABE7-824F-498D-B82A-D1AD2C549FFB}"/>
    <cellStyle name="Total 4 3 5 2" xfId="11920" xr:uid="{113D394F-3E80-463E-8C3B-438B6C65A02C}"/>
    <cellStyle name="Total 4 3 5 3" xfId="15369" xr:uid="{4C7F101A-FBB8-4C20-A16A-3571D05D2152}"/>
    <cellStyle name="Total 4 3 5 4" xfId="13584" xr:uid="{0B7CCB42-DB8A-47AA-B39C-FC39426E2882}"/>
    <cellStyle name="Total 4 3 5 5" xfId="21103" xr:uid="{FC80D10E-47EE-4876-8953-B29DFA32C7CA}"/>
    <cellStyle name="Total 4 3 5 6" xfId="23859" xr:uid="{4F1C5969-4E2A-4F18-9E56-B62FE18F808F}"/>
    <cellStyle name="Total 4 3 6" xfId="9181" xr:uid="{FEEB3AB2-F74D-413C-A468-99B76711C4B4}"/>
    <cellStyle name="Total 4 3 6 2" xfId="13279" xr:uid="{741C2F12-2743-41FB-A47B-1A97A02A1FC4}"/>
    <cellStyle name="Total 4 3 6 3" xfId="16676" xr:uid="{335076C3-F4A5-4DA9-B472-F9A96E428991}"/>
    <cellStyle name="Total 4 3 6 4" xfId="19108" xr:uid="{C9D54DBC-C84F-4255-840F-E7CE2BA527F9}"/>
    <cellStyle name="Total 4 3 6 5" xfId="19515" xr:uid="{D5F3A66F-7FD9-489C-AD65-552B1D563223}"/>
    <cellStyle name="Total 4 3 6 6" xfId="22084" xr:uid="{D333574C-1C12-40C4-8DC4-31470E2A0001}"/>
    <cellStyle name="Total 4 3 6 7" xfId="24779" xr:uid="{577A6D12-4BF9-431F-881F-DB7490A6C244}"/>
    <cellStyle name="Total 4 3 7" xfId="9425" xr:uid="{C8367126-0A47-4FA0-BD36-CEA89EA99AF6}"/>
    <cellStyle name="Total 4 3 7 2" xfId="13522" xr:uid="{E2B0D739-DFBD-439D-9169-0CCE52E3CCC6}"/>
    <cellStyle name="Total 4 3 7 3" xfId="16917" xr:uid="{5A191A3A-AE7F-4CCC-9AFD-815C70BA36C5}"/>
    <cellStyle name="Total 4 3 7 4" xfId="19348" xr:uid="{53BEEB41-FDEB-4A69-8B09-EC0714422311}"/>
    <cellStyle name="Total 4 3 7 5" xfId="19686" xr:uid="{5544A01A-8B29-4757-88B1-952D5D958532}"/>
    <cellStyle name="Total 4 3 7 6" xfId="22317" xr:uid="{113ED034-43A0-419C-8C06-CBAA3B74CFAB}"/>
    <cellStyle name="Total 4 3 7 7" xfId="24977" xr:uid="{D1AD4A83-001F-4297-B2F6-4080D09CCCB1}"/>
    <cellStyle name="Total 4 3 8" xfId="3034" xr:uid="{E82878CE-2F28-4DD5-A475-51AD7467E5FA}"/>
    <cellStyle name="Total 4 3 9" xfId="3292" xr:uid="{1144DD55-96CB-4CB9-8B8F-423BB1192028}"/>
    <cellStyle name="Total 4 4" xfId="5306" xr:uid="{26CC41E1-712F-4AFC-BD68-60ECD2CADB2C}"/>
    <cellStyle name="Total 4 4 2" xfId="6537" xr:uid="{49DF184F-301F-4631-B557-A7765B7CDD8D}"/>
    <cellStyle name="Total 4 4 2 2" xfId="10709" xr:uid="{FEE78BF3-1D65-49D6-9E1E-398AF3DCE1C8}"/>
    <cellStyle name="Total 4 4 2 3" xfId="14157" xr:uid="{6C1BA68D-F6A6-43F6-8921-D62B94980EF1}"/>
    <cellStyle name="Total 4 4 2 4" xfId="13104" xr:uid="{ED3F4436-2494-4FBD-BE8D-87393607A794}"/>
    <cellStyle name="Total 4 4 2 5" xfId="19935" xr:uid="{BEB50BE3-7EB0-4013-8FEE-7C6AFE94B9B6}"/>
    <cellStyle name="Total 4 4 2 6" xfId="22698" xr:uid="{D7FD71DD-760E-497E-8F56-56753670F31F}"/>
    <cellStyle name="Total 4 4 3" xfId="7236" xr:uid="{DE14E8F5-901A-449B-A280-921A0003861B}"/>
    <cellStyle name="Total 4 4 3 2" xfId="11392" xr:uid="{69D531C2-41D8-448A-A8C5-839DAD77C5C3}"/>
    <cellStyle name="Total 4 4 3 3" xfId="14844" xr:uid="{2AA9B104-B28C-40AB-90B7-87D0FB881498}"/>
    <cellStyle name="Total 4 4 3 4" xfId="17111" xr:uid="{7994F5AF-4FD8-4A09-8CAA-1D50E8EB0AA8}"/>
    <cellStyle name="Total 4 4 3 5" xfId="20581" xr:uid="{E5E80117-618D-47FC-86A7-E731FFDA5339}"/>
    <cellStyle name="Total 4 4 3 6" xfId="23337" xr:uid="{CD2BCEDA-2C4E-415D-9766-C00EA16C974B}"/>
    <cellStyle name="Total 4 4 4" xfId="7868" xr:uid="{5530339E-1294-491D-971E-BEA12D5AF638}"/>
    <cellStyle name="Total 4 4 4 2" xfId="12024" xr:uid="{CE188B42-8B22-48E4-BA2C-08F76EA0EDE2}"/>
    <cellStyle name="Total 4 4 4 3" xfId="15473" xr:uid="{976466E2-3D25-4A22-A6E8-7D6F67A0AB12}"/>
    <cellStyle name="Total 4 4 4 4" xfId="12977" xr:uid="{2E44130D-C67D-44C3-A230-F1094CEA66B0}"/>
    <cellStyle name="Total 4 4 4 5" xfId="21207" xr:uid="{7C5AA169-9E1C-42DC-B8B4-81B39857FEF0}"/>
    <cellStyle name="Total 4 4 4 6" xfId="23963" xr:uid="{CFCEC6CC-E2BC-4DC5-89BF-E62314F130C2}"/>
    <cellStyle name="Total 4 4 5" xfId="9520" xr:uid="{2CD0F0E6-99FA-4F55-87B7-32F0859B3ED4}"/>
    <cellStyle name="Total 4 4 6" xfId="4538" xr:uid="{30C8E754-DACF-4890-937E-C3ECD0F500ED}"/>
    <cellStyle name="Total 4 4 7" xfId="13119" xr:uid="{4252156C-C75A-4837-A757-DA6BFEB76543}"/>
    <cellStyle name="Total 4 4 8" xfId="17237" xr:uid="{A05A77F2-387E-4F26-9092-A03C80A12994}"/>
    <cellStyle name="Total 4 4 9" xfId="14699" xr:uid="{B16BE08E-7D52-4F23-9FB1-3039534E75E5}"/>
    <cellStyle name="Total 4 5" xfId="6109" xr:uid="{84A8E3B3-996F-4FB6-B96E-075E69EAF38F}"/>
    <cellStyle name="Total 4 5 2" xfId="10285" xr:uid="{C4E4D8A3-0D35-4716-9059-C138BDE037F7}"/>
    <cellStyle name="Total 4 5 3" xfId="13732" xr:uid="{01A61034-1AFB-47E3-947B-118CB37CB0FB}"/>
    <cellStyle name="Total 4 5 4" xfId="17163" xr:uid="{CD918124-6CBF-4FBD-A8FE-521FCDA1724F}"/>
    <cellStyle name="Total 4 5 5" xfId="16227" xr:uid="{1C00573B-2303-48BC-81BE-9FA32D0FE29B}"/>
    <cellStyle name="Total 4 5 6" xfId="22357" xr:uid="{420F8AEF-1799-4531-80F9-F7E4A14A96C5}"/>
    <cellStyle name="Total 4 6" xfId="6105" xr:uid="{9379C58D-4510-4590-BB25-3CF90F1588D1}"/>
    <cellStyle name="Total 4 6 2" xfId="10281" xr:uid="{0235D865-0378-4A1C-91E2-BCC2A80DF1E6}"/>
    <cellStyle name="Total 4 6 3" xfId="13728" xr:uid="{6AAFF49B-6787-4D4E-A01C-D030E9F97612}"/>
    <cellStyle name="Total 4 6 4" xfId="16082" xr:uid="{0A54BEC3-5AC2-4BAB-9165-25BF9A71DA49}"/>
    <cellStyle name="Total 4 6 5" xfId="17444" xr:uid="{9E2F5A01-C3AA-484C-8D1A-62085D515E9F}"/>
    <cellStyle name="Total 4 6 6" xfId="22353" xr:uid="{1113A0C8-4FA5-433C-AD29-E48C24F0C268}"/>
    <cellStyle name="Total 4 7" xfId="6257" xr:uid="{BC884021-D733-4C68-80F3-63648D4FC528}"/>
    <cellStyle name="Total 4 7 2" xfId="10433" xr:uid="{98110B09-C6AD-4939-A430-F985C1F542AD}"/>
    <cellStyle name="Total 4 7 3" xfId="13879" xr:uid="{0B8CFDB8-5A9B-4661-9FC7-DBB4E831E8F6}"/>
    <cellStyle name="Total 4 7 4" xfId="16546" xr:uid="{19A83438-706F-4224-B449-34B2CBB98A3C}"/>
    <cellStyle name="Total 4 7 5" xfId="18347" xr:uid="{7345E9F2-5CA5-4B46-8800-B5BEA66496F9}"/>
    <cellStyle name="Total 4 7 6" xfId="22467" xr:uid="{879F9202-2A5B-4183-A2BD-12683DD4E7C4}"/>
    <cellStyle name="Total 4 8" xfId="8992" xr:uid="{7A1E0257-E630-45ED-88A8-5A8B61CB4EB6}"/>
    <cellStyle name="Total 4 8 2" xfId="13103" xr:uid="{A03124C9-6779-4F2C-9BC4-0B25C14D9FD4}"/>
    <cellStyle name="Total 4 8 3" xfId="16501" xr:uid="{99E4B845-487C-4028-A7D1-966DBB2A72C4}"/>
    <cellStyle name="Total 4 8 4" xfId="18941" xr:uid="{D6644ED3-51A0-48DA-BD80-387EFB4F7799}"/>
    <cellStyle name="Total 4 8 5" xfId="13036" xr:uid="{C6654955-4141-456C-BA3A-450A6A62883B}"/>
    <cellStyle name="Total 4 8 6" xfId="21961" xr:uid="{5A724D20-4230-4EFE-9AEA-A430A4330C64}"/>
    <cellStyle name="Total 4 8 7" xfId="24659" xr:uid="{BD304D97-9BAF-4161-A503-228F6B489CF9}"/>
    <cellStyle name="Total 4 9" xfId="9298" xr:uid="{ACE7B2DE-5208-44E7-B328-281D08CA1CB4}"/>
    <cellStyle name="Total 4 9 2" xfId="13395" xr:uid="{0B0F9AA7-E76C-4A92-B7BC-FB4B14A86CD6}"/>
    <cellStyle name="Total 4 9 3" xfId="16790" xr:uid="{37A58634-9A2D-4A4D-A773-A5E3CA343923}"/>
    <cellStyle name="Total 4 9 4" xfId="19221" xr:uid="{860C7472-6A03-4CF6-99FC-67254A82606B}"/>
    <cellStyle name="Total 4 9 5" xfId="22190" xr:uid="{E1B1A5F1-6190-4B8D-9205-6F0C77704827}"/>
    <cellStyle name="Total 4 9 6" xfId="24850" xr:uid="{7ED587B7-429C-4CEB-8EE0-0ACD5C3EDD91}"/>
    <cellStyle name="Total 5" xfId="5495" xr:uid="{8FE81A72-9A5B-4B14-863F-F38EA4C797BC}"/>
    <cellStyle name="Total 5 10" xfId="18553" xr:uid="{F29B0277-DBB5-43E0-8CFA-AE83443CCEE8}"/>
    <cellStyle name="Total 5 11" xfId="17291" xr:uid="{B42EF65E-67F7-48F5-9176-0B452DC24303}"/>
    <cellStyle name="Total 5 12" xfId="18667" xr:uid="{F21553CB-5E3A-4DAD-BF78-8B0D93D1B2D0}"/>
    <cellStyle name="Total 5 2" xfId="5548" xr:uid="{860A4D49-8625-4E20-AC4A-C412BCA5E1B5}"/>
    <cellStyle name="Total 5 2 10" xfId="18330" xr:uid="{8C33E825-0D01-41AA-8B21-50ABEECD4E33}"/>
    <cellStyle name="Total 5 2 11" xfId="17420" xr:uid="{94786672-D673-4935-9244-05D0A5A77E03}"/>
    <cellStyle name="Total 5 2 2" xfId="5650" xr:uid="{CA703E0F-6C8B-428A-B6E4-E86E37173296}"/>
    <cellStyle name="Total 5 2 2 2" xfId="6820" xr:uid="{0019E645-1178-49D7-AA53-0434AB5B5516}"/>
    <cellStyle name="Total 5 2 2 2 2" xfId="10981" xr:uid="{A3070134-6A40-4538-BEBA-DEE2931C30F3}"/>
    <cellStyle name="Total 5 2 2 2 3" xfId="14434" xr:uid="{9EBA1771-FCA1-4A3A-9FF0-2D96C7F4D590}"/>
    <cellStyle name="Total 5 2 2 2 4" xfId="4008" xr:uid="{46C30EC9-E87E-48DA-9C66-0CC5D2D7FD49}"/>
    <cellStyle name="Total 5 2 2 2 5" xfId="20193" xr:uid="{C52AA8A5-DD2D-40A3-A6F7-D09A5AF8B834}"/>
    <cellStyle name="Total 5 2 2 2 6" xfId="22952" xr:uid="{9B8B14C4-52D4-44CA-9CDB-05A7A42CF41E}"/>
    <cellStyle name="Total 5 2 2 3" xfId="7488" xr:uid="{3B6B9894-0061-42D5-9B31-789FB56799AF}"/>
    <cellStyle name="Total 5 2 2 3 2" xfId="11644" xr:uid="{91A81DC1-8480-4810-B94E-BC9B1C783DE1}"/>
    <cellStyle name="Total 5 2 2 3 3" xfId="15095" xr:uid="{03083A09-5D71-4A56-943F-4F5911846A92}"/>
    <cellStyle name="Total 5 2 2 3 4" xfId="17707" xr:uid="{18E7CD23-7B33-4331-8A6B-D8E65B25A457}"/>
    <cellStyle name="Total 5 2 2 3 5" xfId="20831" xr:uid="{5450C8F9-6E61-45A4-BB36-C691C6FF7E27}"/>
    <cellStyle name="Total 5 2 2 3 6" xfId="23587" xr:uid="{A0F83284-22B6-404E-81B0-E1990625E65D}"/>
    <cellStyle name="Total 5 2 2 4" xfId="8120" xr:uid="{C093981D-EFC1-496D-8DD1-297995FEC6F2}"/>
    <cellStyle name="Total 5 2 2 4 2" xfId="12276" xr:uid="{07A61F38-811A-446F-B9FC-A5E64E8CAF59}"/>
    <cellStyle name="Total 5 2 2 4 3" xfId="15725" xr:uid="{BB5325B2-5E19-4301-8660-A27628AAA6B7}"/>
    <cellStyle name="Total 5 2 2 4 4" xfId="8509" xr:uid="{C3517ED2-EC11-4872-9227-1A5CFCF371D5}"/>
    <cellStyle name="Total 5 2 2 4 5" xfId="21457" xr:uid="{3AA5E79F-AD33-4253-8CEF-5C7EE24C4771}"/>
    <cellStyle name="Total 5 2 2 4 6" xfId="24213" xr:uid="{8CD5726A-51C1-449D-80EB-FBB68C74EE7F}"/>
    <cellStyle name="Total 5 2 2 5" xfId="9841" xr:uid="{95F6345D-4502-447F-89C5-54CE06C4521C}"/>
    <cellStyle name="Total 5 2 2 6" xfId="4930" xr:uid="{DAD0005E-0358-4A83-A493-F4F370A33A1D}"/>
    <cellStyle name="Total 5 2 2 7" xfId="16297" xr:uid="{0D9F2DEC-8501-4F42-861F-9534BBD21495}"/>
    <cellStyle name="Total 5 2 2 8" xfId="16196" xr:uid="{7CC61C55-8013-4AF9-A653-29CE8DB8F14D}"/>
    <cellStyle name="Total 5 2 2 9" xfId="3775" xr:uid="{74E1981F-747E-414B-8C44-E511608FE4A0}"/>
    <cellStyle name="Total 5 2 3" xfId="5871" xr:uid="{B1FAB982-466A-42CF-A646-DE5167239B94}"/>
    <cellStyle name="Total 5 2 3 2" xfId="7040" xr:uid="{72F73626-6143-4B7D-9E4D-1627C2F4D905}"/>
    <cellStyle name="Total 5 2 3 2 2" xfId="11196" xr:uid="{9A951242-3DD4-451D-A9A5-55AE470BC80C}"/>
    <cellStyle name="Total 5 2 3 2 3" xfId="14650" xr:uid="{6CC98509-C201-4FCF-832F-13215CE86655}"/>
    <cellStyle name="Total 5 2 3 2 4" xfId="18745" xr:uid="{76BA6D74-1AC9-4EE6-B3DB-22DAB452D218}"/>
    <cellStyle name="Total 5 2 3 2 5" xfId="20391" xr:uid="{FFDC2854-29B0-414E-87A5-C92069391B39}"/>
    <cellStyle name="Total 5 2 3 2 6" xfId="23149" xr:uid="{4C58B695-4CF1-4430-A13A-C0C6CF165010}"/>
    <cellStyle name="Total 5 2 3 3" xfId="7688" xr:uid="{4EF496E7-4990-4BD7-9717-4174E393BC37}"/>
    <cellStyle name="Total 5 2 3 3 2" xfId="11844" xr:uid="{A36FD877-71CC-4C7C-B5D2-C4C7A019789E}"/>
    <cellStyle name="Total 5 2 3 3 3" xfId="15293" xr:uid="{4292AC5A-F288-4742-9B2E-5B072538DC06}"/>
    <cellStyle name="Total 5 2 3 3 4" xfId="13998" xr:uid="{463B1803-45B3-4E82-8924-8C1D8FD8C9DE}"/>
    <cellStyle name="Total 5 2 3 3 5" xfId="21028" xr:uid="{4F449B1E-6766-4C19-AB5B-FF40B7F7C4C0}"/>
    <cellStyle name="Total 5 2 3 3 6" xfId="23784" xr:uid="{3A0AA61B-8863-4E3A-8224-CC85E285A3CD}"/>
    <cellStyle name="Total 5 2 3 4" xfId="8320" xr:uid="{A42B7BAC-004E-4DB3-96A8-F60D0558A78F}"/>
    <cellStyle name="Total 5 2 3 4 2" xfId="12476" xr:uid="{8E8550DD-FF56-410B-A343-9F7D9FADD649}"/>
    <cellStyle name="Total 5 2 3 4 3" xfId="15923" xr:uid="{BF8A643C-BFC3-4C3E-8E44-1F3357CE377F}"/>
    <cellStyle name="Total 5 2 3 4 4" xfId="4313" xr:uid="{299E2EFB-F451-4F17-955C-8935FE55BB49}"/>
    <cellStyle name="Total 5 2 3 4 5" xfId="21654" xr:uid="{6D90F206-69E4-4E5B-93C3-78C03796A2E9}"/>
    <cellStyle name="Total 5 2 3 4 6" xfId="24410" xr:uid="{FB2D63B8-EC92-4BE9-98B8-8DFA3EF0DFA2}"/>
    <cellStyle name="Total 5 2 3 5" xfId="10056" xr:uid="{0A2CB565-A338-4AC0-9C3C-64CD308336CF}"/>
    <cellStyle name="Total 5 2 3 6" xfId="3318" xr:uid="{97FB196E-993F-4B95-BCA8-FD3E43CE4E8C}"/>
    <cellStyle name="Total 5 2 3 7" xfId="11085" xr:uid="{C2D455AC-4246-4114-8557-27584D505248}"/>
    <cellStyle name="Total 5 2 3 8" xfId="18053" xr:uid="{1B58E4B6-54CB-4E67-AF29-FFA78144FF76}"/>
    <cellStyle name="Total 5 2 3 9" xfId="4434" xr:uid="{B140F24C-79B3-4EAE-8CE8-DD8E3EC9BE1C}"/>
    <cellStyle name="Total 5 2 4" xfId="6718" xr:uid="{88AFAF42-BAB1-495C-9E74-7E37C994EC8E}"/>
    <cellStyle name="Total 5 2 4 2" xfId="10879" xr:uid="{3569C20D-EE06-4A47-958A-064D2139EAE6}"/>
    <cellStyle name="Total 5 2 4 3" xfId="14332" xr:uid="{51F37B82-01DF-41D1-B805-5A2CF5E94C2B}"/>
    <cellStyle name="Total 5 2 4 4" xfId="3205" xr:uid="{3EC746BA-6638-4138-91CE-02A67AE47B42}"/>
    <cellStyle name="Total 5 2 4 5" xfId="20091" xr:uid="{7FAE5BFC-0505-486F-96E0-4100E0697B32}"/>
    <cellStyle name="Total 5 2 4 6" xfId="22850" xr:uid="{11105E11-F71B-4C50-A195-9A5A9EA41EBA}"/>
    <cellStyle name="Total 5 2 5" xfId="7386" xr:uid="{A453867A-E47E-4091-B552-FD783738BB90}"/>
    <cellStyle name="Total 5 2 5 2" xfId="11542" xr:uid="{4D7ECA66-632A-4F23-9DA7-9F888E80BAED}"/>
    <cellStyle name="Total 5 2 5 3" xfId="14993" xr:uid="{4AD37384-78E5-4702-B47A-AE5FC0E40386}"/>
    <cellStyle name="Total 5 2 5 4" xfId="18256" xr:uid="{10E658D0-E386-4491-B802-1F7962287C8C}"/>
    <cellStyle name="Total 5 2 5 5" xfId="20729" xr:uid="{63852456-DF69-48A8-ADBB-4C4C174BF08F}"/>
    <cellStyle name="Total 5 2 5 6" xfId="23485" xr:uid="{29AA3B1A-66D3-4B49-B492-28F9422B62B5}"/>
    <cellStyle name="Total 5 2 6" xfId="8018" xr:uid="{9553AD47-03D6-49A0-A55A-8750965D47A3}"/>
    <cellStyle name="Total 5 2 6 2" xfId="12174" xr:uid="{3A1C9603-241F-4DC0-9D2D-21521F967C40}"/>
    <cellStyle name="Total 5 2 6 3" xfId="15623" xr:uid="{E9AD5B14-0488-4778-82EB-E94C6229CF4A}"/>
    <cellStyle name="Total 5 2 6 4" xfId="16262" xr:uid="{258B5685-CD7D-4612-992F-63FB80D3B743}"/>
    <cellStyle name="Total 5 2 6 5" xfId="21355" xr:uid="{05D756FD-2155-4750-BDC4-B489C6700162}"/>
    <cellStyle name="Total 5 2 6 6" xfId="24111" xr:uid="{8A11CF13-ABE8-4BA6-A747-921E218DC277}"/>
    <cellStyle name="Total 5 2 7" xfId="9739" xr:uid="{D34ADA13-5CCC-45FA-AAF7-83344E40C6D7}"/>
    <cellStyle name="Total 5 2 8" xfId="9596" xr:uid="{1E24705A-DF82-4F40-B392-49CE7D344853}"/>
    <cellStyle name="Total 5 2 9" xfId="18522" xr:uid="{639B0965-745D-44DD-8708-F4CD5ED0C525}"/>
    <cellStyle name="Total 5 3" xfId="5601" xr:uid="{1668B92B-0A82-491B-A736-55C791148F57}"/>
    <cellStyle name="Total 5 3 2" xfId="6771" xr:uid="{98865F26-D8AC-4C73-8469-E1989EAA59C6}"/>
    <cellStyle name="Total 5 3 2 2" xfId="10932" xr:uid="{8808DEE1-C5B9-48E8-9572-60FD8B1ADBE1}"/>
    <cellStyle name="Total 5 3 2 3" xfId="14385" xr:uid="{143E6500-8AEE-440D-B497-0611DE49B1C5}"/>
    <cellStyle name="Total 5 3 2 4" xfId="19361" xr:uid="{93E4FFB1-182D-48DF-A66E-DB4464791460}"/>
    <cellStyle name="Total 5 3 2 5" xfId="20144" xr:uid="{CAF5F41E-ACEF-4EBF-A291-1E26A27188EC}"/>
    <cellStyle name="Total 5 3 2 6" xfId="22903" xr:uid="{CDDD275D-B361-4FF9-B385-531E6A89F4DA}"/>
    <cellStyle name="Total 5 3 3" xfId="7439" xr:uid="{062B79E5-B2D2-46A1-89AE-FE02F70FE3B7}"/>
    <cellStyle name="Total 5 3 3 2" xfId="11595" xr:uid="{9A402621-E343-401B-B214-602549AB664D}"/>
    <cellStyle name="Total 5 3 3 3" xfId="15046" xr:uid="{76CCF277-D5A1-4A14-A2B3-6231A1675114}"/>
    <cellStyle name="Total 5 3 3 4" xfId="3179" xr:uid="{9E843521-F267-4B0E-8F34-76BFCDD5E5B4}"/>
    <cellStyle name="Total 5 3 3 5" xfId="20782" xr:uid="{7E9A4498-88A5-442D-9117-DBB6DD5D7385}"/>
    <cellStyle name="Total 5 3 3 6" xfId="23538" xr:uid="{4CC45582-686F-4B0E-833D-5B1D0F058194}"/>
    <cellStyle name="Total 5 3 4" xfId="8071" xr:uid="{63734110-941C-4C9F-BEE6-88DE9F5720ED}"/>
    <cellStyle name="Total 5 3 4 2" xfId="12227" xr:uid="{0194CF2E-3010-44FA-8C5A-67E8DF05480D}"/>
    <cellStyle name="Total 5 3 4 3" xfId="15676" xr:uid="{9F96F8D9-A884-4743-B2C8-DAA725669EF2}"/>
    <cellStyle name="Total 5 3 4 4" xfId="10241" xr:uid="{72B889ED-2976-44EA-A2B7-1947B1A428F1}"/>
    <cellStyle name="Total 5 3 4 5" xfId="21408" xr:uid="{1C8F1CD2-367D-4161-97AD-706486F1C18E}"/>
    <cellStyle name="Total 5 3 4 6" xfId="24164" xr:uid="{2E19CADD-7FB4-499E-8F97-FCD42764BF5C}"/>
    <cellStyle name="Total 5 3 5" xfId="9792" xr:uid="{AA5974E3-C91F-43E1-BE5D-4EC009963385}"/>
    <cellStyle name="Total 5 3 6" xfId="12812" xr:uid="{8A4298EF-F5B7-428A-BE04-AA1AD10409E9}"/>
    <cellStyle name="Total 5 3 7" xfId="18583" xr:uid="{45E8236E-FB5D-4C46-8AF4-4C1169ECCCB5}"/>
    <cellStyle name="Total 5 3 8" xfId="17638" xr:uid="{F1D7C148-C618-41A0-9633-93F032CA2EAC}"/>
    <cellStyle name="Total 5 3 9" xfId="18779" xr:uid="{6CCFB925-E647-4753-A650-3EDE66E409DA}"/>
    <cellStyle name="Total 5 4" xfId="5817" xr:uid="{FA42399B-141F-4EFC-9691-B9684357C855}"/>
    <cellStyle name="Total 5 4 2" xfId="6986" xr:uid="{822A2B2D-92F4-43CA-8A08-FC768B4A9DEA}"/>
    <cellStyle name="Total 5 4 2 2" xfId="11142" xr:uid="{6B450E93-2684-412B-9F59-D6E546B27D49}"/>
    <cellStyle name="Total 5 4 2 3" xfId="14596" xr:uid="{04169E49-1D50-4689-8E06-4F40B5BEE8F6}"/>
    <cellStyle name="Total 5 4 2 4" xfId="18825" xr:uid="{AD5F115B-74E9-45EC-ADCE-AD624E0897C8}"/>
    <cellStyle name="Total 5 4 2 5" xfId="20337" xr:uid="{145985C8-03B4-492F-AA28-8BCDC8229C63}"/>
    <cellStyle name="Total 5 4 2 6" xfId="23095" xr:uid="{A3075293-B0CD-4EC2-AD20-2AD266D68602}"/>
    <cellStyle name="Total 5 4 3" xfId="7634" xr:uid="{9C4DD683-A5D1-485F-AB16-C7B813109B21}"/>
    <cellStyle name="Total 5 4 3 2" xfId="11790" xr:uid="{38FC1301-2176-4DBE-831D-242475F3A9CD}"/>
    <cellStyle name="Total 5 4 3 3" xfId="15239" xr:uid="{E5E61C2B-F417-433E-AB09-ACEFF7D4031E}"/>
    <cellStyle name="Total 5 4 3 4" xfId="16385" xr:uid="{A71C7B2E-2372-4AEE-A7E0-35BB5F6FB39A}"/>
    <cellStyle name="Total 5 4 3 5" xfId="20974" xr:uid="{752AE48F-30EB-4697-8D4A-9F407956DA46}"/>
    <cellStyle name="Total 5 4 3 6" xfId="23730" xr:uid="{E0ECA7A5-5D0B-4B71-AC1F-869DCB57440B}"/>
    <cellStyle name="Total 5 4 4" xfId="8266" xr:uid="{14416EB7-485D-4E38-BD9C-A4EBC30337A7}"/>
    <cellStyle name="Total 5 4 4 2" xfId="12422" xr:uid="{18BD3E33-265A-4DBD-BCFD-CB58070FEB99}"/>
    <cellStyle name="Total 5 4 4 3" xfId="15869" xr:uid="{19B32DDF-E3D0-4F6A-AF64-B3EF852D4A0C}"/>
    <cellStyle name="Total 5 4 4 4" xfId="12771" xr:uid="{A51AD836-FABC-49F2-B71A-26E9999E11F0}"/>
    <cellStyle name="Total 5 4 4 5" xfId="21600" xr:uid="{138F06A3-A68B-46DC-9331-433A458D94B3}"/>
    <cellStyle name="Total 5 4 4 6" xfId="24356" xr:uid="{A4DCA01F-2DAE-4780-8D65-46309D10592B}"/>
    <cellStyle name="Total 5 4 5" xfId="10002" xr:uid="{5D813675-D6F5-4BBC-869F-126D12509EDE}"/>
    <cellStyle name="Total 5 4 6" xfId="5082" xr:uid="{2A39CE40-2062-4763-B137-2075F742701C}"/>
    <cellStyle name="Total 5 4 7" xfId="10558" xr:uid="{41B10E3C-001C-4D3D-B764-40F5DF32C596}"/>
    <cellStyle name="Total 5 4 8" xfId="13346" xr:uid="{38936A8F-092A-4504-B1C0-4C718E1A6C3B}"/>
    <cellStyle name="Total 5 4 9" xfId="16506" xr:uid="{0C7BB2DA-8343-49A2-BB8A-43E42A36807C}"/>
    <cellStyle name="Total 5 5" xfId="6669" xr:uid="{B9028F81-9D41-46A0-9F46-5E1D3612C909}"/>
    <cellStyle name="Total 5 5 2" xfId="10830" xr:uid="{2DD65E8D-8EAD-47EF-A48E-769151D5BE6B}"/>
    <cellStyle name="Total 5 5 3" xfId="14283" xr:uid="{352CB84D-03FE-405E-970A-C3CC39886405}"/>
    <cellStyle name="Total 5 5 4" xfId="12651" xr:uid="{7CF7E3DC-641C-4D49-BC42-754C6B910DA5}"/>
    <cellStyle name="Total 5 5 5" xfId="20043" xr:uid="{47F5C5CA-E660-4F2D-994A-637842939F70}"/>
    <cellStyle name="Total 5 5 6" xfId="22802" xr:uid="{9584E654-5CF0-4CA8-8006-1BEA0FB16F76}"/>
    <cellStyle name="Total 5 6" xfId="7337" xr:uid="{EF1A7301-7845-4B88-9850-B73B964BCEAA}"/>
    <cellStyle name="Total 5 6 2" xfId="11493" xr:uid="{84E08D13-EADA-4630-BC2B-CF9430C27D3B}"/>
    <cellStyle name="Total 5 6 3" xfId="14944" xr:uid="{296F943F-F46F-453B-875F-80AED1E91619}"/>
    <cellStyle name="Total 5 6 4" xfId="16229" xr:uid="{454914A3-9843-48E6-AAAB-956E7BE4B9CD}"/>
    <cellStyle name="Total 5 6 5" xfId="20680" xr:uid="{F99FCA34-5221-4EA4-BF37-3327AA57947C}"/>
    <cellStyle name="Total 5 6 6" xfId="23436" xr:uid="{BC5A9CE2-B4FC-4A3C-80ED-9FE2033C9DC8}"/>
    <cellStyle name="Total 5 7" xfId="7970" xr:uid="{0E184709-B4B3-4853-85FA-B17FABEE9CA5}"/>
    <cellStyle name="Total 5 7 2" xfId="12126" xr:uid="{4D5EF60A-7883-4188-B66B-C0838C407B2B}"/>
    <cellStyle name="Total 5 7 3" xfId="15575" xr:uid="{22A97DD0-0EE8-4CD3-AE33-0D78BF5C26E4}"/>
    <cellStyle name="Total 5 7 4" xfId="13735" xr:uid="{B0625926-485B-4D2A-AA0E-3137DDF58309}"/>
    <cellStyle name="Total 5 7 5" xfId="21307" xr:uid="{464566FC-07A8-43AB-9502-F94DB00D64F6}"/>
    <cellStyle name="Total 5 7 6" xfId="24063" xr:uid="{2BC96702-6B23-4F52-AA94-0AE0E23BAFC4}"/>
    <cellStyle name="Total 5 8" xfId="9687" xr:uid="{BF6C4EB6-DB58-487F-8052-1BE6511C5B2C}"/>
    <cellStyle name="Total 5 9" xfId="4871" xr:uid="{91842B0C-8FC6-4993-AA4E-D5C29D2619FE}"/>
    <cellStyle name="Warning" xfId="8749" xr:uid="{8517530D-890E-4602-9438-5F34DF3DF37B}"/>
    <cellStyle name="Warning Text 2" xfId="411" xr:uid="{00000000-0005-0000-0000-000010080000}"/>
    <cellStyle name="Warning Text 2 2" xfId="412" xr:uid="{00000000-0005-0000-0000-000011080000}"/>
    <cellStyle name="Warning Text 2 2 2" xfId="2141" xr:uid="{00000000-0005-0000-0000-000012080000}"/>
    <cellStyle name="Warning Text 2 2 3" xfId="8719" xr:uid="{C77A5BB1-0FCE-4CEE-98AC-7B9766E5C9DF}"/>
    <cellStyle name="Warning Text 2 3" xfId="651" xr:uid="{00000000-0005-0000-0000-000013080000}"/>
    <cellStyle name="Warning Text 2 3 2" xfId="2142" xr:uid="{00000000-0005-0000-0000-000014080000}"/>
    <cellStyle name="Warning Text 2 4" xfId="2143" xr:uid="{00000000-0005-0000-0000-000015080000}"/>
    <cellStyle name="Warning Text 2 5" xfId="2140" xr:uid="{00000000-0005-0000-0000-000016080000}"/>
    <cellStyle name="Warning Text 2 6" xfId="8718" xr:uid="{171E07BE-5C7F-4FCE-A1D3-B6289BE16C05}"/>
    <cellStyle name="Warning Text 3" xfId="566" xr:uid="{00000000-0005-0000-0000-000017080000}"/>
    <cellStyle name="Warning Text 3 2" xfId="2145" xr:uid="{00000000-0005-0000-0000-000018080000}"/>
    <cellStyle name="Warning Text 3 3" xfId="2146" xr:uid="{00000000-0005-0000-0000-000019080000}"/>
    <cellStyle name="Warning Text 3 4" xfId="2147" xr:uid="{00000000-0005-0000-0000-00001A080000}"/>
    <cellStyle name="Warning Text 3 5" xfId="2144" xr:uid="{00000000-0005-0000-0000-00001B080000}"/>
    <cellStyle name="Warning Text 4" xfId="787" xr:uid="{00000000-0005-0000-0000-00001C080000}"/>
    <cellStyle name="Warning Text 4 2" xfId="2148" xr:uid="{00000000-0005-0000-0000-00001D080000}"/>
    <cellStyle name="Warning Text 9" xfId="788" xr:uid="{00000000-0005-0000-0000-00001E080000}"/>
    <cellStyle name="zHiddenText" xfId="2962" xr:uid="{D8DC8CA7-2126-4291-8076-AFD68B8CB70C}"/>
    <cellStyle name="강조색1" xfId="413" xr:uid="{00000000-0005-0000-0000-00001F080000}"/>
    <cellStyle name="강조색1 2" xfId="5423" xr:uid="{DD7CE545-BDAE-4614-BE27-9A66F5FC6025}"/>
    <cellStyle name="강조색1 3" xfId="8993" xr:uid="{B8A222A9-18D1-465E-BAAC-537533D39836}"/>
    <cellStyle name="강조색2" xfId="414" xr:uid="{00000000-0005-0000-0000-000020080000}"/>
    <cellStyle name="강조색2 2" xfId="5424" xr:uid="{BE475F36-9771-41CD-883D-D9C1547EF527}"/>
    <cellStyle name="강조색3" xfId="415" xr:uid="{00000000-0005-0000-0000-000021080000}"/>
    <cellStyle name="강조색3 2" xfId="5425" xr:uid="{3F4D4C88-7E0F-4E85-B2A3-4F1EF5708062}"/>
    <cellStyle name="강조색4" xfId="416" xr:uid="{00000000-0005-0000-0000-000022080000}"/>
    <cellStyle name="강조색4 2" xfId="5426" xr:uid="{504B2E74-E558-406F-8AC8-13CDB1D4D313}"/>
    <cellStyle name="강조색4 3" xfId="8994" xr:uid="{92368332-4446-461A-B4D6-34BFEF672EE1}"/>
    <cellStyle name="강조색5" xfId="417" xr:uid="{00000000-0005-0000-0000-000023080000}"/>
    <cellStyle name="강조색5 2" xfId="5427" xr:uid="{7C5E8E2E-0E5B-4472-9813-31D62B7DC7F4}"/>
    <cellStyle name="강조색6" xfId="418" xr:uid="{00000000-0005-0000-0000-000024080000}"/>
    <cellStyle name="강조색6 2" xfId="5428" xr:uid="{E68891DB-02CE-4EF9-97D1-D17E5C949162}"/>
    <cellStyle name="경고문" xfId="419" xr:uid="{00000000-0005-0000-0000-000025080000}"/>
    <cellStyle name="경고문 2" xfId="5429" xr:uid="{2BE1FB15-52F4-4C51-AAC6-AF3374167D12}"/>
    <cellStyle name="계산" xfId="420" xr:uid="{00000000-0005-0000-0000-000026080000}"/>
    <cellStyle name="계산 10" xfId="7099" xr:uid="{864DD9AC-3202-447C-BAE3-AAD5A02CFD7C}"/>
    <cellStyle name="계산 10 2" xfId="11255" xr:uid="{561BCED4-2EB4-492D-9510-18B7865F5216}"/>
    <cellStyle name="계산 10 3" xfId="14707" xr:uid="{4AA42109-1935-47DC-8F1E-457D05AA15D1}"/>
    <cellStyle name="계산 10 4" xfId="18770" xr:uid="{249B6C28-052D-4C36-9802-597588148F1F}"/>
    <cellStyle name="계산 10 5" xfId="20444" xr:uid="{82DCFE32-2021-4932-85C6-EFF6FD723309}"/>
    <cellStyle name="계산 10 6" xfId="23200" xr:uid="{3EC6F517-2C62-44C4-9422-033A734ADE90}"/>
    <cellStyle name="계산 11" xfId="8995" xr:uid="{C6D4A00B-B1B1-4020-8785-653E82F3AA62}"/>
    <cellStyle name="계산 11 2" xfId="13105" xr:uid="{AB37F64C-F740-4383-BDA9-61EE3A94C634}"/>
    <cellStyle name="계산 11 3" xfId="16504" xr:uid="{24CB9505-78B3-42E6-B7A1-068DC4C3EF8C}"/>
    <cellStyle name="계산 11 4" xfId="18944" xr:uid="{1B295694-51E8-4561-8190-73A74CFD9B05}"/>
    <cellStyle name="계산 11 5" xfId="13640" xr:uid="{8D82F5AA-4E53-49AE-AA8B-E0F199ED506E}"/>
    <cellStyle name="계산 11 6" xfId="21962" xr:uid="{032BB3CB-E732-476B-8A84-4AD2422162C2}"/>
    <cellStyle name="계산 11 7" xfId="24660" xr:uid="{0F91D18A-061B-4275-9663-95B4B913778A}"/>
    <cellStyle name="계산 12" xfId="9299" xr:uid="{590C7275-CA6D-4694-A6A0-CA2900219CA2}"/>
    <cellStyle name="계산 12 2" xfId="13396" xr:uid="{E34D7CE3-CD1F-4563-81B5-0B8CAD88C375}"/>
    <cellStyle name="계산 12 3" xfId="16791" xr:uid="{01B4E485-29CA-4B70-8E29-827438EB5581}"/>
    <cellStyle name="계산 12 4" xfId="19222" xr:uid="{4CE76D9B-FD1E-4AE6-9BD6-4BAE5C7025A0}"/>
    <cellStyle name="계산 12 5" xfId="22191" xr:uid="{A7B49AFA-2E1D-4519-BDF1-3DB65A99C66D}"/>
    <cellStyle name="계산 12 6" xfId="24851" xr:uid="{1E8D769C-FDA2-4AE1-B614-12F7E03F0787}"/>
    <cellStyle name="계산 13" xfId="3326" xr:uid="{FF25D315-DF51-4367-AAE7-617EAF2DBCCF}"/>
    <cellStyle name="계산 14" xfId="8487" xr:uid="{74E742DB-B0B3-4494-8581-101C06316B27}"/>
    <cellStyle name="계산 15" xfId="13123" xr:uid="{EE5D03CA-4229-466B-90E4-9D6388CD42F1}"/>
    <cellStyle name="계산 16" xfId="17879" xr:uid="{B8579B01-3409-4D30-88F9-70437F9DF326}"/>
    <cellStyle name="계산 17" xfId="8592" xr:uid="{619FDD84-DF8F-41A7-AEAD-51857E09D304}"/>
    <cellStyle name="계산 2" xfId="5181" xr:uid="{8080E4F1-62C7-469B-B1EE-AB1A0CF943F4}"/>
    <cellStyle name="계산 2 10" xfId="7743" xr:uid="{403D0053-D455-409A-9A32-07452B5B1C9C}"/>
    <cellStyle name="계산 2 10 2" xfId="11899" xr:uid="{288FA627-CCD2-42B8-97AE-FB883DECB4CF}"/>
    <cellStyle name="계산 2 10 3" xfId="15348" xr:uid="{273532C7-0B0D-42EF-8AE2-A087A9502386}"/>
    <cellStyle name="계산 2 10 4" xfId="4620" xr:uid="{8DC8A5FD-CFF4-425E-8247-E1C8AD317950}"/>
    <cellStyle name="계산 2 10 5" xfId="21082" xr:uid="{A547B7D7-4E79-44E2-A8BF-88694C142360}"/>
    <cellStyle name="계산 2 10 6" xfId="23838" xr:uid="{09FC826D-2DB8-4696-897B-BEAA33AA0D63}"/>
    <cellStyle name="계산 2 11" xfId="9157" xr:uid="{D78F48D3-4221-4464-ACE7-AC8F5AAA4033}"/>
    <cellStyle name="계산 2 11 2" xfId="13257" xr:uid="{E93D7620-A0E6-4800-ADF5-DB9DF5C02B43}"/>
    <cellStyle name="계산 2 11 3" xfId="16653" xr:uid="{89FCC51E-9E8B-49D6-B04E-CC20DE8F7947}"/>
    <cellStyle name="계산 2 11 4" xfId="19090" xr:uid="{9C41AC06-5E1D-45CF-A27A-7A0729D57524}"/>
    <cellStyle name="계산 2 11 5" xfId="19497" xr:uid="{C5C25D95-CC0F-4EC3-AC82-E8F9A66F750A}"/>
    <cellStyle name="계산 2 11 6" xfId="22070" xr:uid="{9C94D9A0-1E88-4B5D-A85D-71B441F04070}"/>
    <cellStyle name="계산 2 11 7" xfId="24766" xr:uid="{1A780505-99DA-4CB4-A973-CA491646FC28}"/>
    <cellStyle name="계산 2 12" xfId="9412" xr:uid="{CAC8043D-AB62-4C55-99E5-8DDE188F01D2}"/>
    <cellStyle name="계산 2 12 2" xfId="13509" xr:uid="{A44F9FA3-BF74-4E21-B31C-DAE1A088BB0C}"/>
    <cellStyle name="계산 2 12 3" xfId="16904" xr:uid="{2FABC2A5-48FC-4394-AF0B-450A5EE05D6C}"/>
    <cellStyle name="계산 2 12 4" xfId="19335" xr:uid="{4BF30E97-1B6A-4200-B3DF-CF0AB6EE2642}"/>
    <cellStyle name="계산 2 12 5" xfId="19673" xr:uid="{03847E32-1D79-4DCC-8B8A-87EE8DA6AEB7}"/>
    <cellStyle name="계산 2 12 6" xfId="22304" xr:uid="{597CCADB-1C78-4912-8A55-B8957B7AFAF8}"/>
    <cellStyle name="계산 2 12 7" xfId="24964" xr:uid="{55C37CEF-1FC0-492F-B789-D434A60D7BB3}"/>
    <cellStyle name="계산 2 13" xfId="3055" xr:uid="{2B54AE6B-CF0B-4BB2-9D1C-42E9D6B82D20}"/>
    <cellStyle name="계산 2 14" xfId="4476" xr:uid="{4644917A-3A66-45A6-A5A4-0412DDF5730C}"/>
    <cellStyle name="계산 2 15" xfId="13549" xr:uid="{4B6FDD0A-EA20-4DF2-8DB7-BADEB9080C27}"/>
    <cellStyle name="계산 2 16" xfId="17015" xr:uid="{4B3EE22A-5D27-4757-9928-29CB34254222}"/>
    <cellStyle name="계산 2 2" xfId="5484" xr:uid="{22DECD16-7223-417E-A478-B9466C94AB31}"/>
    <cellStyle name="계산 2 2 10" xfId="18022" xr:uid="{F6B75589-B31C-458E-974E-CB03E983C985}"/>
    <cellStyle name="계산 2 2 11" xfId="3459" xr:uid="{2CB451B1-05EE-4093-A8EA-66581CBA872D}"/>
    <cellStyle name="계산 2 2 2" xfId="5532" xr:uid="{49C6FDB8-5511-4C34-8079-8419984EC24E}"/>
    <cellStyle name="계산 2 2 2 10" xfId="18644" xr:uid="{B0942643-ACCC-4AE9-BD33-9E18A03834E1}"/>
    <cellStyle name="계산 2 2 2 11" xfId="18088" xr:uid="{57A5F915-F300-4C54-82A8-3302FE9E6BE1}"/>
    <cellStyle name="계산 2 2 2 12" xfId="4839" xr:uid="{5386FE48-25D9-4B13-AC7F-25DF8CCD72D8}"/>
    <cellStyle name="계산 2 2 2 2" xfId="5587" xr:uid="{B4740601-28A1-4815-94EA-61D843F50443}"/>
    <cellStyle name="계산 2 2 2 2 10" xfId="3228" xr:uid="{B91E4FCB-3CA3-4045-9225-3FF10A1D3568}"/>
    <cellStyle name="계산 2 2 2 2 11" xfId="5034" xr:uid="{57F1D2D0-3118-47C2-B9F5-552B0C0EC433}"/>
    <cellStyle name="계산 2 2 2 2 2" xfId="5689" xr:uid="{3C0006EE-46B6-47FC-A839-2F560963C746}"/>
    <cellStyle name="계산 2 2 2 2 2 2" xfId="6859" xr:uid="{8EE9FA4D-A7D2-460B-885E-782EF72816A1}"/>
    <cellStyle name="계산 2 2 2 2 2 2 2" xfId="11020" xr:uid="{0E246ABF-8CBC-4067-A792-22908523532C}"/>
    <cellStyle name="계산 2 2 2 2 2 2 3" xfId="14473" xr:uid="{2B38F389-4771-46F2-B898-A5C61794AB5C}"/>
    <cellStyle name="계산 2 2 2 2 2 2 4" xfId="17215" xr:uid="{573AD324-2E4D-4235-BB76-3BC3FE749DAE}"/>
    <cellStyle name="계산 2 2 2 2 2 2 5" xfId="20232" xr:uid="{1C898CA9-0D06-4F6B-B610-23E93C14992E}"/>
    <cellStyle name="계산 2 2 2 2 2 2 6" xfId="22991" xr:uid="{60B77461-6761-4F1C-BEF8-2885711DDE56}"/>
    <cellStyle name="계산 2 2 2 2 2 3" xfId="7527" xr:uid="{81451598-460D-495A-9583-E25CAFB7DF26}"/>
    <cellStyle name="계산 2 2 2 2 2 3 2" xfId="11683" xr:uid="{3630BABC-7DA6-4C36-9FE0-1B15E0CF0212}"/>
    <cellStyle name="계산 2 2 2 2 2 3 3" xfId="15134" xr:uid="{D72D82E5-620A-4570-820B-582A9A973F89}"/>
    <cellStyle name="계산 2 2 2 2 2 3 4" xfId="18411" xr:uid="{69227A3A-7FB9-4E55-83F4-C0D4935506C9}"/>
    <cellStyle name="계산 2 2 2 2 2 3 5" xfId="20870" xr:uid="{CC7365E6-6D06-4E93-A97C-CE64E5E00EA5}"/>
    <cellStyle name="계산 2 2 2 2 2 3 6" xfId="23626" xr:uid="{A9E6B728-53C5-44CC-B9E7-8260ECB89297}"/>
    <cellStyle name="계산 2 2 2 2 2 4" xfId="8159" xr:uid="{7E3F34A7-86A8-4600-85EE-F294816CC1F0}"/>
    <cellStyle name="계산 2 2 2 2 2 4 2" xfId="12315" xr:uid="{51B133F1-A4A0-4D49-964E-4B96D9975EAB}"/>
    <cellStyle name="계산 2 2 2 2 2 4 3" xfId="15764" xr:uid="{CFA40CD7-C493-4551-A06F-980BBE37CF1F}"/>
    <cellStyle name="계산 2 2 2 2 2 4 4" xfId="16591" xr:uid="{6430895B-4528-44DD-81B2-0511C1036801}"/>
    <cellStyle name="계산 2 2 2 2 2 4 5" xfId="21496" xr:uid="{FD3EFBF2-ACC3-45B5-B648-68FE73DBFC5F}"/>
    <cellStyle name="계산 2 2 2 2 2 4 6" xfId="24252" xr:uid="{D6653098-2E91-40D4-BEE7-19FDD5795B19}"/>
    <cellStyle name="계산 2 2 2 2 2 5" xfId="9880" xr:uid="{1AFF8537-BD32-4384-B88C-A503CF376D2C}"/>
    <cellStyle name="계산 2 2 2 2 2 6" xfId="4606" xr:uid="{5F7443D2-53E9-4F5D-83DC-7D0D6D77551C}"/>
    <cellStyle name="계산 2 2 2 2 2 7" xfId="9679" xr:uid="{37E4389C-CC41-47C3-A109-C773916A9342}"/>
    <cellStyle name="계산 2 2 2 2 2 8" xfId="3424" xr:uid="{AF49252C-EC57-46D3-9404-654213137776}"/>
    <cellStyle name="계산 2 2 2 2 2 9" xfId="18288" xr:uid="{FD80BA35-F9FE-4186-A4C9-2C656428F1F1}"/>
    <cellStyle name="계산 2 2 2 2 3" xfId="5910" xr:uid="{16C3B55F-4ABC-4EA2-8F3E-D8E304FFA92D}"/>
    <cellStyle name="계산 2 2 2 2 3 2" xfId="7079" xr:uid="{9B9800C7-70C2-4000-B46C-34D8A6816557}"/>
    <cellStyle name="계산 2 2 2 2 3 2 2" xfId="11235" xr:uid="{97678875-C5D6-4E38-ABDF-A1A6267E87B5}"/>
    <cellStyle name="계산 2 2 2 2 3 2 3" xfId="14689" xr:uid="{B19499CD-E695-4AAE-879A-A021EF4C3751}"/>
    <cellStyle name="계산 2 2 2 2 3 2 4" xfId="3192" xr:uid="{1F933D75-4314-4A65-9F3B-C46FB501BBA0}"/>
    <cellStyle name="계산 2 2 2 2 3 2 5" xfId="20430" xr:uid="{2B24672F-4E07-4DB7-88A1-FA2BA961748F}"/>
    <cellStyle name="계산 2 2 2 2 3 2 6" xfId="23188" xr:uid="{67311FAC-55F5-4EA5-8356-7361FB422AD1}"/>
    <cellStyle name="계산 2 2 2 2 3 3" xfId="7727" xr:uid="{47F4499B-3D3F-4F6A-8BA3-044FE33DF63C}"/>
    <cellStyle name="계산 2 2 2 2 3 3 2" xfId="11883" xr:uid="{CF0178DF-AECD-427D-82CE-C9C772CE0846}"/>
    <cellStyle name="계산 2 2 2 2 3 3 3" xfId="15332" xr:uid="{97706241-35C6-4108-93DB-94A1B9093984}"/>
    <cellStyle name="계산 2 2 2 2 3 3 4" xfId="4428" xr:uid="{55A43DE2-0A21-472E-AE97-699C92EB0D84}"/>
    <cellStyle name="계산 2 2 2 2 3 3 5" xfId="21067" xr:uid="{C56CCF87-7896-4063-8E95-17DE2E461D09}"/>
    <cellStyle name="계산 2 2 2 2 3 3 6" xfId="23823" xr:uid="{15EBBC81-AD7D-422B-AEBA-E1F96B8E4E34}"/>
    <cellStyle name="계산 2 2 2 2 3 4" xfId="8359" xr:uid="{157D7814-0E43-4165-A25B-D9672C89E029}"/>
    <cellStyle name="계산 2 2 2 2 3 4 2" xfId="12515" xr:uid="{A8586612-B620-414D-8403-A93DAC4332AA}"/>
    <cellStyle name="계산 2 2 2 2 3 4 3" xfId="15962" xr:uid="{31ACD646-B79C-4A82-B0B9-102601F00A7E}"/>
    <cellStyle name="계산 2 2 2 2 3 4 4" xfId="4339" xr:uid="{B2E0517F-F1E2-4A8D-8AE7-C44818AD1A77}"/>
    <cellStyle name="계산 2 2 2 2 3 4 5" xfId="21693" xr:uid="{57247ACE-2A05-45F7-84A6-A7224D901EE9}"/>
    <cellStyle name="계산 2 2 2 2 3 4 6" xfId="24449" xr:uid="{ABA9CB90-BB1C-42D7-A2D1-14F4377C4119}"/>
    <cellStyle name="계산 2 2 2 2 3 5" xfId="10095" xr:uid="{7048A2ED-B83B-460D-9C15-45F24D4B2083}"/>
    <cellStyle name="계산 2 2 2 2 3 6" xfId="3341" xr:uid="{C2272F85-B63B-4716-8C9E-BC4E396B65C6}"/>
    <cellStyle name="계산 2 2 2 2 3 7" xfId="16212" xr:uid="{D08230FC-ACA0-493E-86D6-D9182CEEAA1C}"/>
    <cellStyle name="계산 2 2 2 2 3 8" xfId="18261" xr:uid="{F7964484-A910-4934-B36F-5002D1F2169C}"/>
    <cellStyle name="계산 2 2 2 2 3 9" xfId="18036" xr:uid="{F88894AA-9E39-4C9F-BBDC-5B828A583246}"/>
    <cellStyle name="계산 2 2 2 2 4" xfId="6757" xr:uid="{63DECBB0-257A-4419-B7F2-5DF7B82BD60E}"/>
    <cellStyle name="계산 2 2 2 2 4 2" xfId="10918" xr:uid="{D04321C2-D671-48C3-88C3-30A9ABB52849}"/>
    <cellStyle name="계산 2 2 2 2 4 3" xfId="14371" xr:uid="{99337E1C-52FE-4269-AFCA-ECC3FDE238A1}"/>
    <cellStyle name="계산 2 2 2 2 4 4" xfId="18845" xr:uid="{3F28D0F2-CF17-4AF4-A893-743B6580FA19}"/>
    <cellStyle name="계산 2 2 2 2 4 5" xfId="20130" xr:uid="{83CAF29A-473A-4B0F-9B78-B9930153280C}"/>
    <cellStyle name="계산 2 2 2 2 4 6" xfId="22889" xr:uid="{AAFD5577-E9A9-44CB-BDAD-255956AE2C5C}"/>
    <cellStyle name="계산 2 2 2 2 5" xfId="7425" xr:uid="{54C80525-435C-4701-85CB-C31E7780A0DE}"/>
    <cellStyle name="계산 2 2 2 2 5 2" xfId="11581" xr:uid="{BC738D53-5B7F-4F85-BD9F-FFD48EA91145}"/>
    <cellStyle name="계산 2 2 2 2 5 3" xfId="15032" xr:uid="{0FE56C8E-C83A-4715-BE39-933A9F74C82A}"/>
    <cellStyle name="계산 2 2 2 2 5 4" xfId="17769" xr:uid="{F5E935C9-256B-4AD3-AA95-EF0CB9A0DE41}"/>
    <cellStyle name="계산 2 2 2 2 5 5" xfId="20768" xr:uid="{B5400ED7-A8D2-473F-A38A-6835CEA2033F}"/>
    <cellStyle name="계산 2 2 2 2 5 6" xfId="23524" xr:uid="{EBDB22D2-F744-40C2-BBF6-CE6569903D4C}"/>
    <cellStyle name="계산 2 2 2 2 6" xfId="8057" xr:uid="{3A3942A5-0911-467D-9874-E0767AFF9671}"/>
    <cellStyle name="계산 2 2 2 2 6 2" xfId="12213" xr:uid="{B0ADC131-A864-4F05-8102-B30739C4E152}"/>
    <cellStyle name="계산 2 2 2 2 6 3" xfId="15662" xr:uid="{9CCC900B-E9BE-4E6A-AA3E-A1DB004E994D}"/>
    <cellStyle name="계산 2 2 2 2 6 4" xfId="12684" xr:uid="{6FAF346C-8975-42E3-B571-1E2ABF74F8CE}"/>
    <cellStyle name="계산 2 2 2 2 6 5" xfId="21394" xr:uid="{F07DEFD5-CFC0-4838-9A64-649BE3BE204B}"/>
    <cellStyle name="계산 2 2 2 2 6 6" xfId="24150" xr:uid="{E3D540CB-B636-410C-8EE5-6D736071756A}"/>
    <cellStyle name="계산 2 2 2 2 7" xfId="9778" xr:uid="{76F95CA1-BB3E-4D95-A83E-EF903EDD6A8E}"/>
    <cellStyle name="계산 2 2 2 2 8" xfId="9186" xr:uid="{D2BF9558-7965-4961-A6F5-7A1B113A797D}"/>
    <cellStyle name="계산 2 2 2 2 9" xfId="18596" xr:uid="{5BE70A6F-814B-495F-BCD3-4E4F469FD06B}"/>
    <cellStyle name="계산 2 2 2 3" xfId="5638" xr:uid="{6644E860-E74E-4522-9DEB-859D4155136D}"/>
    <cellStyle name="계산 2 2 2 3 2" xfId="6808" xr:uid="{69D0EE9A-9B23-4092-A6E2-F4866FC5024F}"/>
    <cellStyle name="계산 2 2 2 3 2 2" xfId="10969" xr:uid="{76FD83F2-76D0-4BDE-ABAE-D10C701C0B03}"/>
    <cellStyle name="계산 2 2 2 3 2 3" xfId="14422" xr:uid="{7AE3A756-2D8F-48A5-BBD2-1BE7F556BF7D}"/>
    <cellStyle name="계산 2 2 2 3 2 4" xfId="17024" xr:uid="{ED4B8AE1-6633-4779-84C2-913C2075C93F}"/>
    <cellStyle name="계산 2 2 2 3 2 5" xfId="20181" xr:uid="{D0205FAA-2451-427E-BF07-76C7D60925FF}"/>
    <cellStyle name="계산 2 2 2 3 2 6" xfId="22940" xr:uid="{9E68C1B7-1EAA-4AA6-8099-586CD8EB0633}"/>
    <cellStyle name="계산 2 2 2 3 3" xfId="7476" xr:uid="{F1296CFE-7748-4951-975A-134F8A08D2DE}"/>
    <cellStyle name="계산 2 2 2 3 3 2" xfId="11632" xr:uid="{1B7B8DFB-06EA-402A-AC78-A2B789318DFD}"/>
    <cellStyle name="계산 2 2 2 3 3 3" xfId="15083" xr:uid="{FEA70C53-FB08-48E3-9831-2D36F9754CD2}"/>
    <cellStyle name="계산 2 2 2 3 3 4" xfId="17856" xr:uid="{18A9E4B3-5BA0-4B3E-8EC2-4653F7B5B70B}"/>
    <cellStyle name="계산 2 2 2 3 3 5" xfId="20819" xr:uid="{BC9627EA-DE50-49D2-87C5-FCFE42B88A8C}"/>
    <cellStyle name="계산 2 2 2 3 3 6" xfId="23575" xr:uid="{9C55A950-4D7E-4771-B35E-D8C493B8C134}"/>
    <cellStyle name="계산 2 2 2 3 4" xfId="8108" xr:uid="{E4F03F3F-E213-46C8-82C3-8B1B942D210E}"/>
    <cellStyle name="계산 2 2 2 3 4 2" xfId="12264" xr:uid="{F4531151-74CF-41EC-AE7C-FDACA016CB6C}"/>
    <cellStyle name="계산 2 2 2 3 4 3" xfId="15713" xr:uid="{4206D52E-EA0B-45C6-AC19-7919AFC0E0D7}"/>
    <cellStyle name="계산 2 2 2 3 4 4" xfId="10111" xr:uid="{C7D7FFD1-80CE-491D-B5DE-D2D463F87B72}"/>
    <cellStyle name="계산 2 2 2 3 4 5" xfId="21445" xr:uid="{EC4A7807-8B16-4FF3-8F07-D958F30488A1}"/>
    <cellStyle name="계산 2 2 2 3 4 6" xfId="24201" xr:uid="{4A1BE80D-DCC3-4E8C-A81D-D4A0D7EA13BE}"/>
    <cellStyle name="계산 2 2 2 3 5" xfId="9829" xr:uid="{0DCCB803-D949-4B4E-94DB-FA81F92D3302}"/>
    <cellStyle name="계산 2 2 2 3 6" xfId="8630" xr:uid="{8A8417B8-A88D-4AEF-A967-591B5097BB5F}"/>
    <cellStyle name="계산 2 2 2 3 7" xfId="10807" xr:uid="{254D6D6E-0FF8-4C36-A955-97C89FADDB2E}"/>
    <cellStyle name="계산 2 2 2 3 8" xfId="3422" xr:uid="{27C27F44-51BA-4CE2-AB98-8900151FD76D}"/>
    <cellStyle name="계산 2 2 2 3 9" xfId="18125" xr:uid="{CF65634C-C164-487B-A350-1513E8AB3F65}"/>
    <cellStyle name="계산 2 2 2 4" xfId="5856" xr:uid="{461B09D9-C181-4450-A72E-32AE2E1BEF55}"/>
    <cellStyle name="계산 2 2 2 4 2" xfId="7025" xr:uid="{F1C4197D-62F2-4248-B6E6-7BBDE55A3C4F}"/>
    <cellStyle name="계산 2 2 2 4 2 2" xfId="11181" xr:uid="{FE47A83E-2EAE-4483-AA72-11AE7B05B880}"/>
    <cellStyle name="계산 2 2 2 4 2 3" xfId="14635" xr:uid="{836589D0-43B2-4CD9-8787-DB9B339E945D}"/>
    <cellStyle name="계산 2 2 2 4 2 4" xfId="18753" xr:uid="{F913DF49-D4D0-4DC3-B7E2-421A9A4DEBB2}"/>
    <cellStyle name="계산 2 2 2 4 2 5" xfId="20376" xr:uid="{659CF8E2-102C-4E00-91E2-3EB6833CBA45}"/>
    <cellStyle name="계산 2 2 2 4 2 6" xfId="23134" xr:uid="{AA752439-A6D5-4DED-AC8B-53D0BADF5947}"/>
    <cellStyle name="계산 2 2 2 4 3" xfId="7673" xr:uid="{DA437A78-EE1E-4BC0-B6F2-FD2F29204489}"/>
    <cellStyle name="계산 2 2 2 4 3 2" xfId="11829" xr:uid="{A9FCD602-4C90-416F-BCB6-3CDA9B822E35}"/>
    <cellStyle name="계산 2 2 2 4 3 3" xfId="15278" xr:uid="{1BB881AE-696E-4CE3-A590-54F6132A55CC}"/>
    <cellStyle name="계산 2 2 2 4 3 4" xfId="14011" xr:uid="{315248E8-3397-4A29-8631-C553AA1FCDDE}"/>
    <cellStyle name="계산 2 2 2 4 3 5" xfId="21013" xr:uid="{926EB538-505D-40C4-A4A0-D0B4DDEDEBFD}"/>
    <cellStyle name="계산 2 2 2 4 3 6" xfId="23769" xr:uid="{27F1C81F-C839-4AFC-AA76-0D7256F70684}"/>
    <cellStyle name="계산 2 2 2 4 4" xfId="8305" xr:uid="{BA762F59-C17F-4019-BB2C-DA3A848003C0}"/>
    <cellStyle name="계산 2 2 2 4 4 2" xfId="12461" xr:uid="{D4DE996F-1BE3-49C2-9D2A-1F9C9D44E9A4}"/>
    <cellStyle name="계산 2 2 2 4 4 3" xfId="15908" xr:uid="{9D37DB5D-FF3D-488F-AC19-A8663FA461CC}"/>
    <cellStyle name="계산 2 2 2 4 4 4" xfId="4299" xr:uid="{9EA60E79-384C-4204-9B67-AB790E6866A7}"/>
    <cellStyle name="계산 2 2 2 4 4 5" xfId="21639" xr:uid="{5A7146F5-83A8-4B25-BDB9-8309E09F1187}"/>
    <cellStyle name="계산 2 2 2 4 4 6" xfId="24395" xr:uid="{F0F1A839-531D-40FB-A7A4-F2DACC8EBCF5}"/>
    <cellStyle name="계산 2 2 2 4 5" xfId="10041" xr:uid="{C22512FD-890D-4BD5-BFEC-831A0C7F9A85}"/>
    <cellStyle name="계산 2 2 2 4 6" xfId="4683" xr:uid="{5AE5819D-C462-434C-9898-34CF7FF30022}"/>
    <cellStyle name="계산 2 2 2 4 7" xfId="5076" xr:uid="{B523C96D-1031-4F8D-987E-5D0E007E3F16}"/>
    <cellStyle name="계산 2 2 2 4 8" xfId="18051" xr:uid="{45CADBE9-DB96-4704-ADED-0AAD63616970}"/>
    <cellStyle name="계산 2 2 2 4 9" xfId="13082" xr:uid="{DEA6194C-42B7-416E-83CC-E31C0D0C4739}"/>
    <cellStyle name="계산 2 2 2 5" xfId="6705" xr:uid="{8C66EBA1-CF8A-45AC-8B33-0D99E418CA34}"/>
    <cellStyle name="계산 2 2 2 5 2" xfId="10866" xr:uid="{87E62766-76E2-4761-A0A6-41235D76F536}"/>
    <cellStyle name="계산 2 2 2 5 3" xfId="14319" xr:uid="{4626E054-8050-45A4-AC51-3954AA42689F}"/>
    <cellStyle name="계산 2 2 2 5 4" xfId="17399" xr:uid="{67EBE21B-DF83-42B6-8142-8CCC1B635254}"/>
    <cellStyle name="계산 2 2 2 5 5" xfId="20079" xr:uid="{13C70F05-A72A-41D8-9EB7-C9BABC70C164}"/>
    <cellStyle name="계산 2 2 2 5 6" xfId="22838" xr:uid="{D5C6105A-7B71-4779-938C-F89ADA9E10FF}"/>
    <cellStyle name="계산 2 2 2 6" xfId="7373" xr:uid="{A57131D5-0470-427A-9EEF-56797EF8C9E0}"/>
    <cellStyle name="계산 2 2 2 6 2" xfId="11529" xr:uid="{A70D160E-9E5D-485A-918B-69D7F4C5D004}"/>
    <cellStyle name="계산 2 2 2 6 3" xfId="14980" xr:uid="{D77AA6A9-F798-4576-A7EF-514211589E10}"/>
    <cellStyle name="계산 2 2 2 6 4" xfId="17259" xr:uid="{FD7785E6-C311-490F-91F6-A8B25AF1A5D6}"/>
    <cellStyle name="계산 2 2 2 6 5" xfId="20716" xr:uid="{26D4081B-0EB1-40A9-A4D1-9747696EE7D3}"/>
    <cellStyle name="계산 2 2 2 6 6" xfId="23472" xr:uid="{B3BBF7AF-7B8C-4D54-ABD5-6D713DB3AD75}"/>
    <cellStyle name="계산 2 2 2 7" xfId="8006" xr:uid="{9670FA8E-8166-4203-954B-FA0EFBCE3774}"/>
    <cellStyle name="계산 2 2 2 7 2" xfId="12162" xr:uid="{C769B1CD-C621-49A3-BF7C-553A1E20274A}"/>
    <cellStyle name="계산 2 2 2 7 3" xfId="15611" xr:uid="{D91D397B-74D0-4465-A881-051FB658CF4E}"/>
    <cellStyle name="계산 2 2 2 7 4" xfId="13949" xr:uid="{56391F5A-8FFE-4909-BCB7-38EC4687E8C5}"/>
    <cellStyle name="계산 2 2 2 7 5" xfId="21343" xr:uid="{B9E44407-0EF2-4F0E-AD5C-BF1140BA5971}"/>
    <cellStyle name="계산 2 2 2 7 6" xfId="24099" xr:uid="{4744767B-5A78-4794-B343-11C769C31550}"/>
    <cellStyle name="계산 2 2 2 8" xfId="9724" xr:uid="{13454E8B-50CC-41BC-AC1B-EA4A7028483E}"/>
    <cellStyle name="계산 2 2 2 9" xfId="4885" xr:uid="{8DA81E7A-94EB-4F4D-A819-656523DE17E6}"/>
    <cellStyle name="계산 2 2 3" xfId="5802" xr:uid="{C88A0F5F-A8C7-43FA-A363-EAD9F38E5675}"/>
    <cellStyle name="계산 2 2 3 2" xfId="6971" xr:uid="{1E6DA04D-B0FF-42A0-9308-1DCA642CB59D}"/>
    <cellStyle name="계산 2 2 3 2 2" xfId="11127" xr:uid="{E9C9DD38-866C-4D5F-B29D-B21E3C20A11F}"/>
    <cellStyle name="계산 2 2 3 2 3" xfId="14581" xr:uid="{80FFBA91-DBF8-46AB-ADF8-AF5B6E5EF005}"/>
    <cellStyle name="계산 2 2 3 2 4" xfId="4150" xr:uid="{84AD7D60-E267-4413-AD1D-670D326526F3}"/>
    <cellStyle name="계산 2 2 3 2 5" xfId="20322" xr:uid="{F7B80546-DB03-4450-A52C-03EC4849E36A}"/>
    <cellStyle name="계산 2 2 3 2 6" xfId="23080" xr:uid="{2777FCF5-9F60-4F78-BD58-EDBF27876DD4}"/>
    <cellStyle name="계산 2 2 3 3" xfId="7619" xr:uid="{B778E645-0742-4A41-A91D-B4E61E0E4D43}"/>
    <cellStyle name="계산 2 2 3 3 2" xfId="11775" xr:uid="{DD70AA7E-F822-4D15-B158-F756931968C6}"/>
    <cellStyle name="계산 2 2 3 3 3" xfId="15224" xr:uid="{B73DA543-90C5-4587-99BF-967077974DBE}"/>
    <cellStyle name="계산 2 2 3 3 4" xfId="16666" xr:uid="{F31749FB-5203-4E4E-91FB-9F34F088F73C}"/>
    <cellStyle name="계산 2 2 3 3 5" xfId="20959" xr:uid="{32F3FF9F-68BB-4657-B06D-37AE47AA443D}"/>
    <cellStyle name="계산 2 2 3 3 6" xfId="23715" xr:uid="{675C8574-F737-4CAC-8836-A17C7F91E2AD}"/>
    <cellStyle name="계산 2 2 3 4" xfId="8251" xr:uid="{F2DA1380-2A55-4664-9DA1-BA69D475FF3E}"/>
    <cellStyle name="계산 2 2 3 4 2" xfId="12407" xr:uid="{D8764EFC-799B-4A54-9F60-F9DAB7F6C6B8}"/>
    <cellStyle name="계산 2 2 3 4 3" xfId="15854" xr:uid="{887F3C16-88A4-4A95-9034-10FB03197A69}"/>
    <cellStyle name="계산 2 2 3 4 4" xfId="4106" xr:uid="{E655951D-9353-4D3B-9673-8192E40AD192}"/>
    <cellStyle name="계산 2 2 3 4 5" xfId="21585" xr:uid="{349B355B-FEC4-4CBD-806B-A626F6519AFE}"/>
    <cellStyle name="계산 2 2 3 4 6" xfId="24341" xr:uid="{74163D1A-73D3-4114-9EB4-059E78E19356}"/>
    <cellStyle name="계산 2 2 3 5" xfId="9987" xr:uid="{41A39E44-D797-4488-A13A-F9712F42C3F2}"/>
    <cellStyle name="계산 2 2 3 6" xfId="5121" xr:uid="{49B7CCE7-5ED6-41A0-96F8-ACD79AF259DC}"/>
    <cellStyle name="계산 2 2 3 7" xfId="10275" xr:uid="{5CB18F7D-677D-4972-BFF5-B710FC731EBA}"/>
    <cellStyle name="계산 2 2 3 8" xfId="18311" xr:uid="{83DC5425-F894-46B3-B794-FBBA46080282}"/>
    <cellStyle name="계산 2 2 3 9" xfId="13684" xr:uid="{22D47F1E-0201-4ED3-B914-C038EC35470E}"/>
    <cellStyle name="계산 2 2 4" xfId="6660" xr:uid="{85F0C1CD-AA4D-487D-8229-717F9004FA0C}"/>
    <cellStyle name="계산 2 2 4 2" xfId="10821" xr:uid="{1F92E911-DA13-404D-8BAE-758057003B81}"/>
    <cellStyle name="계산 2 2 4 3" xfId="14274" xr:uid="{CC9E64BD-6B0C-4258-A123-2C3766799942}"/>
    <cellStyle name="계산 2 2 4 4" xfId="13931" xr:uid="{E3321D47-0017-4DCD-85E9-10158108A329}"/>
    <cellStyle name="계산 2 2 4 5" xfId="20035" xr:uid="{DFD25B1A-4C61-4051-BE1C-8A511BDF8EDA}"/>
    <cellStyle name="계산 2 2 4 6" xfId="22794" xr:uid="{3B2E7C60-34D2-4978-AE49-07C69A5616ED}"/>
    <cellStyle name="계산 2 2 5" xfId="7329" xr:uid="{C31AC363-BBE8-4142-B78A-56B5FE09FD75}"/>
    <cellStyle name="계산 2 2 5 2" xfId="11485" xr:uid="{2AEBD964-6A68-49FE-817C-F9B71EBE0038}"/>
    <cellStyle name="계산 2 2 5 3" xfId="14936" xr:uid="{7A07477E-4299-4208-BEF1-CB8A4EB6700A}"/>
    <cellStyle name="계산 2 2 5 4" xfId="17608" xr:uid="{C872E76A-CFB0-4B2E-9573-6B71C035582E}"/>
    <cellStyle name="계산 2 2 5 5" xfId="20672" xr:uid="{1E341C30-E1C4-430B-BD2F-0F18CDD67083}"/>
    <cellStyle name="계산 2 2 5 6" xfId="23428" xr:uid="{DB311975-F1EF-4656-B131-F5F32F04AEEB}"/>
    <cellStyle name="계산 2 2 6" xfId="7962" xr:uid="{622D1ED0-2515-44D7-BE2C-D9499027CE99}"/>
    <cellStyle name="계산 2 2 6 2" xfId="12118" xr:uid="{439A8E79-1EF6-4F78-B791-1DCD96C0E1C2}"/>
    <cellStyle name="계산 2 2 6 3" xfId="15567" xr:uid="{78530B7D-CD23-4BEF-97A4-DE60B4D7954A}"/>
    <cellStyle name="계산 2 2 6 4" xfId="13786" xr:uid="{A46254E0-2C19-433B-B790-7EA637943FB9}"/>
    <cellStyle name="계산 2 2 6 5" xfId="21299" xr:uid="{B5AF2634-9C81-46D3-B877-F24E9B737FC4}"/>
    <cellStyle name="계산 2 2 6 6" xfId="24055" xr:uid="{A5765BEC-EFDD-4698-A9EA-DEFA8A068395}"/>
    <cellStyle name="계산 2 2 7" xfId="9677" xr:uid="{6B8C583E-86E0-4F19-9BFF-425AC129C82A}"/>
    <cellStyle name="계산 2 2 8" xfId="5102" xr:uid="{AE2672E7-29DD-470C-AE08-A4C57F7DB68B}"/>
    <cellStyle name="계산 2 2 9" xfId="13033" xr:uid="{0643B4FA-4BCF-4CFB-B9B1-B412988D6B3E}"/>
    <cellStyle name="계산 2 3" xfId="5498" xr:uid="{9DAE7547-5AAE-42D6-BBF7-1E5820B9675E}"/>
    <cellStyle name="계산 2 3 10" xfId="18550" xr:uid="{C8E81776-A3D3-45E5-B381-2E1DE82210CC}"/>
    <cellStyle name="계산 2 3 11" xfId="3717" xr:uid="{C9DAEA2F-D19E-4876-8FC3-AB4CA0953FDB}"/>
    <cellStyle name="계산 2 3 12" xfId="4399" xr:uid="{E71F761A-30AB-47D7-AA1B-3E845A0D936A}"/>
    <cellStyle name="계산 2 3 2" xfId="5551" xr:uid="{F3EFC1CD-87AA-4D62-B107-FB882FE0C18B}"/>
    <cellStyle name="계산 2 3 2 10" xfId="18071" xr:uid="{9205516C-3F34-4433-8BD2-2F2389244E03}"/>
    <cellStyle name="계산 2 3 2 11" xfId="3548" xr:uid="{551E4515-BB2D-499C-9C2D-29F0F51E6032}"/>
    <cellStyle name="계산 2 3 2 2" xfId="5653" xr:uid="{A788A9D7-EC1B-4E5D-944A-FA6282AB3580}"/>
    <cellStyle name="계산 2 3 2 2 2" xfId="6823" xr:uid="{A95FD507-48ED-419B-BB00-81B88889E170}"/>
    <cellStyle name="계산 2 3 2 2 2 2" xfId="10984" xr:uid="{A13A6677-ABEC-4C1C-A129-8B28FF846BD1}"/>
    <cellStyle name="계산 2 3 2 2 2 3" xfId="14437" xr:uid="{DAB5868C-2FEA-486C-9BF9-F4B5DB120D74}"/>
    <cellStyle name="계산 2 3 2 2 2 4" xfId="17210" xr:uid="{BD53C585-E182-4F12-91A3-1DFB0F03A0A6}"/>
    <cellStyle name="계산 2 3 2 2 2 5" xfId="20196" xr:uid="{6A695188-098F-4F71-B87F-42A6E7D49657}"/>
    <cellStyle name="계산 2 3 2 2 2 6" xfId="22955" xr:uid="{7A4F1F6F-A04D-41F3-BB15-C75E785BC6D7}"/>
    <cellStyle name="계산 2 3 2 2 3" xfId="7491" xr:uid="{E22E111A-7046-494E-877E-83B95D296B8A}"/>
    <cellStyle name="계산 2 3 2 2 3 2" xfId="11647" xr:uid="{E5559680-744C-4298-91F8-CDDE0F05455C}"/>
    <cellStyle name="계산 2 3 2 2 3 3" xfId="15098" xr:uid="{E5AF3B8B-E3F5-4A44-B821-33805AC34FD1}"/>
    <cellStyle name="계산 2 3 2 2 3 4" xfId="17917" xr:uid="{FCD88683-3F26-4FB4-BDD8-F7C3D0F5CEC4}"/>
    <cellStyle name="계산 2 3 2 2 3 5" xfId="20834" xr:uid="{17219177-98AF-4BF1-A5D3-8C688394A36E}"/>
    <cellStyle name="계산 2 3 2 2 3 6" xfId="23590" xr:uid="{8B6FBC02-5086-439D-99C3-9077ABB9BDF3}"/>
    <cellStyle name="계산 2 3 2 2 4" xfId="8123" xr:uid="{E06E69B3-06E0-4953-A11C-52EFEDEEF48E}"/>
    <cellStyle name="계산 2 3 2 2 4 2" xfId="12279" xr:uid="{2F35B8FB-FD3E-4E9A-9E57-553858986A78}"/>
    <cellStyle name="계산 2 3 2 2 4 3" xfId="15728" xr:uid="{D02ACE1F-C988-485A-97DC-D942F496A52F}"/>
    <cellStyle name="계산 2 3 2 2 4 4" xfId="10214" xr:uid="{4AA2644F-16AA-4E82-92BF-AA5EC53913E3}"/>
    <cellStyle name="계산 2 3 2 2 4 5" xfId="21460" xr:uid="{BE12789F-C06A-4F52-9F5F-CC55BB1CD719}"/>
    <cellStyle name="계산 2 3 2 2 4 6" xfId="24216" xr:uid="{97B05F54-3101-40C7-AEC0-06488D2F0693}"/>
    <cellStyle name="계산 2 3 2 2 5" xfId="9844" xr:uid="{FAB5AC60-D647-41AD-9CCE-33C19E5A9296}"/>
    <cellStyle name="계산 2 3 2 2 6" xfId="12805" xr:uid="{6D6D1799-64DD-4C60-9DC5-DCBFFDFE0D06}"/>
    <cellStyle name="계산 2 3 2 2 7" xfId="4066" xr:uid="{91724F7E-885B-496F-A3D1-BA46EAC489ED}"/>
    <cellStyle name="계산 2 3 2 2 8" xfId="17655" xr:uid="{EBD73CC9-B8F2-498F-86C2-4131D2E4FDAE}"/>
    <cellStyle name="계산 2 3 2 2 9" xfId="13085" xr:uid="{AC5126F1-6643-4130-9FCD-F6AFFFD5BB4C}"/>
    <cellStyle name="계산 2 3 2 3" xfId="5874" xr:uid="{43A854AF-5236-4CBE-B115-9E9403C46849}"/>
    <cellStyle name="계산 2 3 2 3 2" xfId="7043" xr:uid="{3C815CF8-99CB-4930-8F48-DC45F7211E32}"/>
    <cellStyle name="계산 2 3 2 3 2 2" xfId="11199" xr:uid="{1036C329-1D43-4BC4-B63D-030A8745765D}"/>
    <cellStyle name="계산 2 3 2 3 2 3" xfId="14653" xr:uid="{F3BD62F3-F2B5-4AAD-8A06-C40A09708174}"/>
    <cellStyle name="계산 2 3 2 3 2 4" xfId="17362" xr:uid="{7C6C3422-4718-49C5-89FA-2C261B810C31}"/>
    <cellStyle name="계산 2 3 2 3 2 5" xfId="20394" xr:uid="{798BD600-AC57-4091-AA1B-30D3F0882B9C}"/>
    <cellStyle name="계산 2 3 2 3 2 6" xfId="23152" xr:uid="{B84A5E74-DE07-45F8-91ED-9BE820303324}"/>
    <cellStyle name="계산 2 3 2 3 3" xfId="7691" xr:uid="{C62A6F81-F96C-4C90-8F9A-A1104BA24DFB}"/>
    <cellStyle name="계산 2 3 2 3 3 2" xfId="11847" xr:uid="{E0ED63CE-A242-47A2-BC51-2D0113616CE8}"/>
    <cellStyle name="계산 2 3 2 3 3 3" xfId="15296" xr:uid="{E7B10607-E2D8-48DF-A1D3-AE83757F7293}"/>
    <cellStyle name="계산 2 3 2 3 3 4" xfId="4429" xr:uid="{E76F8553-10F7-4CE3-8D4B-EC27B621F66B}"/>
    <cellStyle name="계산 2 3 2 3 3 5" xfId="21031" xr:uid="{102306FD-7B70-4C94-9403-8B62DCF07271}"/>
    <cellStyle name="계산 2 3 2 3 3 6" xfId="23787" xr:uid="{34501437-B615-4B9B-ABF5-24D43EBA8969}"/>
    <cellStyle name="계산 2 3 2 3 4" xfId="8323" xr:uid="{D2C23CF7-6A30-4434-85AB-8A92FE34D782}"/>
    <cellStyle name="계산 2 3 2 3 4 2" xfId="12479" xr:uid="{413EF24E-C9F0-4D06-BE10-DC56474A52B6}"/>
    <cellStyle name="계산 2 3 2 3 4 3" xfId="15926" xr:uid="{29DFF738-BD38-4BF1-8667-1BE937F213BC}"/>
    <cellStyle name="계산 2 3 2 3 4 4" xfId="4315" xr:uid="{94DAE0E8-D065-4B05-BCA3-0D5DB82DA2E3}"/>
    <cellStyle name="계산 2 3 2 3 4 5" xfId="21657" xr:uid="{D8E6ECD6-F0CA-4242-BCD6-334CF07E3157}"/>
    <cellStyle name="계산 2 3 2 3 4 6" xfId="24413" xr:uid="{B7D595F1-B157-4149-A003-2844102362B6}"/>
    <cellStyle name="계산 2 3 2 3 5" xfId="10059" xr:uid="{725080F6-068A-416B-A24D-9E67D96378B0}"/>
    <cellStyle name="계산 2 3 2 3 6" xfId="4701" xr:uid="{AF8372E2-696D-4AE1-91BF-4DAE081D8530}"/>
    <cellStyle name="계산 2 3 2 3 7" xfId="4938" xr:uid="{5D89C2AC-5C9C-41F6-A5D8-3EE7CA29DDA6}"/>
    <cellStyle name="계산 2 3 2 3 8" xfId="3991" xr:uid="{4170958C-29F0-47DE-9BAC-01FA7EAF9067}"/>
    <cellStyle name="계산 2 3 2 3 9" xfId="19520" xr:uid="{0AC11E92-B168-47E4-8957-753AE43B9ECC}"/>
    <cellStyle name="계산 2 3 2 4" xfId="6721" xr:uid="{4085F082-36F6-417B-80FE-AECAC90DB1B5}"/>
    <cellStyle name="계산 2 3 2 4 2" xfId="10882" xr:uid="{555FC28E-CCAF-43EF-90A6-6453BD5DA0E0}"/>
    <cellStyle name="계산 2 3 2 4 3" xfId="14335" xr:uid="{F61EB37A-5B81-48EE-85FB-F3825A183508}"/>
    <cellStyle name="계산 2 3 2 4 4" xfId="17386" xr:uid="{A298A96C-3276-4795-AA6E-0C8119312048}"/>
    <cellStyle name="계산 2 3 2 4 5" xfId="20094" xr:uid="{83BD969C-4D1B-4336-B7AA-61498E2BBF60}"/>
    <cellStyle name="계산 2 3 2 4 6" xfId="22853" xr:uid="{A4F09AB9-75EC-4A59-B295-2831A548148C}"/>
    <cellStyle name="계산 2 3 2 5" xfId="7389" xr:uid="{5BD16A41-0831-400E-899C-8E915E2647B6}"/>
    <cellStyle name="계산 2 3 2 5 2" xfId="11545" xr:uid="{6DE52AE9-FC8C-439B-9634-3CEDA38FA240}"/>
    <cellStyle name="계산 2 3 2 5 3" xfId="14996" xr:uid="{C72DFF67-3A17-4615-BC7B-9227A08FF433}"/>
    <cellStyle name="계산 2 3 2 5 4" xfId="18439" xr:uid="{E1990FDD-7892-4F0F-93E2-9F81482D910F}"/>
    <cellStyle name="계산 2 3 2 5 5" xfId="20732" xr:uid="{68D3ADBF-7E6E-4C2F-905E-40D30EA70EC6}"/>
    <cellStyle name="계산 2 3 2 5 6" xfId="23488" xr:uid="{26DF41AA-45A4-46F9-84DB-1AC4183937DB}"/>
    <cellStyle name="계산 2 3 2 6" xfId="8021" xr:uid="{3920EF76-631C-4FC1-921A-D2F9B6647A36}"/>
    <cellStyle name="계산 2 3 2 6 2" xfId="12177" xr:uid="{F9D460A0-E28D-4DB4-A556-5BA66199844F}"/>
    <cellStyle name="계산 2 3 2 6 3" xfId="15626" xr:uid="{DEA4D5D2-4683-4561-A93D-76CA4DD78CFA}"/>
    <cellStyle name="계산 2 3 2 6 4" xfId="10258" xr:uid="{192C148F-8E59-458B-9948-60F63593A4B4}"/>
    <cellStyle name="계산 2 3 2 6 5" xfId="21358" xr:uid="{7F26847A-044E-42C2-8DE4-5216411A5B98}"/>
    <cellStyle name="계산 2 3 2 6 6" xfId="24114" xr:uid="{51F358E5-6162-484C-B167-B16BD4BA34DC}"/>
    <cellStyle name="계산 2 3 2 7" xfId="9742" xr:uid="{12870583-4291-4511-BD00-E5C35D59FE09}"/>
    <cellStyle name="계산 2 3 2 8" xfId="9595" xr:uid="{718FD0AB-B5CC-40F4-B6DF-3E9634B047E7}"/>
    <cellStyle name="계산 2 3 2 9" xfId="18629" xr:uid="{03C921A1-F4E2-49AC-9483-3FBE8005745C}"/>
    <cellStyle name="계산 2 3 3" xfId="5604" xr:uid="{49DEB0E6-6084-4927-93E3-DAEB4FD35285}"/>
    <cellStyle name="계산 2 3 3 2" xfId="6774" xr:uid="{A6BF7909-7E0D-43FD-8078-D1075AEA2ECB}"/>
    <cellStyle name="계산 2 3 3 2 2" xfId="10935" xr:uid="{EAFF6845-5543-4E02-9E59-98E7CB2B29BE}"/>
    <cellStyle name="계산 2 3 3 2 3" xfId="14388" xr:uid="{8824CF46-7E11-4C1B-9275-07441B3C63D3}"/>
    <cellStyle name="계산 2 3 3 2 4" xfId="19353" xr:uid="{08D84456-6EB3-4E94-AEC2-357A5FAF24D6}"/>
    <cellStyle name="계산 2 3 3 2 5" xfId="20147" xr:uid="{EBC56BF9-4B4B-4191-BEB0-DB5931D70601}"/>
    <cellStyle name="계산 2 3 3 2 6" xfId="22906" xr:uid="{0CE709DF-587B-4C7C-9EF8-5F652CCDC9BC}"/>
    <cellStyle name="계산 2 3 3 3" xfId="7442" xr:uid="{4B906787-54A2-40A0-9461-84AC8298AE0C}"/>
    <cellStyle name="계산 2 3 3 3 2" xfId="11598" xr:uid="{F81D444D-1966-4FE7-A087-5F1C28104C51}"/>
    <cellStyle name="계산 2 3 3 3 3" xfId="15049" xr:uid="{C358D489-7915-41FF-80BC-978ED1FA634A}"/>
    <cellStyle name="계산 2 3 3 3 4" xfId="17320" xr:uid="{C63ACB1C-8DA8-4428-866A-9143BB8E9C73}"/>
    <cellStyle name="계산 2 3 3 3 5" xfId="20785" xr:uid="{C6DB4AB4-1A23-4924-B95A-9CB3A57A58AE}"/>
    <cellStyle name="계산 2 3 3 3 6" xfId="23541" xr:uid="{7CE2EAA3-6D05-4EB5-A13B-823463034C13}"/>
    <cellStyle name="계산 2 3 3 4" xfId="8074" xr:uid="{67A3C65A-66F3-428C-A250-F0D888748179}"/>
    <cellStyle name="계산 2 3 3 4 2" xfId="12230" xr:uid="{4756EE82-D063-43A8-8C63-68E916ED3794}"/>
    <cellStyle name="계산 2 3 3 4 3" xfId="15679" xr:uid="{DCC875EF-52B0-41AA-8AEE-A89D197B210D}"/>
    <cellStyle name="계산 2 3 3 4 4" xfId="10109" xr:uid="{CAE2EC38-13AE-4028-B5D3-CDD0DDD82515}"/>
    <cellStyle name="계산 2 3 3 4 5" xfId="21411" xr:uid="{6830DB5E-CF9E-43BE-AA74-E3ADB1AC4E51}"/>
    <cellStyle name="계산 2 3 3 4 6" xfId="24167" xr:uid="{795EFC20-AFCC-4365-9A8F-4307D5562BE7}"/>
    <cellStyle name="계산 2 3 3 5" xfId="9795" xr:uid="{AFF97E20-93D7-42AF-B2F3-3D602E2DEC0E}"/>
    <cellStyle name="계산 2 3 3 6" xfId="5145" xr:uid="{57EE85B0-A158-4511-ACB6-E3C3984D8C67}"/>
    <cellStyle name="계산 2 3 3 7" xfId="18510" xr:uid="{58BA4C80-89FD-4EE9-BE13-C3882E289A82}"/>
    <cellStyle name="계산 2 3 3 8" xfId="17430" xr:uid="{3F8098E2-ACEB-401E-BA35-6AC1144A62F5}"/>
    <cellStyle name="계산 2 3 3 9" xfId="12827" xr:uid="{92E40391-1F9A-4E51-9CF3-F14ADD213D09}"/>
    <cellStyle name="계산 2 3 4" xfId="5820" xr:uid="{547660AA-EA30-4BD2-9F16-12037C0FCA0F}"/>
    <cellStyle name="계산 2 3 4 2" xfId="6989" xr:uid="{DBB7D951-2560-4D5D-845D-17949FD0C6C4}"/>
    <cellStyle name="계산 2 3 4 2 2" xfId="11145" xr:uid="{76BC6302-D527-4EA7-973F-BCD190BEA114}"/>
    <cellStyle name="계산 2 3 4 2 3" xfId="14599" xr:uid="{BF078EA3-688D-491A-AD41-7A7F878D6122}"/>
    <cellStyle name="계산 2 3 4 2 4" xfId="4053" xr:uid="{DA86D056-57A2-4D1B-91BC-19222C9CC0B6}"/>
    <cellStyle name="계산 2 3 4 2 5" xfId="20340" xr:uid="{F6685B46-1949-4556-BEEF-D9791626E261}"/>
    <cellStyle name="계산 2 3 4 2 6" xfId="23098" xr:uid="{049009CD-EAA8-411B-B40B-948C9B6741D1}"/>
    <cellStyle name="계산 2 3 4 3" xfId="7637" xr:uid="{8DBE4481-00BF-40EC-8C49-E339952099D9}"/>
    <cellStyle name="계산 2 3 4 3 2" xfId="11793" xr:uid="{BB510C7D-9B90-45E3-9554-4409C0569D4C}"/>
    <cellStyle name="계산 2 3 4 3 3" xfId="15242" xr:uid="{DF54049F-F4AD-41F7-AF83-8E21E6A47BE9}"/>
    <cellStyle name="계산 2 3 4 3 4" xfId="14490" xr:uid="{969B1C46-4E1B-40BF-8E89-2016FD4E5314}"/>
    <cellStyle name="계산 2 3 4 3 5" xfId="20977" xr:uid="{68EBF389-2C4D-4404-9AB3-30CCCDF67A2E}"/>
    <cellStyle name="계산 2 3 4 3 6" xfId="23733" xr:uid="{44124120-11B3-4E65-8E3E-10DE7A152151}"/>
    <cellStyle name="계산 2 3 4 4" xfId="8269" xr:uid="{2DB9367D-1BAF-42FE-AC9D-10502C5D9341}"/>
    <cellStyle name="계산 2 3 4 4 2" xfId="12425" xr:uid="{B9E1F27F-742A-427C-9880-297C5973185E}"/>
    <cellStyle name="계산 2 3 4 4 3" xfId="15872" xr:uid="{87B5FEE1-1BAA-4B2F-AEAB-BA0D26D8A199}"/>
    <cellStyle name="계산 2 3 4 4 4" xfId="4110" xr:uid="{FA7C61CE-3865-4393-872E-E566FDD760D5}"/>
    <cellStyle name="계산 2 3 4 4 5" xfId="21603" xr:uid="{F591540C-9EE0-444A-8348-D6D504B46392}"/>
    <cellStyle name="계산 2 3 4 4 6" xfId="24359" xr:uid="{8E87F967-5C75-40C2-81DF-AC08E2617757}"/>
    <cellStyle name="계산 2 3 4 5" xfId="10005" xr:uid="{FE2F6D69-7292-47D9-9CB9-A4A9402504FB}"/>
    <cellStyle name="계산 2 3 4 6" xfId="4680" xr:uid="{36410FD1-BE8D-4BA7-8B3A-05479F21BE9F}"/>
    <cellStyle name="계산 2 3 4 7" xfId="3159" xr:uid="{8FE66A93-373A-4A05-9E52-5AE60B86595E}"/>
    <cellStyle name="계산 2 3 4 8" xfId="13084" xr:uid="{C3AC4602-157B-45C1-9E57-D883C8D822F0}"/>
    <cellStyle name="계산 2 3 4 9" xfId="19691" xr:uid="{F6298C29-4E47-4E0D-BA60-E986F8635E0A}"/>
    <cellStyle name="계산 2 3 5" xfId="6672" xr:uid="{3F3A7BA5-C03F-4F5E-BFF2-5D2EE5A472B5}"/>
    <cellStyle name="계산 2 3 5 2" xfId="10833" xr:uid="{80E0832B-C4BA-4AF6-A30F-E60A204AC9C5}"/>
    <cellStyle name="계산 2 3 5 3" xfId="14286" xr:uid="{6842AD47-59B7-4FFF-8983-26E723171EE7}"/>
    <cellStyle name="계산 2 3 5 4" xfId="18694" xr:uid="{49542BA5-3C02-4F4E-8EE6-AB2A6D059B65}"/>
    <cellStyle name="계산 2 3 5 5" xfId="20046" xr:uid="{31B9D658-BF4A-46EA-B5AF-1E2B31686707}"/>
    <cellStyle name="계산 2 3 5 6" xfId="22805" xr:uid="{64C81587-EC83-4C2B-ADDF-2523251B5CC4}"/>
    <cellStyle name="계산 2 3 6" xfId="7340" xr:uid="{C100F8D8-9447-4DDD-8569-305832B54C30}"/>
    <cellStyle name="계산 2 3 6 2" xfId="11496" xr:uid="{D56460A6-811B-4EDF-9F28-B6919B1C2364}"/>
    <cellStyle name="계산 2 3 6 3" xfId="14947" xr:uid="{4E6D32D9-57A3-4A77-B20B-A2573A924F7C}"/>
    <cellStyle name="계산 2 3 6 4" xfId="17711" xr:uid="{A49E7BE2-A11A-4BD7-8649-2E81BCC52098}"/>
    <cellStyle name="계산 2 3 6 5" xfId="20683" xr:uid="{7EB7FEFD-F38A-483F-A562-FE71D2C53306}"/>
    <cellStyle name="계산 2 3 6 6" xfId="23439" xr:uid="{60965F39-55F7-4FF7-82CE-B2C02DF732E5}"/>
    <cellStyle name="계산 2 3 7" xfId="7973" xr:uid="{0343BE7A-590A-4CCA-8153-EF9AD1B28DC6}"/>
    <cellStyle name="계산 2 3 7 2" xfId="12129" xr:uid="{ED4070D7-596D-4A11-A1D8-6FAB28983F9B}"/>
    <cellStyle name="계산 2 3 7 3" xfId="15578" xr:uid="{F4D87081-7337-42C1-84F5-1E07B4A2094C}"/>
    <cellStyle name="계산 2 3 7 4" xfId="10159" xr:uid="{3250BF24-CACF-4CBD-894C-0B6365428D2D}"/>
    <cellStyle name="계산 2 3 7 5" xfId="21310" xr:uid="{1ACBF903-45A0-4620-ADC8-C710F88ED6C0}"/>
    <cellStyle name="계산 2 3 7 6" xfId="24066" xr:uid="{3616D2F9-4818-4688-A42E-3CA0D4518265}"/>
    <cellStyle name="계산 2 3 8" xfId="9690" xr:uid="{163A02DF-82CD-4076-B022-294BDB4AF92F}"/>
    <cellStyle name="계산 2 3 9" xfId="8623" xr:uid="{CA455A15-41D2-4CF9-A3C7-70BF1F318A01}"/>
    <cellStyle name="계산 2 4" xfId="5725" xr:uid="{F4E41274-E51D-4A6D-AB90-7CBC770563A7}"/>
    <cellStyle name="계산 2 4 2" xfId="6895" xr:uid="{E7E015AE-ED99-44D9-92E3-75945F294458}"/>
    <cellStyle name="계산 2 4 2 2" xfId="11051" xr:uid="{49308666-BFD5-4232-9F63-FA639742FDB6}"/>
    <cellStyle name="계산 2 4 2 3" xfId="14507" xr:uid="{B2C307CF-8DD6-4479-8333-9339D8DED7C1}"/>
    <cellStyle name="계산 2 4 2 4" xfId="5156" xr:uid="{83D7EDBE-55E4-4DE7-B2C5-0C65CD94971D}"/>
    <cellStyle name="계산 2 4 2 5" xfId="20250" xr:uid="{16C64077-1E26-4CF3-A292-C3FF17B01C9C}"/>
    <cellStyle name="계산 2 4 2 6" xfId="23009" xr:uid="{EF776FCF-EE92-438C-B4F3-EF8F9AAB8736}"/>
    <cellStyle name="계산 2 4 3" xfId="7546" xr:uid="{AFE4A5BD-65E1-44BB-AD8F-FF10F6619AD4}"/>
    <cellStyle name="계산 2 4 3 2" xfId="11702" xr:uid="{BC478D70-3A55-475F-AB88-15E1EF9F2A42}"/>
    <cellStyle name="계산 2 4 3 3" xfId="15153" xr:uid="{13CC1747-0314-4732-B8B8-559586EA9E97}"/>
    <cellStyle name="계산 2 4 3 4" xfId="18327" xr:uid="{F6DAD3E0-E169-437F-BDA7-E5819837D65A}"/>
    <cellStyle name="계산 2 4 3 5" xfId="20888" xr:uid="{97CC13C1-AD29-4B42-98ED-48D5F7A60DC9}"/>
    <cellStyle name="계산 2 4 3 6" xfId="23644" xr:uid="{C798902A-85C8-4BF6-A17C-678B0B57AE66}"/>
    <cellStyle name="계산 2 4 4" xfId="8178" xr:uid="{3094755D-E4D2-48AC-80CA-E415A1E2159D}"/>
    <cellStyle name="계산 2 4 4 2" xfId="12334" xr:uid="{4985227B-A0B1-4AB9-B1D4-A3D382462921}"/>
    <cellStyle name="계산 2 4 4 3" xfId="15783" xr:uid="{A17B9E9C-7D91-4A14-B694-2CAFE18997E5}"/>
    <cellStyle name="계산 2 4 4 4" xfId="3456" xr:uid="{7CC9F321-79FA-44D6-8973-E30956F91872}"/>
    <cellStyle name="계산 2 4 4 5" xfId="21514" xr:uid="{BBB8E621-8B3D-4B97-8799-D9162D0CF60D}"/>
    <cellStyle name="계산 2 4 4 6" xfId="24270" xr:uid="{518D7ADE-723D-4D69-A61F-9E91EACBAFB2}"/>
    <cellStyle name="계산 2 4 5" xfId="9910" xr:uid="{428CA054-E85C-46D1-96E2-896CA555A316}"/>
    <cellStyle name="계산 2 4 6" xfId="4631" xr:uid="{2656349A-83E7-4ED8-A80F-BB8572FA3E45}"/>
    <cellStyle name="계산 2 4 7" xfId="9899" xr:uid="{94B2CFA3-D7BA-4EFD-ACEA-9EB2DB252B55}"/>
    <cellStyle name="계산 2 4 8" xfId="17874" xr:uid="{9E4378B7-B64F-4635-995D-BB737EF03242}"/>
    <cellStyle name="계산 2 4 9" xfId="17358" xr:uid="{D5BE68B2-6E6E-494F-8320-93FDCB3DC1CD}"/>
    <cellStyle name="계산 2 5" xfId="5747" xr:uid="{4DDCD646-A683-4AB2-9EB4-7463E70414E2}"/>
    <cellStyle name="계산 2 5 2" xfId="6917" xr:uid="{5810921D-75EF-49BB-A5DB-686D9B63CDBE}"/>
    <cellStyle name="계산 2 5 2 2" xfId="11073" xr:uid="{5A45503B-94DE-4B0F-9C3C-E1F82F49ABAD}"/>
    <cellStyle name="계산 2 5 2 3" xfId="14527" xr:uid="{76CA61BF-DA8F-4918-AC89-14178BB99EF2}"/>
    <cellStyle name="계산 2 5 2 4" xfId="17560" xr:uid="{76AD44FA-089B-4E1E-BEF8-EA4B8B97C2D3}"/>
    <cellStyle name="계산 2 5 2 5" xfId="20270" xr:uid="{5872C263-2689-47B9-A82C-6A09C4D832DB}"/>
    <cellStyle name="계산 2 5 2 6" xfId="23029" xr:uid="{7727F1C4-E130-4CED-850B-3FB908254F1D}"/>
    <cellStyle name="계산 2 5 3" xfId="7568" xr:uid="{15E4A137-91AD-453B-B436-91340315165B}"/>
    <cellStyle name="계산 2 5 3 2" xfId="11724" xr:uid="{FB595901-A1BE-4765-867D-F9F46CB37F30}"/>
    <cellStyle name="계산 2 5 3 3" xfId="15173" xr:uid="{68968FE2-FA4E-427F-8478-0F18889DB50D}"/>
    <cellStyle name="계산 2 5 3 4" xfId="3559" xr:uid="{E2FAA9D3-278F-4A22-B9A9-B32C05F82737}"/>
    <cellStyle name="계산 2 5 3 5" xfId="20908" xr:uid="{F5F25C11-D49C-4911-AE76-17C40DD3832E}"/>
    <cellStyle name="계산 2 5 3 6" xfId="23664" xr:uid="{FEDCF4C2-3670-40C6-9E89-AA6044D57B60}"/>
    <cellStyle name="계산 2 5 4" xfId="8200" xr:uid="{938AEB50-044B-4FC2-BDDF-233A9E01DEF0}"/>
    <cellStyle name="계산 2 5 4 2" xfId="12356" xr:uid="{809EEEE3-40B1-4735-9690-6E48631B8116}"/>
    <cellStyle name="계산 2 5 4 3" xfId="15803" xr:uid="{474268C4-E568-4764-9F78-8FC7F5427817}"/>
    <cellStyle name="계산 2 5 4 4" xfId="12794" xr:uid="{118D8ADA-75F0-43DB-A998-F05C02B7B76B}"/>
    <cellStyle name="계산 2 5 4 5" xfId="21534" xr:uid="{70B53C37-DF19-402B-9809-15E41D052EB2}"/>
    <cellStyle name="계산 2 5 4 6" xfId="24290" xr:uid="{A6918E17-75E8-4CCD-BBAB-B0402049A26D}"/>
    <cellStyle name="계산 2 5 5" xfId="9932" xr:uid="{A8EEDBC7-85C0-46FB-A730-E08DD245AB1E}"/>
    <cellStyle name="계산 2 5 6" xfId="4652" xr:uid="{73910EC4-4BB5-4E14-9158-DF221B9BD0A0}"/>
    <cellStyle name="계산 2 5 7" xfId="11039" xr:uid="{CDB589C5-DDC6-4A3A-9040-6450C090CC97}"/>
    <cellStyle name="계산 2 5 8" xfId="18217" xr:uid="{4BCEB124-3C9E-4B83-A13C-182D59BEBB4E}"/>
    <cellStyle name="계산 2 5 9" xfId="17274" xr:uid="{BC840216-E1E6-47F3-A19E-280332097776}"/>
    <cellStyle name="계산 2 6" xfId="5770" xr:uid="{6A11C83C-069B-4AAC-BBDA-737EF9FD4DF3}"/>
    <cellStyle name="계산 2 6 2" xfId="6939" xr:uid="{B6B07418-F522-42FC-9564-222FF24A14D1}"/>
    <cellStyle name="계산 2 6 2 2" xfId="11095" xr:uid="{B8F1704A-1BF4-46FE-BE42-E8CADB817FBD}"/>
    <cellStyle name="계산 2 6 2 3" xfId="14549" xr:uid="{8B6381B5-A75E-48F9-BA9B-8A411E32CCCC}"/>
    <cellStyle name="계산 2 6 2 4" xfId="3696" xr:uid="{D007A169-71F8-4818-B159-8DFB16521995}"/>
    <cellStyle name="계산 2 6 2 5" xfId="20290" xr:uid="{AC9F3EB0-6BA8-40E0-95D2-F6515791861F}"/>
    <cellStyle name="계산 2 6 2 6" xfId="23049" xr:uid="{5BE09344-3FDA-47EB-923B-A0DA09EF7128}"/>
    <cellStyle name="계산 2 6 3" xfId="7588" xr:uid="{7FE621EF-603F-4D3A-9446-E58A7593AA09}"/>
    <cellStyle name="계산 2 6 3 2" xfId="11744" xr:uid="{FF1C9EB7-7954-4224-ADB8-66F2B3AF6F25}"/>
    <cellStyle name="계산 2 6 3 3" xfId="15193" xr:uid="{A3D53D0C-E376-4701-8808-1FBAC45ACDE3}"/>
    <cellStyle name="계산 2 6 3 4" xfId="18683" xr:uid="{2FC96653-CDBA-4D22-A72F-91DFCAADBC12}"/>
    <cellStyle name="계산 2 6 3 5" xfId="20928" xr:uid="{99CEBA24-95C5-469F-9A50-30CF37AD7C6D}"/>
    <cellStyle name="계산 2 6 3 6" xfId="23684" xr:uid="{3A33265E-8AF5-473E-9E30-0C61B6EFEE79}"/>
    <cellStyle name="계산 2 6 4" xfId="8220" xr:uid="{7848D5B7-C61D-4DAE-A6BD-DB059ABDD7F8}"/>
    <cellStyle name="계산 2 6 4 2" xfId="12376" xr:uid="{A71091F8-9990-4D03-91AF-29911AEFCD22}"/>
    <cellStyle name="계산 2 6 4 3" xfId="15823" xr:uid="{32042184-7FDC-4F23-B6FA-B1B8F6D4787D}"/>
    <cellStyle name="계산 2 6 4 4" xfId="12782" xr:uid="{3FEEA9A3-DB9D-4D55-A51A-0D30CF468609}"/>
    <cellStyle name="계산 2 6 4 5" xfId="21554" xr:uid="{71EEFF02-524B-4A24-9D8E-2BEFCF399DD1}"/>
    <cellStyle name="계산 2 6 4 6" xfId="24310" xr:uid="{A600ABE3-80D3-49ED-B4C4-A433522904A9}"/>
    <cellStyle name="계산 2 6 5" xfId="9955" xr:uid="{729A6792-A175-4874-9B88-72F7BBCB26F7}"/>
    <cellStyle name="계산 2 6 6" xfId="4670" xr:uid="{0F31AA45-F45C-4BB3-B7D9-A2CE6DB0D637}"/>
    <cellStyle name="계산 2 6 7" xfId="12636" xr:uid="{A3524A9B-DF45-4996-B870-98A231880459}"/>
    <cellStyle name="계산 2 6 8" xfId="17850" xr:uid="{E13E735F-9CDE-40A3-A63D-5DE00C481322}"/>
    <cellStyle name="계산 2 6 9" xfId="17139" xr:uid="{06ADD3A2-7988-4F9A-AAC4-0656D02830BC}"/>
    <cellStyle name="계산 2 7" xfId="5430" xr:uid="{A39BA5E6-717B-4F1D-8925-7F1310ECEFC7}"/>
    <cellStyle name="계산 2 7 2" xfId="6622" xr:uid="{30E75BCD-F928-4387-85FA-B2893DA7C015}"/>
    <cellStyle name="계산 2 7 2 2" xfId="10789" xr:uid="{F17DC9BA-F6EA-4AC1-89B9-31E2168AD0E2}"/>
    <cellStyle name="계산 2 7 2 3" xfId="14241" xr:uid="{D1E62B0A-5D0E-413C-9C93-5006D310C84D}"/>
    <cellStyle name="계산 2 7 2 4" xfId="13969" xr:uid="{5CD00C93-51EC-4F60-AFF4-FDB1A98FDFC3}"/>
    <cellStyle name="계산 2 7 2 5" xfId="20012" xr:uid="{C7CBF783-6305-4741-95B7-7D17CFF5A103}"/>
    <cellStyle name="계산 2 7 2 6" xfId="22774" xr:uid="{127ACA6D-C74A-43CA-976A-486A35A22A68}"/>
    <cellStyle name="계산 2 7 3" xfId="7309" xr:uid="{200CEA87-48AF-4515-8586-F8B7438E031D}"/>
    <cellStyle name="계산 2 7 3 2" xfId="11465" xr:uid="{EC58556E-5E0B-46AF-B0E8-AC2DEB67BD7C}"/>
    <cellStyle name="계산 2 7 3 3" xfId="14917" xr:uid="{1E929D1F-A6E3-4E2A-A9D3-E1C055FD60EE}"/>
    <cellStyle name="계산 2 7 3 4" xfId="17518" xr:uid="{7D1DC33D-EC91-49C1-B367-D9C64D7F74DF}"/>
    <cellStyle name="계산 2 7 3 5" xfId="20653" xr:uid="{9AAD0280-FB35-44CF-B113-85BD6D7CD10C}"/>
    <cellStyle name="계산 2 7 3 6" xfId="23409" xr:uid="{B392B3D1-25DF-4249-8BB2-9237F27DFB87}"/>
    <cellStyle name="계산 2 7 4" xfId="7942" xr:uid="{7802FFC7-D320-466E-9879-C2D6AB4A1F92}"/>
    <cellStyle name="계산 2 7 4 2" xfId="12098" xr:uid="{9AA7F9B4-575C-4239-9D41-B4EC707341ED}"/>
    <cellStyle name="계산 2 7 4 3" xfId="15547" xr:uid="{0F5D9463-06BE-491C-A1A4-A710BAB60FCD}"/>
    <cellStyle name="계산 2 7 4 4" xfId="13741" xr:uid="{F62E1BBA-9186-48C4-9EC0-A90017BA22AB}"/>
    <cellStyle name="계산 2 7 4 5" xfId="21280" xr:uid="{72CB74AF-764E-4920-B686-B68299B00D8F}"/>
    <cellStyle name="계산 2 7 4 6" xfId="24036" xr:uid="{ABD0E812-4DEF-4FDE-BE37-B1750D24CE3A}"/>
    <cellStyle name="계산 2 7 5" xfId="9634" xr:uid="{5FFEA46F-EEFD-4603-8745-B04A61533B56}"/>
    <cellStyle name="계산 2 7 6" xfId="9604" xr:uid="{8312715C-32A0-44DF-864F-0E849C693BB3}"/>
    <cellStyle name="계산 2 7 7" xfId="4031" xr:uid="{2700D503-51DA-4358-B434-958C38620602}"/>
    <cellStyle name="계산 2 7 8" xfId="18287" xr:uid="{38805404-8A7D-41C4-BD83-51F87D85BB13}"/>
    <cellStyle name="계산 2 7 9" xfId="18657" xr:uid="{9FBFCA0F-B55F-4CA6-BCF9-5CC34F2271A7}"/>
    <cellStyle name="계산 2 8" xfId="6413" xr:uid="{60AEA779-FF1F-4E7B-8D9D-6835F0F02888}"/>
    <cellStyle name="계산 2 8 2" xfId="10585" xr:uid="{71CD71F3-D026-4F53-9830-5C989CFCC66E}"/>
    <cellStyle name="계산 2 8 3" xfId="14033" xr:uid="{B09401FC-AE9F-432A-99C4-0819C036505A}"/>
    <cellStyle name="계산 2 8 4" xfId="18090" xr:uid="{57B3E1E6-9EE3-4D22-A80D-F598180B4646}"/>
    <cellStyle name="계산 2 8 5" xfId="19811" xr:uid="{7BDEA880-C2A5-4AB1-BD07-C8E551690FE3}"/>
    <cellStyle name="계산 2 8 6" xfId="22574" xr:uid="{ACF9F163-BB0D-455C-9BA6-EBDF559C752B}"/>
    <cellStyle name="계산 2 9" xfId="7112" xr:uid="{44AAC483-74CE-430A-86DE-6839CF092157}"/>
    <cellStyle name="계산 2 9 2" xfId="11268" xr:uid="{F0F49E9A-D313-4AA2-8BB2-51BDCEBB69C0}"/>
    <cellStyle name="계산 2 9 3" xfId="14720" xr:uid="{0D26E37C-849F-4709-9E73-15560987409E}"/>
    <cellStyle name="계산 2 9 4" xfId="18803" xr:uid="{DA3680F9-65AF-4548-8848-DBDAF1DF53B8}"/>
    <cellStyle name="계산 2 9 5" xfId="20457" xr:uid="{4E0609E1-A756-4946-ADFD-1D2F05918CEF}"/>
    <cellStyle name="계산 2 9 6" xfId="23213" xr:uid="{BD4EA7BC-048E-4DEA-AD04-3E44755F40D2}"/>
    <cellStyle name="계산 3" xfId="5282" xr:uid="{F4A7A531-7183-4CFC-BE14-CCF762D7353D}"/>
    <cellStyle name="계산 3 10" xfId="3123" xr:uid="{7E9990AE-84F8-409C-8397-C6AE331E38EF}"/>
    <cellStyle name="계산 3 11" xfId="3149" xr:uid="{08270AB5-21D9-4FEF-BDE0-334462B1969E}"/>
    <cellStyle name="계산 3 2" xfId="5525" xr:uid="{828EA540-15F9-47A3-8F7A-3914901A2F50}"/>
    <cellStyle name="계산 3 2 10" xfId="18511" xr:uid="{B6C28DCE-A099-4209-AC77-DE4AE474E437}"/>
    <cellStyle name="계산 3 2 11" xfId="3985" xr:uid="{595EFC6B-C660-4D93-9E3D-A1E667F9961B}"/>
    <cellStyle name="계산 3 2 12" xfId="21886" xr:uid="{9BD785BE-DE51-46B2-B067-DC2ACA6E1674}"/>
    <cellStyle name="계산 3 2 2" xfId="5579" xr:uid="{649FB16A-2AE5-4545-97C2-E9E446EC937B}"/>
    <cellStyle name="계산 3 2 2 10" xfId="4962" xr:uid="{84C82079-F0FA-44C1-9D93-882DA6E74544}"/>
    <cellStyle name="계산 3 2 2 11" xfId="19546" xr:uid="{BD233E73-31C8-41F6-A92A-2A821A56B938}"/>
    <cellStyle name="계산 3 2 2 2" xfId="5681" xr:uid="{15D5ECDF-8580-4DB5-BA2F-1868D3DB9BA4}"/>
    <cellStyle name="계산 3 2 2 2 2" xfId="6851" xr:uid="{86A8C0AB-DB14-42EB-BFC8-6FE65B2C7966}"/>
    <cellStyle name="계산 3 2 2 2 2 2" xfId="11012" xr:uid="{4AB88E86-CA3E-4F90-823E-4C19D0A9C42F}"/>
    <cellStyle name="계산 3 2 2 2 2 3" xfId="14465" xr:uid="{334B24D8-DB76-40E0-8230-C72B233BC0A4}"/>
    <cellStyle name="계산 3 2 2 2 2 4" xfId="4223" xr:uid="{FB4F0B26-1638-46FD-98FD-8FE7809D718B}"/>
    <cellStyle name="계산 3 2 2 2 2 5" xfId="20224" xr:uid="{813E379E-DC47-4ECD-8509-61C15E59588B}"/>
    <cellStyle name="계산 3 2 2 2 2 6" xfId="22983" xr:uid="{56983FD1-9FA2-4D39-951F-AD24DDBF00D7}"/>
    <cellStyle name="계산 3 2 2 2 3" xfId="7519" xr:uid="{DC52A00A-BD38-4A5E-B5D6-E2D876CEBE41}"/>
    <cellStyle name="계산 3 2 2 2 3 2" xfId="11675" xr:uid="{869CE499-7A5A-44A1-AB39-FB34969CAB02}"/>
    <cellStyle name="계산 3 2 2 2 3 3" xfId="15126" xr:uid="{9D090DB2-361E-4F08-9D95-293E75C61F92}"/>
    <cellStyle name="계산 3 2 2 2 3 4" xfId="18097" xr:uid="{E196491F-8535-4A54-B35A-48E8B2049FDD}"/>
    <cellStyle name="계산 3 2 2 2 3 5" xfId="20862" xr:uid="{D71ACEB9-F779-40DD-A1B0-82ACC6A38FAC}"/>
    <cellStyle name="계산 3 2 2 2 3 6" xfId="23618" xr:uid="{F6B0F718-0FF2-4BF5-95C9-B78EE9C820A0}"/>
    <cellStyle name="계산 3 2 2 2 4" xfId="8151" xr:uid="{DD667221-76EB-428A-969C-99633C84DF1C}"/>
    <cellStyle name="계산 3 2 2 2 4 2" xfId="12307" xr:uid="{7AA45A9C-62F3-40FA-BBED-B057B1FBC419}"/>
    <cellStyle name="계산 3 2 2 2 4 3" xfId="15756" xr:uid="{F4EBF735-0AF2-4CF3-B5D2-708E7A14F17F}"/>
    <cellStyle name="계산 3 2 2 2 4 4" xfId="12672" xr:uid="{28BFCE60-E95F-4877-B585-D1A44DF0E144}"/>
    <cellStyle name="계산 3 2 2 2 4 5" xfId="21488" xr:uid="{2DDC79BD-C46B-4CD7-9837-6F7118AE122E}"/>
    <cellStyle name="계산 3 2 2 2 4 6" xfId="24244" xr:uid="{304D353C-7607-43D2-B13E-82506B2F2FB1}"/>
    <cellStyle name="계산 3 2 2 2 5" xfId="9872" xr:uid="{A92BD17E-D0F8-469E-97CD-A9A6C72AABF1}"/>
    <cellStyle name="계산 3 2 2 2 6" xfId="4599" xr:uid="{7F8FC663-CA06-4750-87AF-87A6CE32958D}"/>
    <cellStyle name="계산 3 2 2 2 7" xfId="4789" xr:uid="{6AE17293-7915-4F50-8585-BD835A42A891}"/>
    <cellStyle name="계산 3 2 2 2 8" xfId="3706" xr:uid="{B08E30A3-309B-4FAC-AEE8-A64634E640AD}"/>
    <cellStyle name="계산 3 2 2 2 9" xfId="4404" xr:uid="{A4F05871-FA33-433E-B84D-CCE5A79770AE}"/>
    <cellStyle name="계산 3 2 2 3" xfId="5902" xr:uid="{71BD712F-D93C-4A1B-9BCD-7CDA72768BAF}"/>
    <cellStyle name="계산 3 2 2 3 2" xfId="7071" xr:uid="{CC84341F-AC9A-4849-9635-3605A4DDF74C}"/>
    <cellStyle name="계산 3 2 2 3 2 2" xfId="11227" xr:uid="{4555EE56-3240-404C-B3EB-B90A31740C82}"/>
    <cellStyle name="계산 3 2 2 3 2 3" xfId="14681" xr:uid="{D9F23D73-60A9-4D31-8CF9-D211274C0A4C}"/>
    <cellStyle name="계산 3 2 2 3 2 4" xfId="17360" xr:uid="{7C757BA6-1BCB-442F-B3B3-FCD6BFFE6864}"/>
    <cellStyle name="계산 3 2 2 3 2 5" xfId="20422" xr:uid="{F4B8199E-A753-4AA8-8165-EC80140943A1}"/>
    <cellStyle name="계산 3 2 2 3 2 6" xfId="23180" xr:uid="{61F1A6BB-11C2-4430-8435-A526AD22630A}"/>
    <cellStyle name="계산 3 2 2 3 3" xfId="7719" xr:uid="{FCA8BA96-D480-4D52-BE86-8A44605453A1}"/>
    <cellStyle name="계산 3 2 2 3 3 2" xfId="11875" xr:uid="{6BFDE578-AE11-4CE0-8DA9-A678FCB96E1E}"/>
    <cellStyle name="계산 3 2 2 3 3 3" xfId="15324" xr:uid="{4CFFBED2-E776-48B7-B718-B6C33CF0D514}"/>
    <cellStyle name="계산 3 2 2 3 3 4" xfId="4435" xr:uid="{C2F91AC2-9758-4913-BD34-33FA49809790}"/>
    <cellStyle name="계산 3 2 2 3 3 5" xfId="21059" xr:uid="{2BA017B4-A9F1-44FB-BE34-1A6C1D4303AD}"/>
    <cellStyle name="계산 3 2 2 3 3 6" xfId="23815" xr:uid="{E226EE70-C10D-4B54-834F-E0799412649E}"/>
    <cellStyle name="계산 3 2 2 3 4" xfId="8351" xr:uid="{2619AC8A-B379-4410-B863-B5B33BB180E2}"/>
    <cellStyle name="계산 3 2 2 3 4 2" xfId="12507" xr:uid="{61352FE0-790B-44C9-97D7-312136BE16AA}"/>
    <cellStyle name="계산 3 2 2 3 4 3" xfId="15954" xr:uid="{A60C5004-D663-4213-B6EA-26029F6DDD40}"/>
    <cellStyle name="계산 3 2 2 3 4 4" xfId="3500" xr:uid="{A2AF5A7D-298A-4CDB-BE6C-1C9C3E8DF5AF}"/>
    <cellStyle name="계산 3 2 2 3 4 5" xfId="21685" xr:uid="{D39B3018-73FE-4163-87E5-6E6F78EAF259}"/>
    <cellStyle name="계산 3 2 2 3 4 6" xfId="24441" xr:uid="{1A78933F-E1BA-48D2-8309-7E7F5AA22941}"/>
    <cellStyle name="계산 3 2 2 3 5" xfId="10087" xr:uid="{82A7A0E3-91B0-4FCE-B763-E16061BBDAE0}"/>
    <cellStyle name="계산 3 2 2 3 6" xfId="3336" xr:uid="{F90443F1-F809-4D56-BEC6-E9FB2FB7F399}"/>
    <cellStyle name="계산 3 2 2 3 7" xfId="16308" xr:uid="{D6CFBE9D-7F5C-4B7C-91A1-F47E7CD3555C}"/>
    <cellStyle name="계산 3 2 2 3 8" xfId="3792" xr:uid="{35ED8C93-DF6F-494E-99BA-9D26427DA275}"/>
    <cellStyle name="계산 3 2 2 3 9" xfId="9662" xr:uid="{2896B780-BF2D-4C36-A881-C0FE2A4E6C8D}"/>
    <cellStyle name="계산 3 2 2 4" xfId="6749" xr:uid="{2DE807AB-99EE-492B-BBB5-3C0B0926ADA0}"/>
    <cellStyle name="계산 3 2 2 4 2" xfId="10910" xr:uid="{44453515-0EE5-4405-8C06-5FACA4E9D645}"/>
    <cellStyle name="계산 3 2 2 4 3" xfId="14363" xr:uid="{FDD84471-680C-46CA-A890-A9F2EE5CDE79}"/>
    <cellStyle name="계산 3 2 2 4 4" xfId="19375" xr:uid="{730BAD7A-5644-4BFF-A57A-8DE2FEE8D9FD}"/>
    <cellStyle name="계산 3 2 2 4 5" xfId="20122" xr:uid="{7B965403-51BC-4BAC-AC37-235B3AB052E1}"/>
    <cellStyle name="계산 3 2 2 4 6" xfId="22881" xr:uid="{6B504D80-30A3-4B3F-99E3-2E2643971B60}"/>
    <cellStyle name="계산 3 2 2 5" xfId="7417" xr:uid="{DED9F9BA-DD87-47BA-A1E2-2F294102F2B9}"/>
    <cellStyle name="계산 3 2 2 5 2" xfId="11573" xr:uid="{687F2FCD-5582-435B-8535-0AF4928DC006}"/>
    <cellStyle name="계산 3 2 2 5 3" xfId="15024" xr:uid="{A722EA46-47A6-4F87-8CB3-E0531B3A0D93}"/>
    <cellStyle name="계산 3 2 2 5 4" xfId="17081" xr:uid="{A0DFF9CA-3D90-4DF3-BADF-BE4F50EFB42A}"/>
    <cellStyle name="계산 3 2 2 5 5" xfId="20760" xr:uid="{257B73CC-E015-4C65-8714-BDC03F556487}"/>
    <cellStyle name="계산 3 2 2 5 6" xfId="23516" xr:uid="{E06AC0B0-E215-47D8-B8B3-D345D2347A46}"/>
    <cellStyle name="계산 3 2 2 6" xfId="8049" xr:uid="{A3D28886-0049-442F-B902-B573070F4D80}"/>
    <cellStyle name="계산 3 2 2 6 2" xfId="12205" xr:uid="{67CD8221-6EE4-4933-BEC8-49CF4660CCE0}"/>
    <cellStyle name="계산 3 2 2 6 3" xfId="15654" xr:uid="{A8BC68A5-54EC-44CE-B401-6F70E2EF777F}"/>
    <cellStyle name="계산 3 2 2 6 4" xfId="11242" xr:uid="{77B765EC-236D-43BE-AEB9-E4635C1C4817}"/>
    <cellStyle name="계산 3 2 2 6 5" xfId="21386" xr:uid="{6E299A57-9D54-416D-8DEC-9FD071E2D344}"/>
    <cellStyle name="계산 3 2 2 6 6" xfId="24142" xr:uid="{36347110-FEB3-49E1-9140-8B7125D88900}"/>
    <cellStyle name="계산 3 2 2 7" xfId="9770" xr:uid="{23C61464-7154-4794-ABCF-E2F403A3914F}"/>
    <cellStyle name="계산 3 2 2 8" xfId="12813" xr:uid="{0E693CEC-F005-43CE-8F25-196C9B05588C}"/>
    <cellStyle name="계산 3 2 2 9" xfId="18603" xr:uid="{46E9B145-DF7C-4F9D-B546-D7D9B8D6114B}"/>
    <cellStyle name="계산 3 2 3" xfId="5631" xr:uid="{836BA245-9CDE-46B7-8D66-E27935243A29}"/>
    <cellStyle name="계산 3 2 3 2" xfId="6801" xr:uid="{9B3EEDF3-74C6-4040-8151-E69C3ECE295E}"/>
    <cellStyle name="계산 3 2 3 2 2" xfId="10962" xr:uid="{7F2B2D71-4FFD-41B4-827B-F2E6D6AC69F5}"/>
    <cellStyle name="계산 3 2 3 2 3" xfId="14415" xr:uid="{F58CA1AA-E4D8-4DA5-8BD5-F52AC1FF5B13}"/>
    <cellStyle name="계산 3 2 3 2 4" xfId="17225" xr:uid="{FF0A4B71-55EB-41C5-A282-0711B6C23566}"/>
    <cellStyle name="계산 3 2 3 2 5" xfId="20174" xr:uid="{A49F7AF5-097D-4D89-9AE8-5C8756568F90}"/>
    <cellStyle name="계산 3 2 3 2 6" xfId="22933" xr:uid="{A42B723E-E37C-46C0-A564-E174B36AEE23}"/>
    <cellStyle name="계산 3 2 3 3" xfId="7469" xr:uid="{96BFCFBA-8829-4D34-A7CA-EA2042B56737}"/>
    <cellStyle name="계산 3 2 3 3 2" xfId="11625" xr:uid="{A6CC1C0D-F661-4CC3-BE5D-99D3088328E9}"/>
    <cellStyle name="계산 3 2 3 3 3" xfId="15076" xr:uid="{27CC2DE3-6716-4C03-A9F3-323F67EFCE26}"/>
    <cellStyle name="계산 3 2 3 3 4" xfId="17459" xr:uid="{7797A3DE-CE61-45C6-B057-8E359706EB78}"/>
    <cellStyle name="계산 3 2 3 3 5" xfId="20812" xr:uid="{5B42542C-F4FA-41A2-93E6-9FFC90D6507F}"/>
    <cellStyle name="계산 3 2 3 3 6" xfId="23568" xr:uid="{7FE8A709-AC29-4EB8-9CBD-95FA7B710BCB}"/>
    <cellStyle name="계산 3 2 3 4" xfId="8101" xr:uid="{B7771203-DE67-4B71-A311-A8A5C3CF4258}"/>
    <cellStyle name="계산 3 2 3 4 2" xfId="12257" xr:uid="{CB022974-945F-4D0D-81D3-A5F52B3A0B56}"/>
    <cellStyle name="계산 3 2 3 4 3" xfId="15706" xr:uid="{BC686EF4-5DBC-47DF-971C-4CF793F4DF5D}"/>
    <cellStyle name="계산 3 2 3 4 4" xfId="16961" xr:uid="{C564FB18-A8DE-410A-A0E9-E0CC764B85DD}"/>
    <cellStyle name="계산 3 2 3 4 5" xfId="21438" xr:uid="{D2A94866-D2D7-4E52-B5AE-DE1CEB5D2212}"/>
    <cellStyle name="계산 3 2 3 4 6" xfId="24194" xr:uid="{A8040AF0-3D98-4A24-8AA3-5A46752F15A3}"/>
    <cellStyle name="계산 3 2 3 5" xfId="9822" xr:uid="{BE43F8F7-31BE-4CEE-A9DB-BE46BA5C29BF}"/>
    <cellStyle name="계산 3 2 3 6" xfId="4922" xr:uid="{F24408A2-84E0-4B1C-8394-1C248CF1C16D}"/>
    <cellStyle name="계산 3 2 3 7" xfId="5073" xr:uid="{F1A4563D-0C62-48BF-9B80-4BEC7AED516A}"/>
    <cellStyle name="계산 3 2 3 8" xfId="4769" xr:uid="{88324599-9548-4322-B8CB-D7E26AF851D0}"/>
    <cellStyle name="계산 3 2 3 9" xfId="4719" xr:uid="{9751187A-93D2-49C9-9D3B-B05BBA809DC6}"/>
    <cellStyle name="계산 3 2 4" xfId="5848" xr:uid="{BB192320-C82E-4794-AE9E-55ABE3DF735C}"/>
    <cellStyle name="계산 3 2 4 2" xfId="7017" xr:uid="{ED9CA02C-9BD8-4BB0-BD06-A64F0F9620F5}"/>
    <cellStyle name="계산 3 2 4 2 2" xfId="11173" xr:uid="{091EEB04-98B2-4435-918A-3342180B465C}"/>
    <cellStyle name="계산 3 2 4 2 3" xfId="14627" xr:uid="{5013DF1E-2911-4696-BF5B-D9603BB17762}"/>
    <cellStyle name="계산 3 2 4 2 4" xfId="3220" xr:uid="{F559C7EA-C3C6-45D8-8E8E-7650F2DD98BE}"/>
    <cellStyle name="계산 3 2 4 2 5" xfId="20368" xr:uid="{05DD320F-55FC-4C86-A8A5-1ABC8DD416D9}"/>
    <cellStyle name="계산 3 2 4 2 6" xfId="23126" xr:uid="{66A36C87-D2E5-4A06-9133-014134A2C37B}"/>
    <cellStyle name="계산 3 2 4 3" xfId="7665" xr:uid="{39B39310-1C4A-4F04-B94B-E779A190D7F8}"/>
    <cellStyle name="계산 3 2 4 3 2" xfId="11821" xr:uid="{064ACDD7-9A94-435D-A0C8-A27BD96DF482}"/>
    <cellStyle name="계산 3 2 4 3 3" xfId="15270" xr:uid="{F5101324-BEA0-46B8-8F56-FBD990FD84E7}"/>
    <cellStyle name="계산 3 2 4 3 4" xfId="16159" xr:uid="{285277ED-9A14-43AD-9860-ECA1DBF3D224}"/>
    <cellStyle name="계산 3 2 4 3 5" xfId="21005" xr:uid="{96755EA2-0E4C-472F-8D4D-783543F1897B}"/>
    <cellStyle name="계산 3 2 4 3 6" xfId="23761" xr:uid="{527888EE-DEE0-4AAF-853E-FF29FB18AE63}"/>
    <cellStyle name="계산 3 2 4 4" xfId="8297" xr:uid="{9EC2D067-35E6-4144-AB3D-9B48DB2C82A4}"/>
    <cellStyle name="계산 3 2 4 4 2" xfId="12453" xr:uid="{160B6906-B954-4821-A883-C13623E1CE96}"/>
    <cellStyle name="계산 3 2 4 4 3" xfId="15900" xr:uid="{A25C0A98-5B8F-43F7-8A83-BC4F4CCF53A1}"/>
    <cellStyle name="계산 3 2 4 4 4" xfId="12847" xr:uid="{6DCDE92D-D27B-459C-94A7-F6120678FCA7}"/>
    <cellStyle name="계산 3 2 4 4 5" xfId="21631" xr:uid="{E3F99F0C-256E-4992-A8CE-CD36CA69E48E}"/>
    <cellStyle name="계산 3 2 4 4 6" xfId="24387" xr:uid="{A81DB0F1-A732-49DB-B701-CCF0D63D3607}"/>
    <cellStyle name="계산 3 2 4 5" xfId="10033" xr:uid="{832A4B11-3B35-43DD-8517-CD39805440BF}"/>
    <cellStyle name="계산 3 2 4 6" xfId="9468" xr:uid="{C551F95E-FD61-4E42-925E-02CD459E62AC}"/>
    <cellStyle name="계산 3 2 4 7" xfId="9895" xr:uid="{AD23EEE1-FBD2-4F75-8393-11060BA9BD00}"/>
    <cellStyle name="계산 3 2 4 8" xfId="18354" xr:uid="{9BA29906-1429-44F0-A080-12288DB41D58}"/>
    <cellStyle name="계산 3 2 4 9" xfId="4177" xr:uid="{88738C43-B7C7-4BF5-9FED-19E263963F86}"/>
    <cellStyle name="계산 3 2 5" xfId="6698" xr:uid="{BA04B227-EC40-4635-AB11-74EB220F387B}"/>
    <cellStyle name="계산 3 2 5 2" xfId="10859" xr:uid="{29E85994-F6E5-4A59-ACDD-0DFB5E830492}"/>
    <cellStyle name="계산 3 2 5 3" xfId="14312" xr:uid="{D4E48060-2D44-4238-A136-59690A86A700}"/>
    <cellStyle name="계산 3 2 5 4" xfId="9453" xr:uid="{C4AC11F9-75DC-43CB-8254-2B86C85EFE6D}"/>
    <cellStyle name="계산 3 2 5 5" xfId="20072" xr:uid="{A8C43C73-7063-49B9-80AF-76D751B50721}"/>
    <cellStyle name="계산 3 2 5 6" xfId="22831" xr:uid="{B6B6200A-FD29-434C-9EFF-FF50E662156C}"/>
    <cellStyle name="계산 3 2 6" xfId="7366" xr:uid="{A34BDAF5-A6D9-47FE-9FF9-341FC3EA6A6F}"/>
    <cellStyle name="계산 3 2 6 2" xfId="11522" xr:uid="{B727CBE1-4218-4DD9-80D5-1A457364DD0E}"/>
    <cellStyle name="계산 3 2 6 3" xfId="14973" xr:uid="{8DBFDA00-8DF4-4746-B00B-0C8C4D4358DE}"/>
    <cellStyle name="계산 3 2 6 4" xfId="18371" xr:uid="{20C3FBF1-4D5D-4A1B-8C07-C6D73128D4B1}"/>
    <cellStyle name="계산 3 2 6 5" xfId="20709" xr:uid="{6B0012F8-E4B7-458B-BB3D-FD612ABE71E9}"/>
    <cellStyle name="계산 3 2 6 6" xfId="23465" xr:uid="{0F5B0CB4-DCA7-4554-951E-0A6F6A2EEF0D}"/>
    <cellStyle name="계산 3 2 7" xfId="7999" xr:uid="{3765F951-88D6-4CE1-A4B5-D2B092D3047C}"/>
    <cellStyle name="계산 3 2 7 2" xfId="12155" xr:uid="{D5D38AC2-7AD4-4B5F-8C1A-31FC6C36FC72}"/>
    <cellStyle name="계산 3 2 7 3" xfId="15604" xr:uid="{8A85109F-2606-4E46-A01E-7FDB1CB75732}"/>
    <cellStyle name="계산 3 2 7 4" xfId="13578" xr:uid="{80436C91-5CFE-4D9A-B8EE-654473811315}"/>
    <cellStyle name="계산 3 2 7 5" xfId="21336" xr:uid="{04BB0520-8149-4762-95F0-43FA80E8ECD1}"/>
    <cellStyle name="계산 3 2 7 6" xfId="24092" xr:uid="{2BD82EFE-6BFE-455F-AED4-1B2FD370C12F}"/>
    <cellStyle name="계산 3 2 8" xfId="9717" xr:uid="{3093A1A5-6BAE-4C3C-9819-B0F6542A5788}"/>
    <cellStyle name="계산 3 2 9" xfId="4881" xr:uid="{1A3BDD14-0044-4611-913D-F5A425D40480}"/>
    <cellStyle name="계산 3 3" xfId="5794" xr:uid="{FB1F14B0-C0E0-490F-AD2B-4E6E57D39C57}"/>
    <cellStyle name="계산 3 3 2" xfId="6963" xr:uid="{333C8A8B-8755-42C8-8793-15DA1AD3853C}"/>
    <cellStyle name="계산 3 3 2 2" xfId="11119" xr:uid="{069053D7-18C4-44D8-ABA2-528B2BB53F1B}"/>
    <cellStyle name="계산 3 3 2 3" xfId="14573" xr:uid="{EB34E387-3B97-49DD-9688-9D64CD645B94}"/>
    <cellStyle name="계산 3 3 2 4" xfId="16983" xr:uid="{3D724FFF-8DB1-4872-997A-4CC32754F150}"/>
    <cellStyle name="계산 3 3 2 5" xfId="20314" xr:uid="{AEFA2719-7E89-4ABD-ACC2-959F16BAAFFD}"/>
    <cellStyle name="계산 3 3 2 6" xfId="23072" xr:uid="{6935E8F5-1AEF-4047-BB6B-7B19F47C7586}"/>
    <cellStyle name="계산 3 3 3" xfId="7611" xr:uid="{3A68B59D-E89E-4F4A-B067-13049A3360BA}"/>
    <cellStyle name="계산 3 3 3 2" xfId="11767" xr:uid="{B91CF62D-8A5F-431F-8737-1C0105B57CA4}"/>
    <cellStyle name="계산 3 3 3 3" xfId="15216" xr:uid="{1184D12F-1717-4844-91EC-A16761F5805A}"/>
    <cellStyle name="계산 3 3 3 4" xfId="4159" xr:uid="{3CB4397D-C498-4262-BF93-4F6E25A9BEC2}"/>
    <cellStyle name="계산 3 3 3 5" xfId="20951" xr:uid="{1104E082-D2DF-48B2-A0A9-E83054FC72F2}"/>
    <cellStyle name="계산 3 3 3 6" xfId="23707" xr:uid="{EBEC4B2C-4A68-4F6A-959F-3FAB61BF0F2B}"/>
    <cellStyle name="계산 3 3 4" xfId="8243" xr:uid="{53C0A336-AB77-423A-942E-FBAE16F0E766}"/>
    <cellStyle name="계산 3 3 4 2" xfId="12399" xr:uid="{9A3F47CE-7FF1-4E45-8324-D3302C2DC2D0}"/>
    <cellStyle name="계산 3 3 4 3" xfId="15846" xr:uid="{99ED77AF-8156-431D-B105-BCDD64E0009D}"/>
    <cellStyle name="계산 3 3 4 4" xfId="16435" xr:uid="{D70487A4-5DA9-4992-A0AD-2E1CAE422A58}"/>
    <cellStyle name="계산 3 3 4 5" xfId="21577" xr:uid="{95977903-E064-444A-B748-2F122D61A868}"/>
    <cellStyle name="계산 3 3 4 6" xfId="24333" xr:uid="{33F77C57-7B36-4F7A-885B-E0D06EE18B6B}"/>
    <cellStyle name="계산 3 3 5" xfId="9979" xr:uid="{BB52DEC8-0C92-42BE-B118-4105497914FE}"/>
    <cellStyle name="계산 3 3 6" xfId="3308" xr:uid="{D7E98FE3-1CC2-4E78-AE27-6F4E708BFF39}"/>
    <cellStyle name="계산 3 3 7" xfId="12983" xr:uid="{01717598-1624-48F8-9360-0E0D3617D38C}"/>
    <cellStyle name="계산 3 3 8" xfId="17924" xr:uid="{539FF3B8-BACB-4C9A-8ABD-EAB17343B269}"/>
    <cellStyle name="계산 3 3 9" xfId="18113" xr:uid="{37F947C5-8A1F-4E7D-8AFA-12153EC2A3F2}"/>
    <cellStyle name="계산 3 4" xfId="6514" xr:uid="{73A7F81E-D3CF-4200-8D1F-0F822381C1E9}"/>
    <cellStyle name="계산 3 4 2" xfId="10686" xr:uid="{59EC6D8C-1A2F-4F8E-B683-C7640AACD04C}"/>
    <cellStyle name="계산 3 4 3" xfId="14134" xr:uid="{9EFAC778-6957-4BCD-A519-4F3A18D0ACD3}"/>
    <cellStyle name="계산 3 4 4" xfId="18485" xr:uid="{573E3CEA-1D90-4173-9EB4-8D5BA71EDB84}"/>
    <cellStyle name="계산 3 4 5" xfId="19912" xr:uid="{C74C2AAD-6CE4-4749-8CF6-62BD4069AE31}"/>
    <cellStyle name="계산 3 4 6" xfId="22675" xr:uid="{53703A97-B789-438F-AE55-09EFDAD08AF0}"/>
    <cellStyle name="계산 3 5" xfId="7213" xr:uid="{23D302E0-2230-4438-9DF2-86658FBCEAFF}"/>
    <cellStyle name="계산 3 5 2" xfId="11369" xr:uid="{83418FB6-F6F5-4D11-A1E4-CFC0070C0AF8}"/>
    <cellStyle name="계산 3 5 3" xfId="14821" xr:uid="{3F310DCA-03EE-40E0-985C-981FBD7368AC}"/>
    <cellStyle name="계산 3 5 4" xfId="3184" xr:uid="{9F75864E-124A-4795-84D7-C7C30DE97D18}"/>
    <cellStyle name="계산 3 5 5" xfId="20558" xr:uid="{1D14224A-8E82-447C-BE9D-261B4522D5ED}"/>
    <cellStyle name="계산 3 5 6" xfId="23314" xr:uid="{00DAA45A-7F15-414A-8B41-51034E0D7DD0}"/>
    <cellStyle name="계산 3 6" xfId="7844" xr:uid="{610326C2-9AAE-4130-93C6-90F15DECDD8E}"/>
    <cellStyle name="계산 3 6 2" xfId="12000" xr:uid="{66AC35ED-36EF-4E98-8E8D-4FF3C5A773C1}"/>
    <cellStyle name="계산 3 6 3" xfId="15449" xr:uid="{8FDD8618-1C3F-4E8D-AB0A-CB94236D65EA}"/>
    <cellStyle name="계산 3 6 4" xfId="3941" xr:uid="{111FC192-5F24-4E8B-9E71-3925CB759F1F}"/>
    <cellStyle name="계산 3 6 5" xfId="21183" xr:uid="{240628D3-12E0-4F83-BED9-CE4D1E223163}"/>
    <cellStyle name="계산 3 6 6" xfId="23939" xr:uid="{CD460CE9-5565-4A02-99C9-FAAB50AEE1F0}"/>
    <cellStyle name="계산 3 7" xfId="9496" xr:uid="{66AA8FB7-64CD-4E7E-86B4-EE82A5565719}"/>
    <cellStyle name="계산 3 8" xfId="3614" xr:uid="{10217355-DD09-47EB-BB6A-C57BAF19CFDF}"/>
    <cellStyle name="계산 3 9" xfId="12993" xr:uid="{32A1D41C-9A9F-42FF-98D7-032397F7E299}"/>
    <cellStyle name="계산 4" xfId="5497" xr:uid="{D53CA30F-43F8-4014-AF38-78E316D3AE6F}"/>
    <cellStyle name="계산 4 10" xfId="18551" xr:uid="{8DE176FC-C693-4359-BC9D-1783C3D08628}"/>
    <cellStyle name="계산 4 11" xfId="18131" xr:uid="{DFDD3F04-10D4-412D-B1B6-3AFE33D3F6E7}"/>
    <cellStyle name="계산 4 12" xfId="4425" xr:uid="{2D52A43F-CAAC-49C6-BC5E-F53C006133D2}"/>
    <cellStyle name="계산 4 2" xfId="5550" xr:uid="{EFF6CA55-67C1-457A-BEB4-E546D8BA65C0}"/>
    <cellStyle name="계산 4 2 10" xfId="17662" xr:uid="{F1DEC19C-E39B-45A1-8C16-EC8BC97B6374}"/>
    <cellStyle name="계산 4 2 11" xfId="4402" xr:uid="{A6B8C3FC-83C0-427E-A783-35FBCBB18267}"/>
    <cellStyle name="계산 4 2 2" xfId="5652" xr:uid="{BC7AB0F6-6DCD-48E9-A898-4E70FBEB6280}"/>
    <cellStyle name="계산 4 2 2 2" xfId="6822" xr:uid="{9CE9D8A5-BD21-4D1C-8EAE-584D5D4F0917}"/>
    <cellStyle name="계산 4 2 2 2 2" xfId="10983" xr:uid="{0A1D327B-5B19-4C6C-91DE-E153E07E763B}"/>
    <cellStyle name="계산 4 2 2 2 3" xfId="14436" xr:uid="{924CADE1-1197-4FB8-9D11-49AA15B9BB9F}"/>
    <cellStyle name="계산 4 2 2 2 4" xfId="4000" xr:uid="{38208714-4C04-4723-822E-C5AD8733C9C8}"/>
    <cellStyle name="계산 4 2 2 2 5" xfId="20195" xr:uid="{5A088986-D8F6-498F-B2E9-4EC62872EAFD}"/>
    <cellStyle name="계산 4 2 2 2 6" xfId="22954" xr:uid="{D54B1AF5-B6A5-432B-B8F7-B654EC6AC2EC}"/>
    <cellStyle name="계산 4 2 2 3" xfId="7490" xr:uid="{75B98E0F-847F-4169-9108-9A5A2709FDBA}"/>
    <cellStyle name="계산 4 2 2 3 2" xfId="11646" xr:uid="{F1410656-FB1E-44AA-8514-60ECD522723D}"/>
    <cellStyle name="계산 4 2 2 3 3" xfId="15097" xr:uid="{271DD026-B8BC-4F8C-8B2E-1F7D4A13FF94}"/>
    <cellStyle name="계산 4 2 2 3 4" xfId="18302" xr:uid="{DAC18F57-2C91-4C2B-B42F-106776D9077C}"/>
    <cellStyle name="계산 4 2 2 3 5" xfId="20833" xr:uid="{ECAB2A76-5893-4146-87CE-95F80C2D1CA5}"/>
    <cellStyle name="계산 4 2 2 3 6" xfId="23589" xr:uid="{CED25A7E-25A9-4D0A-9CF5-E87B287CA0AB}"/>
    <cellStyle name="계산 4 2 2 4" xfId="8122" xr:uid="{957F1F7E-7F46-4F3E-A7F6-AFD4EACD9677}"/>
    <cellStyle name="계산 4 2 2 4 2" xfId="12278" xr:uid="{8A02348B-7B92-495E-AC55-9FA5C2AC8126}"/>
    <cellStyle name="계산 4 2 2 4 3" xfId="15727" xr:uid="{9DFC9F22-EAB4-4782-A667-C0CF5F43395B}"/>
    <cellStyle name="계산 4 2 2 4 4" xfId="11244" xr:uid="{BD80DA6B-A872-4F5E-BE87-746C90BCEC96}"/>
    <cellStyle name="계산 4 2 2 4 5" xfId="21459" xr:uid="{8603E43B-63A3-4713-B749-20AEC7807640}"/>
    <cellStyle name="계산 4 2 2 4 6" xfId="24215" xr:uid="{5A6134DD-9841-4667-BFB1-26801E74E1C6}"/>
    <cellStyle name="계산 4 2 2 5" xfId="9843" xr:uid="{9F37CA22-37C9-4638-936A-F8717C8005A9}"/>
    <cellStyle name="계산 4 2 2 6" xfId="4748" xr:uid="{F1EE9E7A-D8EF-48B5-A7BA-3F68CB33CE17}"/>
    <cellStyle name="계산 4 2 2 7" xfId="12859" xr:uid="{FA677330-9CD6-44D2-A5BD-89CC8517E14F}"/>
    <cellStyle name="계산 4 2 2 8" xfId="12985" xr:uid="{B479DD5D-AAEB-486C-9ED7-EBCCB6CF304A}"/>
    <cellStyle name="계산 4 2 2 9" xfId="3560" xr:uid="{E0C66D26-18EA-48CF-98E2-46E8E2B5DAC6}"/>
    <cellStyle name="계산 4 2 3" xfId="5873" xr:uid="{A5EB7410-C1CE-4B77-BBC2-684B95A980B1}"/>
    <cellStyle name="계산 4 2 3 2" xfId="7042" xr:uid="{08095412-0BC9-4E29-AA18-2A972399FC2B}"/>
    <cellStyle name="계산 4 2 3 2 2" xfId="11198" xr:uid="{87E92B32-3FC3-496B-9910-7101E4D2EC8C}"/>
    <cellStyle name="계산 4 2 3 2 3" xfId="14652" xr:uid="{9A7E4854-8EF4-4958-BF38-6E4B894A6657}"/>
    <cellStyle name="계산 4 2 3 2 4" xfId="18814" xr:uid="{D68337C8-BC95-41D8-A66D-6CCCCBED3CF4}"/>
    <cellStyle name="계산 4 2 3 2 5" xfId="20393" xr:uid="{F8010CC4-B5CB-46BE-BDBC-6AE95499CB8E}"/>
    <cellStyle name="계산 4 2 3 2 6" xfId="23151" xr:uid="{1722D19F-C805-4CB0-82BB-E22DFD73E29B}"/>
    <cellStyle name="계산 4 2 3 3" xfId="7690" xr:uid="{8144D673-D398-4F43-9583-528F45E396C1}"/>
    <cellStyle name="계산 4 2 3 3 2" xfId="11846" xr:uid="{B06795D5-3A62-49CD-B1DB-92EFED6A3BD9}"/>
    <cellStyle name="계산 4 2 3 3 3" xfId="15295" xr:uid="{BD4FFCC6-DA2C-4CA0-BB1A-C2837E25D1CE}"/>
    <cellStyle name="계산 4 2 3 3 4" xfId="14009" xr:uid="{463DFAE6-75E8-4959-A1F0-2ED6DB730C95}"/>
    <cellStyle name="계산 4 2 3 3 5" xfId="21030" xr:uid="{4967112A-6DE1-43E0-A51B-D4CED7DADFA4}"/>
    <cellStyle name="계산 4 2 3 3 6" xfId="23786" xr:uid="{E4A9AD8B-9349-4BC4-8C41-BA6991CBCA59}"/>
    <cellStyle name="계산 4 2 3 4" xfId="8322" xr:uid="{05FBE196-8894-444C-A87B-55CFDCF45FED}"/>
    <cellStyle name="계산 4 2 3 4 2" xfId="12478" xr:uid="{FE5112FA-C33B-4AF0-AD2F-0ED6A4A73F71}"/>
    <cellStyle name="계산 4 2 3 4 3" xfId="15925" xr:uid="{8EFB4584-5FF9-4D41-8165-DC4FF332B7DB}"/>
    <cellStyle name="계산 4 2 3 4 4" xfId="4314" xr:uid="{F3D6CD0E-CA88-413E-BC8C-3E9073023571}"/>
    <cellStyle name="계산 4 2 3 4 5" xfId="21656" xr:uid="{1BD1B528-FEED-4C5C-9ED8-BDFEF91A6F1F}"/>
    <cellStyle name="계산 4 2 3 4 6" xfId="24412" xr:uid="{1C8B6F06-1AD9-4560-A84D-CD871053455C}"/>
    <cellStyle name="계산 4 2 3 5" xfId="10058" xr:uid="{44125792-395E-473C-9375-9245C76B4B99}"/>
    <cellStyle name="계산 4 2 3 6" xfId="3515" xr:uid="{3444AD3E-054B-45DC-AF0B-158EA04A1104}"/>
    <cellStyle name="계산 4 2 3 7" xfId="14697" xr:uid="{E42BD1B1-6CE0-405C-AF38-B567B2980FCA}"/>
    <cellStyle name="계산 4 2 3 8" xfId="3743" xr:uid="{D06A2F7C-A87D-4E4F-8799-08547CB64EA4}"/>
    <cellStyle name="계산 4 2 3 9" xfId="19521" xr:uid="{1D222527-6FB5-4F5C-AA66-28166826DBC1}"/>
    <cellStyle name="계산 4 2 4" xfId="6720" xr:uid="{AC0B50C4-88D7-4B19-A3F3-9C0627C4EE70}"/>
    <cellStyle name="계산 4 2 4 2" xfId="10881" xr:uid="{0F4982B3-74BA-4210-ADFE-3911DCE0118B}"/>
    <cellStyle name="계산 4 2 4 3" xfId="14334" xr:uid="{4780887C-A0AE-45B7-8E74-C9857B9A6475}"/>
    <cellStyle name="계산 4 2 4 4" xfId="17026" xr:uid="{E8CABC25-DC92-4EE8-A54C-EC884D879D6A}"/>
    <cellStyle name="계산 4 2 4 5" xfId="20093" xr:uid="{2EC5B203-50C6-418A-BDCB-7DFE6D600044}"/>
    <cellStyle name="계산 4 2 4 6" xfId="22852" xr:uid="{05BBAC9A-BE76-4B2B-A5D2-438FF0CBC5E6}"/>
    <cellStyle name="계산 4 2 5" xfId="7388" xr:uid="{460FEDC9-4AF1-4E4D-98C9-A4FF0686071D}"/>
    <cellStyle name="계산 4 2 5 2" xfId="11544" xr:uid="{D37EB343-BD3B-47C7-AD7A-39DCF6600719}"/>
    <cellStyle name="계산 4 2 5 3" xfId="14995" xr:uid="{506B3A27-045F-4384-AA34-E45BCE016809}"/>
    <cellStyle name="계산 4 2 5 4" xfId="17443" xr:uid="{F3DA830C-C80D-4124-A1D8-76C1643E499D}"/>
    <cellStyle name="계산 4 2 5 5" xfId="20731" xr:uid="{64E2139A-5131-48BA-B1B9-D4DFF3561743}"/>
    <cellStyle name="계산 4 2 5 6" xfId="23487" xr:uid="{2C1FE394-02E2-4587-9965-CB83BB957758}"/>
    <cellStyle name="계산 4 2 6" xfId="8020" xr:uid="{C5C1EF4C-4C82-4641-93DC-22C785A71D18}"/>
    <cellStyle name="계산 4 2 6 2" xfId="12176" xr:uid="{6280D7D1-13BA-4EF5-9BC5-EA19228F734C}"/>
    <cellStyle name="계산 4 2 6 3" xfId="15625" xr:uid="{0BF18E61-F058-4A59-BAB9-CEE8B49231B1}"/>
    <cellStyle name="계산 4 2 6 4" xfId="12908" xr:uid="{77C4673F-35B8-4FCF-8209-7A87BDB37BB1}"/>
    <cellStyle name="계산 4 2 6 5" xfId="21357" xr:uid="{F03B5562-DB40-4E99-8F4B-C043BA774CF5}"/>
    <cellStyle name="계산 4 2 6 6" xfId="24113" xr:uid="{08A936F0-893E-4630-B3CA-0D49A1C0D529}"/>
    <cellStyle name="계산 4 2 7" xfId="9741" xr:uid="{1335FEE0-B4F1-461F-B2FA-1BB14C20D908}"/>
    <cellStyle name="계산 4 2 8" xfId="12936" xr:uid="{3D8D5813-9D9F-4670-9850-D65279A4367C}"/>
    <cellStyle name="계산 4 2 9" xfId="18630" xr:uid="{9E02F44B-BB41-4724-B106-10E1C5D4C98A}"/>
    <cellStyle name="계산 4 3" xfId="5603" xr:uid="{586F1FB9-B428-4180-854E-2E3CC7642B20}"/>
    <cellStyle name="계산 4 3 2" xfId="6773" xr:uid="{52E5ABCA-B6BA-4A70-B7B7-8C662DC25F20}"/>
    <cellStyle name="계산 4 3 2 2" xfId="10934" xr:uid="{3729A206-17BF-4D70-84A3-5133B8EF803A}"/>
    <cellStyle name="계산 4 3 2 3" xfId="14387" xr:uid="{F3F8939F-50BB-4D5E-8321-D2206778E49E}"/>
    <cellStyle name="계산 4 3 2 4" xfId="19356" xr:uid="{FA9044BC-9C48-4CC9-8B48-822EA69959BD}"/>
    <cellStyle name="계산 4 3 2 5" xfId="20146" xr:uid="{965101FB-BE45-4412-BA99-B4D58714C502}"/>
    <cellStyle name="계산 4 3 2 6" xfId="22905" xr:uid="{A0132836-1A01-4CB9-9419-6E3400824ED9}"/>
    <cellStyle name="계산 4 3 3" xfId="7441" xr:uid="{D28AD879-D448-4397-8A13-589667903AC3}"/>
    <cellStyle name="계산 4 3 3 2" xfId="11597" xr:uid="{B0E7BA66-10DB-4D3B-87EB-E54F779FA65D}"/>
    <cellStyle name="계산 4 3 3 3" xfId="15048" xr:uid="{39DB4A0E-B16A-4CE8-8FF6-A273D264998D}"/>
    <cellStyle name="계산 4 3 3 4" xfId="17772" xr:uid="{D9910DFA-7D0C-41B7-A942-1F1BDA99344A}"/>
    <cellStyle name="계산 4 3 3 5" xfId="20784" xr:uid="{AEC2A2D9-37B8-4A5C-A521-325CED05346E}"/>
    <cellStyle name="계산 4 3 3 6" xfId="23540" xr:uid="{DC698A12-1E7C-46BC-B64C-B805C3B92D99}"/>
    <cellStyle name="계산 4 3 4" xfId="8073" xr:uid="{12C9D665-34BA-4C2D-BCD5-FC8D58206D56}"/>
    <cellStyle name="계산 4 3 4 2" xfId="12229" xr:uid="{5E6BDE45-A904-4CC7-8D19-06676216D5FE}"/>
    <cellStyle name="계산 4 3 4 3" xfId="15678" xr:uid="{48C59C92-5391-4D8C-8A89-B62FB966AA25}"/>
    <cellStyle name="계산 4 3 4 4" xfId="3072" xr:uid="{E563DFAE-9759-4687-8827-7A20CA6128EC}"/>
    <cellStyle name="계산 4 3 4 5" xfId="21410" xr:uid="{69D1FB36-8BB9-406E-875E-1D25761E0939}"/>
    <cellStyle name="계산 4 3 4 6" xfId="24166" xr:uid="{7B9763B1-0BA1-4DF1-8837-CCA9F8EDF8D1}"/>
    <cellStyle name="계산 4 3 5" xfId="9794" xr:uid="{0B2F3094-E463-4619-8321-2A039B42E6FF}"/>
    <cellStyle name="계산 4 3 6" xfId="12934" xr:uid="{24EA79E2-38F4-4B3B-83E3-1614B4C18741}"/>
    <cellStyle name="계산 4 3 7" xfId="18517" xr:uid="{892D41DD-86B1-42DB-9CC0-B81A12C75BC3}"/>
    <cellStyle name="계산 4 3 8" xfId="18425" xr:uid="{47291AD0-F1CF-4D2D-8003-24727F12B893}"/>
    <cellStyle name="계산 4 3 9" xfId="3549" xr:uid="{3DFAFDCD-5C14-4F27-BD00-AC8D08F1569D}"/>
    <cellStyle name="계산 4 4" xfId="5819" xr:uid="{802B25A4-B493-40F1-9929-C3B5A1F861F1}"/>
    <cellStyle name="계산 4 4 2" xfId="6988" xr:uid="{D89C7B61-7B4B-4153-AC09-F8C2B65C7CE6}"/>
    <cellStyle name="계산 4 4 2 2" xfId="11144" xr:uid="{8E145B42-CE61-49C3-B10B-58F0912F80F5}"/>
    <cellStyle name="계산 4 4 2 3" xfId="14598" xr:uid="{3CB6FA54-DFF0-4984-95CD-1AD1B2CF5958}"/>
    <cellStyle name="계산 4 4 2 4" xfId="3218" xr:uid="{3D8B49CA-1E0F-47DC-97F2-0B0A0F38ADB1}"/>
    <cellStyle name="계산 4 4 2 5" xfId="20339" xr:uid="{42193AF7-4DB6-4AED-A8F7-632907EEA457}"/>
    <cellStyle name="계산 4 4 2 6" xfId="23097" xr:uid="{1D2C1E07-98AA-40E5-9E0F-A6AF6983A760}"/>
    <cellStyle name="계산 4 4 3" xfId="7636" xr:uid="{AD427426-7391-45A5-9EC7-F302CEA7566A}"/>
    <cellStyle name="계산 4 4 3 2" xfId="11792" xr:uid="{79646E9F-3A26-4E6D-819F-2A519A54C4B7}"/>
    <cellStyle name="계산 4 4 3 3" xfId="15241" xr:uid="{30C68C6D-CB32-4120-B757-C35C449DB648}"/>
    <cellStyle name="계산 4 4 3 4" xfId="4618" xr:uid="{2B4759C9-FB63-407C-814A-ADA372F643F6}"/>
    <cellStyle name="계산 4 4 3 5" xfId="20976" xr:uid="{9C64F086-8276-48E9-B54E-3E0CEA4D72C3}"/>
    <cellStyle name="계산 4 4 3 6" xfId="23732" xr:uid="{E8BE771F-72CA-4091-B51D-6E6C9A2CD90C}"/>
    <cellStyle name="계산 4 4 4" xfId="8268" xr:uid="{D4C11A77-A151-45CA-B169-AC009D3E38C4}"/>
    <cellStyle name="계산 4 4 4 2" xfId="12424" xr:uid="{A7B865D6-BF91-45BA-AED4-698767ECCAC0}"/>
    <cellStyle name="계산 4 4 4 3" xfId="15871" xr:uid="{B6DB2220-4350-405D-AF9F-3B892AFCE285}"/>
    <cellStyle name="계산 4 4 4 4" xfId="12850" xr:uid="{CB21B0A0-6FF8-4AD8-AFDA-72CA7B553CC1}"/>
    <cellStyle name="계산 4 4 4 5" xfId="21602" xr:uid="{E2DB6979-E0B1-4C21-B821-6EA6CC3DDC21}"/>
    <cellStyle name="계산 4 4 4 6" xfId="24358" xr:uid="{0FF10610-DEB7-4E97-AD25-20AEDE6FE127}"/>
    <cellStyle name="계산 4 4 5" xfId="10004" xr:uid="{56B7B6BF-C22C-4E5A-9491-05247CFEEA49}"/>
    <cellStyle name="계산 4 4 6" xfId="3525" xr:uid="{8F5F90BB-3260-4D5B-B8C1-5951376A8CF5}"/>
    <cellStyle name="계산 4 4 7" xfId="10548" xr:uid="{67EFB0C1-3A02-43EA-BD98-0CFD287A263F}"/>
    <cellStyle name="계산 4 4 8" xfId="12713" xr:uid="{6661F448-ADD0-44E2-8954-2E205221D5D2}"/>
    <cellStyle name="계산 4 4 9" xfId="19690" xr:uid="{EB39F849-E42B-4AF2-9F4B-51BA3BBBFB7E}"/>
    <cellStyle name="계산 4 5" xfId="6671" xr:uid="{986B9F7E-51DD-4743-9361-58F380BC0AE5}"/>
    <cellStyle name="계산 4 5 2" xfId="10832" xr:uid="{F1DFE88F-A7CA-439D-AF72-C61884579D8D}"/>
    <cellStyle name="계산 4 5 3" xfId="14285" xr:uid="{584FE1AF-415A-4E23-BFC5-FBD6C91B6285}"/>
    <cellStyle name="계산 4 5 4" xfId="4416" xr:uid="{2D7037B9-9E68-4E89-ACC2-3B1C25A6647B}"/>
    <cellStyle name="계산 4 5 5" xfId="20045" xr:uid="{4F89EF75-9EB1-4185-95A5-C300EC53FB24}"/>
    <cellStyle name="계산 4 5 6" xfId="22804" xr:uid="{CF7FAC79-631C-4446-83D7-5DAE51B0B7E0}"/>
    <cellStyle name="계산 4 6" xfId="7339" xr:uid="{FD7B238A-A0CF-454C-BF84-06F4975BB91B}"/>
    <cellStyle name="계산 4 6 2" xfId="11495" xr:uid="{04CE904E-33D4-434D-A646-DC2A92AFA0B7}"/>
    <cellStyle name="계산 4 6 3" xfId="14946" xr:uid="{97E4F98E-1B8E-43DF-9257-9146D128CB6D}"/>
    <cellStyle name="계산 4 6 4" xfId="18102" xr:uid="{7EBFDAB8-DF39-4BE1-BF9E-1A02C930DC02}"/>
    <cellStyle name="계산 4 6 5" xfId="20682" xr:uid="{71AD501B-F0DF-4B53-94F2-69F3D41E1D07}"/>
    <cellStyle name="계산 4 6 6" xfId="23438" xr:uid="{9835AD7D-5786-43C6-A7A4-B623384AE11B}"/>
    <cellStyle name="계산 4 7" xfId="7972" xr:uid="{2F9EA857-5DFD-44A2-B2FF-12DF87C9D62B}"/>
    <cellStyle name="계산 4 7 2" xfId="12128" xr:uid="{6DAD8FF7-FE7B-41F8-BAB6-49ED079FE579}"/>
    <cellStyle name="계산 4 7 3" xfId="15577" xr:uid="{5C7CF23C-E44B-4BB8-A388-8B6368D32F0E}"/>
    <cellStyle name="계산 4 7 4" xfId="3069" xr:uid="{AC37F862-F2D6-43CC-AF3F-911997E3AABD}"/>
    <cellStyle name="계산 4 7 5" xfId="21309" xr:uid="{34928BDF-7BFE-4DE7-9BAC-879D6C757015}"/>
    <cellStyle name="계산 4 7 6" xfId="24065" xr:uid="{C09F7E89-3D48-4A88-BD46-DC9DB79F294F}"/>
    <cellStyle name="계산 4 8" xfId="9689" xr:uid="{8033B890-7780-4A4B-9CA0-1E6AC9ED24EC}"/>
    <cellStyle name="계산 4 9" xfId="4869" xr:uid="{2690C629-6BA0-43C5-B4EE-10EA7EBDE33E}"/>
    <cellStyle name="계산 5" xfId="5724" xr:uid="{200C40F4-5D3A-4069-A011-03843F7D494C}"/>
    <cellStyle name="계산 5 2" xfId="6894" xr:uid="{F4EA9676-59F3-4609-BF39-DFE7E9AF4261}"/>
    <cellStyle name="계산 5 2 2" xfId="11050" xr:uid="{2C31506B-B966-4E4F-9797-10C89AA3E630}"/>
    <cellStyle name="계산 5 2 3" xfId="14506" xr:uid="{3A1B9331-F385-402C-910B-3FEA88E5A8F2}"/>
    <cellStyle name="계산 5 2 4" xfId="4257" xr:uid="{140B8186-43D9-4E3A-A076-839DE1CCC480}"/>
    <cellStyle name="계산 5 2 5" xfId="20249" xr:uid="{A597737B-15F8-4F93-99EB-7FF2AF1AF42D}"/>
    <cellStyle name="계산 5 2 6" xfId="23008" xr:uid="{E8DB11C4-0645-4B24-9EB1-92B01D02FE45}"/>
    <cellStyle name="계산 5 3" xfId="7545" xr:uid="{877101C0-EBA1-4E44-86B7-FC98C730B100}"/>
    <cellStyle name="계산 5 3 2" xfId="11701" xr:uid="{6B5F55DE-D07A-461A-BF68-0F304278B94D}"/>
    <cellStyle name="계산 5 3 3" xfId="15152" xr:uid="{CE48C889-5C42-4310-B234-2EE324EB7617}"/>
    <cellStyle name="계산 5 3 4" xfId="13563" xr:uid="{92801E44-E4BA-4FE7-86DD-1850BC734A93}"/>
    <cellStyle name="계산 5 3 5" xfId="20887" xr:uid="{EEA76FF1-60A7-4216-A468-F9D80929D2CD}"/>
    <cellStyle name="계산 5 3 6" xfId="23643" xr:uid="{D8C23020-6D0D-45AF-B8C3-B035F2685500}"/>
    <cellStyle name="계산 5 4" xfId="8177" xr:uid="{56787459-D957-4BB3-8524-22CBCD1C5409}"/>
    <cellStyle name="계산 5 4 2" xfId="12333" xr:uid="{111B0C5E-DC8B-4293-ACFC-734ABFF31293}"/>
    <cellStyle name="계산 5 4 3" xfId="15782" xr:uid="{577919D9-206D-4E58-9EFA-F9D2382277ED}"/>
    <cellStyle name="계산 5 4 4" xfId="16319" xr:uid="{0802545E-9AA5-4C32-8877-29818E214978}"/>
    <cellStyle name="계산 5 4 5" xfId="21513" xr:uid="{117877C9-C848-4941-82AF-B24AD8639FA7}"/>
    <cellStyle name="계산 5 4 6" xfId="24269" xr:uid="{552BFB20-62DC-4313-92E9-485042063F85}"/>
    <cellStyle name="계산 5 5" xfId="9909" xr:uid="{E31BAD2B-353A-4895-8A3A-92F7CD7CFA5E}"/>
    <cellStyle name="계산 5 6" xfId="3638" xr:uid="{8FEED1E3-BB2B-4254-A580-2D4472201F10}"/>
    <cellStyle name="계산 5 7" xfId="11040" xr:uid="{C69F6366-66D0-4F16-AE05-7993E5DD7A68}"/>
    <cellStyle name="계산 5 8" xfId="18448" xr:uid="{042E9E23-6D75-4246-A6A3-8344187BD830}"/>
    <cellStyle name="계산 5 9" xfId="17153" xr:uid="{FCD50715-201B-4778-8333-F0DF9B2DC6E7}"/>
    <cellStyle name="계산 6" xfId="5746" xr:uid="{4F784B1F-AD54-470E-90F1-437A086033A9}"/>
    <cellStyle name="계산 6 2" xfId="6916" xr:uid="{F7E6C158-7460-4CBC-8177-E48C4B99650B}"/>
    <cellStyle name="계산 6 2 2" xfId="11072" xr:uid="{3BC9E532-28CC-4DF6-BB1D-1C58B55AAC29}"/>
    <cellStyle name="계산 6 2 3" xfId="14526" xr:uid="{476BA18B-9672-4BC0-9FEF-65D94582713F}"/>
    <cellStyle name="계산 6 2 4" xfId="17200" xr:uid="{66753580-33C7-4BC6-9CD9-2006F73E1873}"/>
    <cellStyle name="계산 6 2 5" xfId="20269" xr:uid="{98B1298D-C83A-44D4-8C01-693A677AC649}"/>
    <cellStyle name="계산 6 2 6" xfId="23028" xr:uid="{4E989835-7C8D-4AF8-8725-D7D58003EF79}"/>
    <cellStyle name="계산 6 3" xfId="7567" xr:uid="{DD2BA495-1ACA-4591-BA4B-FEB2AE387182}"/>
    <cellStyle name="계산 6 3 2" xfId="11723" xr:uid="{2B37C0C9-0400-4816-9E4F-7220EB2ED784}"/>
    <cellStyle name="계산 6 3 3" xfId="15172" xr:uid="{48390B52-5D96-4B41-BAB7-D94F9A8D136C}"/>
    <cellStyle name="계산 6 3 4" xfId="9602" xr:uid="{8C2ED52D-D81C-4186-9818-0B476358DC7A}"/>
    <cellStyle name="계산 6 3 5" xfId="20907" xr:uid="{B6ABD13A-2F20-4B73-AC5F-C20173A94F33}"/>
    <cellStyle name="계산 6 3 6" xfId="23663" xr:uid="{70A1C9A4-F985-4C57-B128-3D0621508BFA}"/>
    <cellStyle name="계산 6 4" xfId="8199" xr:uid="{38F8BBBD-5FDD-460F-8440-B4555767FCF0}"/>
    <cellStyle name="계산 6 4 2" xfId="12355" xr:uid="{45AE023A-C7A4-4A0D-8FB2-CB0167B3207B}"/>
    <cellStyle name="계산 6 4 3" xfId="15802" xr:uid="{8B1EBEC1-1E94-40AC-AFEF-967AC76C5DC9}"/>
    <cellStyle name="계산 6 4 4" xfId="4087" xr:uid="{041F36C4-2853-4F08-AB49-18F09FC48E8F}"/>
    <cellStyle name="계산 6 4 5" xfId="21533" xr:uid="{6712FBDA-BB53-4DE4-AE06-76B742B12DB2}"/>
    <cellStyle name="계산 6 4 6" xfId="24289" xr:uid="{FA74BB13-E762-433E-9E5B-47404D9792C0}"/>
    <cellStyle name="계산 6 5" xfId="9931" xr:uid="{F9D653B9-C43F-4CB8-92A8-20AE6C269A21}"/>
    <cellStyle name="계산 6 6" xfId="4651" xr:uid="{2E8C45A3-9F88-42ED-AE3B-E48B36491F6D}"/>
    <cellStyle name="계산 6 7" xfId="10240" xr:uid="{ADB87448-41F5-4A44-B275-3664C1EAADD3}"/>
    <cellStyle name="계산 6 8" xfId="17928" xr:uid="{2E6DE581-CB87-4DA3-995A-258F98E4CB3B}"/>
    <cellStyle name="계산 6 9" xfId="17723" xr:uid="{032C61F0-B7FC-4A4C-82A3-FDBA3712A3E9}"/>
    <cellStyle name="계산 7" xfId="5769" xr:uid="{E3E593B0-53B7-49EE-9616-FB01607E6642}"/>
    <cellStyle name="계산 7 2" xfId="6938" xr:uid="{89C68C98-B772-4535-84A8-995382A23E28}"/>
    <cellStyle name="계산 7 2 2" xfId="11094" xr:uid="{3C032010-8AEB-4078-98AB-0A2F8C986270}"/>
    <cellStyle name="계산 7 2 3" xfId="14548" xr:uid="{218824D6-7219-4324-966F-DFDB4009CDD9}"/>
    <cellStyle name="계산 7 2 4" xfId="17388" xr:uid="{B492A1B7-D4ED-4D11-8152-AAC308C313A7}"/>
    <cellStyle name="계산 7 2 5" xfId="20289" xr:uid="{E7D2B341-8DB8-4E0D-97B4-7A6AB91312E6}"/>
    <cellStyle name="계산 7 2 6" xfId="23048" xr:uid="{32346266-0BFC-4749-88C0-627DE489CB40}"/>
    <cellStyle name="계산 7 3" xfId="7587" xr:uid="{6DCF1AF8-9EC6-4AFD-B6EA-0644E3A96D3C}"/>
    <cellStyle name="계산 7 3 2" xfId="11743" xr:uid="{C8794684-826A-42E0-9F6F-75CAD9C94D8C}"/>
    <cellStyle name="계산 7 3 3" xfId="15192" xr:uid="{A5AC47A9-6AC2-44E7-8E14-0EB879915856}"/>
    <cellStyle name="계산 7 3 4" xfId="4269" xr:uid="{65C35E82-51AE-443B-9B93-533706D9D6CE}"/>
    <cellStyle name="계산 7 3 5" xfId="20927" xr:uid="{DDB1C520-7FC6-49CE-B60A-0A7FFF4592F4}"/>
    <cellStyle name="계산 7 3 6" xfId="23683" xr:uid="{65A4D05F-26C8-4392-8C78-1797A3281920}"/>
    <cellStyle name="계산 7 4" xfId="8219" xr:uid="{01502C99-2AE7-434F-9720-169F2F227FAA}"/>
    <cellStyle name="계산 7 4 2" xfId="12375" xr:uid="{9C9A0599-1719-4AFD-8264-5DF5FE6DA3C8}"/>
    <cellStyle name="계산 7 4 3" xfId="15822" xr:uid="{B85BFB06-AC40-4D79-9731-2595E544A383}"/>
    <cellStyle name="계산 7 4 4" xfId="4086" xr:uid="{4FC06355-D202-49A0-9B6A-4F8B75A77F46}"/>
    <cellStyle name="계산 7 4 5" xfId="21553" xr:uid="{08F0A91B-70B5-4F81-84F1-7774F177461F}"/>
    <cellStyle name="계산 7 4 6" xfId="24309" xr:uid="{8F33E15A-516E-480A-8702-C7C4DDA81380}"/>
    <cellStyle name="계산 7 5" xfId="9954" xr:uid="{D75DE0B9-AE04-48B8-8099-7C3493B1E4CD}"/>
    <cellStyle name="계산 7 6" xfId="4669" xr:uid="{D4DDC554-B1AE-43BF-BB83-2BF21B821F76}"/>
    <cellStyle name="계산 7 7" xfId="12903" xr:uid="{A4325184-E349-4B2B-A54E-39FFBF21EB1A}"/>
    <cellStyle name="계산 7 8" xfId="17589" xr:uid="{2394A064-B126-433F-B26D-1B57CFA9C91D}"/>
    <cellStyle name="계산 7 9" xfId="17792" xr:uid="{8336D103-8DB8-4B3B-B7D1-6979DE223B96}"/>
    <cellStyle name="계산 8" xfId="6006" xr:uid="{788D4739-8460-43AC-BFA2-44B9CD99FE87}"/>
    <cellStyle name="계산 8 2" xfId="10189" xr:uid="{12ADA908-89C0-44DA-B4A2-F4661738F673}"/>
    <cellStyle name="계산 8 3" xfId="13637" xr:uid="{CBB9B625-B3EB-4566-AEE8-D9E17E15176B}"/>
    <cellStyle name="계산 8 4" xfId="3093" xr:uid="{9882C2B9-29B7-4E8D-BBCE-28B22DC97953}"/>
    <cellStyle name="계산 8 5" xfId="18228" xr:uid="{36503626-4837-4D09-A30E-11D44A866FA7}"/>
    <cellStyle name="계산 8 6" xfId="18577" xr:uid="{3FE002ED-C462-4BB0-9CB7-90CEB9F91332}"/>
    <cellStyle name="계산 9" xfId="6397" xr:uid="{28AAB14C-47F3-42F4-ADAD-A1C94CED1080}"/>
    <cellStyle name="계산 9 2" xfId="10569" xr:uid="{35FF9EFA-B672-4277-BC9E-92ED905AC7A3}"/>
    <cellStyle name="계산 9 3" xfId="14017" xr:uid="{62F75AB5-6E24-4908-AD28-F4895BDE8326}"/>
    <cellStyle name="계산 9 4" xfId="18107" xr:uid="{E480885D-8489-4EC2-A1F3-ADC952C0DB40}"/>
    <cellStyle name="계산 9 5" xfId="19795" xr:uid="{18F110AA-0357-47C1-B5C5-78A26F3E84F3}"/>
    <cellStyle name="계산 9 6" xfId="22558" xr:uid="{DBDD26C8-2756-4069-9483-0CC7CF89F737}"/>
    <cellStyle name="나쁨" xfId="421" xr:uid="{00000000-0005-0000-0000-000027080000}"/>
    <cellStyle name="나쁨 2" xfId="5431" xr:uid="{300AC2FA-9FE4-4932-9A45-859F9A7AE5D2}"/>
    <cellStyle name="똿뗦먛귟 [0.00]_PRODUCT DETAIL Q1" xfId="422" xr:uid="{00000000-0005-0000-0000-000028080000}"/>
    <cellStyle name="똿뗦먛귟_PRODUCT DETAIL Q1" xfId="423" xr:uid="{00000000-0005-0000-0000-000029080000}"/>
    <cellStyle name="메모" xfId="424" xr:uid="{00000000-0005-0000-0000-00002A080000}"/>
    <cellStyle name="메모 10" xfId="6395" xr:uid="{73109514-D7F2-4BD7-9C66-EBCC50A6330B}"/>
    <cellStyle name="메모 10 2" xfId="10567" xr:uid="{089A0DEB-5B37-4D13-8AF3-8A3A24548D62}"/>
    <cellStyle name="메모 10 3" xfId="14015" xr:uid="{753F8B09-5304-4264-AEB3-C159216AA32D}"/>
    <cellStyle name="메모 10 4" xfId="17328" xr:uid="{9862DD06-7954-45F8-98A8-6101796D0B07}"/>
    <cellStyle name="메모 10 5" xfId="19794" xr:uid="{56610F60-6C6C-4D0D-993B-0EB016327A90}"/>
    <cellStyle name="메모 10 6" xfId="22557" xr:uid="{5C685B6A-1665-4601-8CA0-C22591D0E7F3}"/>
    <cellStyle name="메모 11" xfId="7098" xr:uid="{F20A5595-FC2B-4F72-ADCE-9698D2157A8D}"/>
    <cellStyle name="메모 11 2" xfId="11254" xr:uid="{636C12D2-01CD-4825-953A-665E0B82AA8E}"/>
    <cellStyle name="메모 11 3" xfId="14706" xr:uid="{A44612D2-26F2-4CD8-BF5A-F63A724AB1E9}"/>
    <cellStyle name="메모 11 4" xfId="18986" xr:uid="{4EA045F8-911E-451B-B7AA-D2214E76B63B}"/>
    <cellStyle name="메모 11 5" xfId="20443" xr:uid="{99F7DE2A-831E-4F9B-99F2-BEE0405A890F}"/>
    <cellStyle name="메모 11 6" xfId="23199" xr:uid="{9F2ACAA2-7687-4EBB-B221-723A149919CC}"/>
    <cellStyle name="메모 12" xfId="8996" xr:uid="{56B14C54-3EFB-4301-9E35-00270AB739C3}"/>
    <cellStyle name="메모 12 2" xfId="13106" xr:uid="{DB1463EF-D24A-451F-B378-FA8BD83DCCF5}"/>
    <cellStyle name="메모 12 3" xfId="16505" xr:uid="{65FAF1F7-4A91-4609-ACEE-EFD5A65FE33E}"/>
    <cellStyle name="메모 12 4" xfId="18945" xr:uid="{90D9C906-F6AE-4BFA-A054-2D9A7E79BD8E}"/>
    <cellStyle name="메모 12 5" xfId="9658" xr:uid="{90F7B4E6-4A2C-46FC-BC2B-1F01815E99FC}"/>
    <cellStyle name="메모 12 6" xfId="21963" xr:uid="{A1106AC2-46F4-4F5E-B68D-EE3BCD5CBAE4}"/>
    <cellStyle name="메모 12 7" xfId="24661" xr:uid="{900E2D77-590E-48F0-A969-5CF140402DB6}"/>
    <cellStyle name="메모 13" xfId="9311" xr:uid="{0ACA7063-1576-40C7-90E3-2E21C3D59BD0}"/>
    <cellStyle name="메모 13 2" xfId="13408" xr:uid="{B2B0985A-A148-4A8E-96A9-598F3DAC5C40}"/>
    <cellStyle name="메모 13 3" xfId="16803" xr:uid="{B94A6917-F8A2-45D6-847F-5E40AE83837F}"/>
    <cellStyle name="메모 13 4" xfId="19234" xr:uid="{59B58344-035C-4CDD-8802-0CFA0AB0508C}"/>
    <cellStyle name="메모 13 5" xfId="19572" xr:uid="{4FF17265-22B9-40FC-956F-AF9DC7179E16}"/>
    <cellStyle name="메모 13 6" xfId="22203" xr:uid="{F506599D-AEBE-4F5F-9F0D-C3E61BC91828}"/>
    <cellStyle name="메모 13 7" xfId="24863" xr:uid="{E1FFBFE4-8602-40F2-9E43-5F361A8B5265}"/>
    <cellStyle name="메모 14" xfId="3330" xr:uid="{B0BFCDFA-CA2D-40EA-AAD7-3F1FD6EC14B9}"/>
    <cellStyle name="메모 15" xfId="8483" xr:uid="{9194392B-7C23-402D-8F47-6769C90AEFE2}"/>
    <cellStyle name="메모 16" xfId="3190" xr:uid="{55987195-F0EF-4B0F-ADA8-F99FAA376BD0}"/>
    <cellStyle name="메모 17" xfId="17660" xr:uid="{BF62FCA3-C837-4088-9F3C-82CD0E39ACB8}"/>
    <cellStyle name="메모 18" xfId="19549" xr:uid="{7813EC89-ECFC-4CEB-B089-69AB79484164}"/>
    <cellStyle name="메모 19" xfId="22075" xr:uid="{39D349CB-F5F6-4DB1-8132-03C2F34D8E70}"/>
    <cellStyle name="메모 2" xfId="5182" xr:uid="{84AAB1E1-D07D-4A8C-9FB7-0679BBB94B3C}"/>
    <cellStyle name="메모 2 10" xfId="7113" xr:uid="{FC85B65A-8DDC-4AA8-B4DF-B1CF161D2F3C}"/>
    <cellStyle name="메모 2 10 2" xfId="11269" xr:uid="{B437CB21-00B3-4E18-A760-1716DA69FD83}"/>
    <cellStyle name="메모 2 10 3" xfId="14721" xr:uid="{E65B7252-3E1A-43C4-8D9B-96E75F0C08CB}"/>
    <cellStyle name="메모 2 10 4" xfId="16997" xr:uid="{4EBE02E5-A7D1-4270-B7AF-3DF48A23FF74}"/>
    <cellStyle name="메모 2 10 5" xfId="20458" xr:uid="{F0ACBB16-E6E1-4A9F-BD31-26C1514276C6}"/>
    <cellStyle name="메모 2 10 6" xfId="23214" xr:uid="{798F2703-C948-4B5B-9B70-DF2AD63D7F9C}"/>
    <cellStyle name="메모 2 11" xfId="7744" xr:uid="{79755642-3599-4ACA-903F-A35EBA6C3F52}"/>
    <cellStyle name="메모 2 11 2" xfId="11900" xr:uid="{14ECD603-1732-4C93-81D6-46DA826266D8}"/>
    <cellStyle name="메모 2 11 3" xfId="15349" xr:uid="{7DD6685B-8914-430E-9F9C-FD823E08BC7C}"/>
    <cellStyle name="메모 2 11 4" xfId="14492" xr:uid="{70770BFF-6A1A-4D1B-B163-163AE334B6AF}"/>
    <cellStyle name="메모 2 11 5" xfId="21083" xr:uid="{833BE2BE-A269-4563-A753-EF1977485E79}"/>
    <cellStyle name="메모 2 11 6" xfId="23839" xr:uid="{285EF91D-81C9-40FA-8713-70DD35CD6620}"/>
    <cellStyle name="메모 2 12" xfId="9013" xr:uid="{165B7364-F666-4A9D-AA42-59D62CC0B969}"/>
    <cellStyle name="메모 2 12 2" xfId="13121" xr:uid="{11FF8F58-515C-4C2A-B802-8D5B17C0B56E}"/>
    <cellStyle name="메모 2 12 3" xfId="16518" xr:uid="{E53B84FD-AFCC-46D8-9CA6-531B567DA69C}"/>
    <cellStyle name="메모 2 12 4" xfId="18959" xr:uid="{9D7B5903-5601-4648-91D8-87B4A8D7090A}"/>
    <cellStyle name="메모 2 12 5" xfId="4847" xr:uid="{9B0314E2-B3DC-488F-A4CA-AF30E06FD468}"/>
    <cellStyle name="메모 2 12 6" xfId="21967" xr:uid="{D0ED8FED-0E54-4D00-A1CD-0F8E26C92199}"/>
    <cellStyle name="메모 2 12 7" xfId="24665" xr:uid="{F2F23EE2-69F0-47B1-AE51-97A1C2B92FCD}"/>
    <cellStyle name="메모 2 13" xfId="9313" xr:uid="{C76FB288-70E9-4F04-BACF-D281C3F98897}"/>
    <cellStyle name="메모 2 13 2" xfId="13410" xr:uid="{FFEA2F39-622F-4F15-822F-AFD15B84A2DF}"/>
    <cellStyle name="메모 2 13 3" xfId="16805" xr:uid="{80E3A037-E307-4D1C-A6CB-A284E25E0FC5}"/>
    <cellStyle name="메모 2 13 4" xfId="19236" xr:uid="{DE67F792-9394-450A-8CD1-DF146B529441}"/>
    <cellStyle name="메모 2 13 5" xfId="19574" xr:uid="{B5EB7963-ABDB-44DB-BFFA-C111828AC3DD}"/>
    <cellStyle name="메모 2 13 6" xfId="22205" xr:uid="{3F744A22-9FE0-49EA-9480-B83854054B19}"/>
    <cellStyle name="메모 2 13 7" xfId="24865" xr:uid="{3C4F545F-CEF6-4C0A-B298-75503B3F5238}"/>
    <cellStyle name="메모 2 14" xfId="3054" xr:uid="{28C571D4-8872-4268-ABB0-EF2B998892E1}"/>
    <cellStyle name="메모 2 15" xfId="3577" xr:uid="{684713AC-4F28-4B71-A473-2DA85B6D8680}"/>
    <cellStyle name="메모 2 16" xfId="13561" xr:uid="{25C7081D-6DC8-4B55-9E0A-71A9197DBE74}"/>
    <cellStyle name="메모 2 17" xfId="13023" xr:uid="{49CDE5F5-6911-48B6-84AC-25F577200210}"/>
    <cellStyle name="메모 2 18" xfId="17049" xr:uid="{C5B02FFB-87B0-4691-A2C9-3FECDDFF87B0}"/>
    <cellStyle name="메모 2 2" xfId="5462" xr:uid="{28C18C6F-8F73-4028-9E0B-78110484A258}"/>
    <cellStyle name="메모 2 2 10" xfId="18574" xr:uid="{0A639B56-36C8-4845-A380-B21CF10F51EF}"/>
    <cellStyle name="메모 2 2 11" xfId="18319" xr:uid="{8075D316-3C94-4C54-B2AA-62F35BB48350}"/>
    <cellStyle name="메모 2 2 12" xfId="3398" xr:uid="{5F5A0767-6B4C-4842-A25E-32C5B159359B}"/>
    <cellStyle name="메모 2 2 2" xfId="5472" xr:uid="{CF5925B4-420D-4D49-B53A-918AF1107CEE}"/>
    <cellStyle name="메모 2 2 2 10" xfId="17740" xr:uid="{8B79B8E7-ACC3-4CB1-9EF4-5413AFE5D8B0}"/>
    <cellStyle name="메모 2 2 2 11" xfId="21892" xr:uid="{6FD28330-CC8D-44AA-B967-43659CF5D87B}"/>
    <cellStyle name="메모 2 2 2 2" xfId="5513" xr:uid="{DFDD3FE3-CB12-487C-AFE2-C9DC45091429}"/>
    <cellStyle name="메모 2 2 2 2 10" xfId="18537" xr:uid="{67A74D92-E833-4BF8-BC02-4BD1F6283317}"/>
    <cellStyle name="메모 2 2 2 2 11" xfId="18129" xr:uid="{06CF7351-5482-4C6C-B10B-F9DC50A41E22}"/>
    <cellStyle name="메모 2 2 2 2 12" xfId="16234" xr:uid="{BD5F1FBE-5A7A-4181-91DF-067B3903A05B}"/>
    <cellStyle name="메모 2 2 2 2 2" xfId="5567" xr:uid="{D219306A-AF66-4790-BB1C-7C4B30011C1B}"/>
    <cellStyle name="메모 2 2 2 2 2 10" xfId="18192" xr:uid="{2529007C-4922-482F-9EB3-668583A1BC5C}"/>
    <cellStyle name="메모 2 2 2 2 2 11" xfId="5101" xr:uid="{1EE2EE41-8D51-4B7D-9C91-E0899BE2721A}"/>
    <cellStyle name="메모 2 2 2 2 2 2" xfId="5669" xr:uid="{469F014A-9585-4B2B-9936-C77AED08B550}"/>
    <cellStyle name="메모 2 2 2 2 2 2 2" xfId="6839" xr:uid="{1BBB772F-72A2-48D0-90BD-54D30036A094}"/>
    <cellStyle name="메모 2 2 2 2 2 2 2 2" xfId="11000" xr:uid="{B983792E-4110-4FEF-B557-C32C4E18A1FF}"/>
    <cellStyle name="메모 2 2 2 2 2 2 2 3" xfId="14453" xr:uid="{9DFFCE97-6FBB-415D-9991-FFC929010F4B}"/>
    <cellStyle name="메모 2 2 2 2 2 2 2 4" xfId="18715" xr:uid="{5DE24E73-955B-42A9-83F0-4D4AF74CB521}"/>
    <cellStyle name="메모 2 2 2 2 2 2 2 5" xfId="20212" xr:uid="{3A0CB6F8-7B26-4B5C-9268-F9BA4A641434}"/>
    <cellStyle name="메모 2 2 2 2 2 2 2 6" xfId="22971" xr:uid="{095C7F15-05F8-4BF0-A406-3259A5CE6F62}"/>
    <cellStyle name="메모 2 2 2 2 2 2 3" xfId="7507" xr:uid="{35896C50-C493-48B0-947A-B0FBBA0CA4EF}"/>
    <cellStyle name="메모 2 2 2 2 2 2 3 2" xfId="11663" xr:uid="{8D5C8BDB-6112-463A-A8A3-11E0FC94D065}"/>
    <cellStyle name="메모 2 2 2 2 2 2 3 3" xfId="15114" xr:uid="{D22605C1-78AE-4CE7-AC58-70AFC4CCDF08}"/>
    <cellStyle name="메모 2 2 2 2 2 2 3 4" xfId="4974" xr:uid="{50FC0B7B-C73D-4E47-8530-45EC44BC9795}"/>
    <cellStyle name="메모 2 2 2 2 2 2 3 5" xfId="20850" xr:uid="{C5736DCA-DC2A-41E0-9E80-DAA5B0C3074C}"/>
    <cellStyle name="메모 2 2 2 2 2 2 3 6" xfId="23606" xr:uid="{1D975773-BCE3-4FFA-A1B3-F86278A33299}"/>
    <cellStyle name="메모 2 2 2 2 2 2 4" xfId="8139" xr:uid="{D17EF102-BB82-4F5C-8459-A2D5722DF3CB}"/>
    <cellStyle name="메모 2 2 2 2 2 2 4 2" xfId="12295" xr:uid="{B206E84A-2599-409E-96B4-B3F53B3005C3}"/>
    <cellStyle name="메모 2 2 2 2 2 2 4 3" xfId="15744" xr:uid="{9DF9BF80-24E2-441B-BE65-0B96E19A84B1}"/>
    <cellStyle name="메모 2 2 2 2 2 2 4 4" xfId="16589" xr:uid="{A73A1856-5D59-4CBF-8450-AA17DEBDFE04}"/>
    <cellStyle name="메모 2 2 2 2 2 2 4 5" xfId="21476" xr:uid="{22F0C3E9-AF34-4651-BF24-F6233DD8A703}"/>
    <cellStyle name="메모 2 2 2 2 2 2 4 6" xfId="24232" xr:uid="{A4FB9515-9B40-43A3-B884-15B01A4DB80E}"/>
    <cellStyle name="메모 2 2 2 2 2 2 5" xfId="9860" xr:uid="{52C14788-801B-44FE-9BA7-757F2F1A9995}"/>
    <cellStyle name="메모 2 2 2 2 2 2 6" xfId="9438" xr:uid="{74F86101-8128-4AA1-8536-72F9A952224C}"/>
    <cellStyle name="메모 2 2 2 2 2 2 7" xfId="8609" xr:uid="{D4F1F85B-33D2-4736-806A-AA41ED1254DC}"/>
    <cellStyle name="메모 2 2 2 2 2 2 8" xfId="18942" xr:uid="{640D841B-8D52-44A1-937C-78F49D472D5A}"/>
    <cellStyle name="메모 2 2 2 2 2 2 9" xfId="18297" xr:uid="{D4F4BF29-A634-459F-B113-AB5055317F6E}"/>
    <cellStyle name="메모 2 2 2 2 2 3" xfId="5890" xr:uid="{13956136-8273-4109-A532-A02A88CEBC0D}"/>
    <cellStyle name="메모 2 2 2 2 2 3 2" xfId="7059" xr:uid="{652F915F-3F54-45BE-A24E-C6DC8FB871EA}"/>
    <cellStyle name="메모 2 2 2 2 2 3 2 2" xfId="11215" xr:uid="{43FC9B33-45AB-4B53-A3E6-BCCCAB0E6BFC}"/>
    <cellStyle name="메모 2 2 2 2 2 3 2 3" xfId="14669" xr:uid="{2DB6F99F-60D9-4C31-AEC5-EAE08E221BA0}"/>
    <cellStyle name="메모 2 2 2 2 2 3 2 4" xfId="13081" xr:uid="{0AE70651-1C06-45E5-852D-5AA5735506DD}"/>
    <cellStyle name="메모 2 2 2 2 2 3 2 5" xfId="20410" xr:uid="{3964E650-4862-4CF0-ADE4-D0BBED067B41}"/>
    <cellStyle name="메모 2 2 2 2 2 3 2 6" xfId="23168" xr:uid="{4C58C844-62DD-488C-A59A-AE872A8D4F9B}"/>
    <cellStyle name="메모 2 2 2 2 2 3 3" xfId="7707" xr:uid="{8F34BC57-5613-4147-9754-D45CC8A17E17}"/>
    <cellStyle name="메모 2 2 2 2 2 3 3 2" xfId="11863" xr:uid="{CBDF4DAA-EFC4-4F22-8D7B-30B0B8F48853}"/>
    <cellStyle name="메모 2 2 2 2 2 3 3 3" xfId="15312" xr:uid="{A4F720A8-6C6A-4923-BD37-ADD9CA200276}"/>
    <cellStyle name="메모 2 2 2 2 2 3 3 4" xfId="16318" xr:uid="{576AB6C4-FA18-49FF-A676-3F8FC66B8E1F}"/>
    <cellStyle name="메모 2 2 2 2 2 3 3 5" xfId="21047" xr:uid="{5C648725-0860-4B39-9F22-349C3A413550}"/>
    <cellStyle name="메모 2 2 2 2 2 3 3 6" xfId="23803" xr:uid="{F0881F40-0817-4206-BD61-07D68E9D3485}"/>
    <cellStyle name="메모 2 2 2 2 2 3 4" xfId="8339" xr:uid="{6666A569-3650-43A5-A529-78F1E0FAE78E}"/>
    <cellStyle name="메모 2 2 2 2 2 3 4 2" xfId="12495" xr:uid="{73E67362-1A2A-49C1-AC04-EBA5FAA5D123}"/>
    <cellStyle name="메모 2 2 2 2 2 3 4 3" xfId="15942" xr:uid="{8BA92877-1ACA-4A36-A86B-665F985A6DB2}"/>
    <cellStyle name="메모 2 2 2 2 2 3 4 4" xfId="4323" xr:uid="{B9A97507-8C6C-4665-8736-DAF93F029391}"/>
    <cellStyle name="메모 2 2 2 2 2 3 4 5" xfId="21673" xr:uid="{7A13C5D8-4B9D-4156-B832-AE524A14A99C}"/>
    <cellStyle name="메모 2 2 2 2 2 3 4 6" xfId="24429" xr:uid="{48B586BE-023C-4020-9A5E-EEF3DD68804A}"/>
    <cellStyle name="메모 2 2 2 2 2 3 5" xfId="10075" xr:uid="{55D245EA-D2BD-4BD9-8772-E025ECF04032}"/>
    <cellStyle name="메모 2 2 2 2 2 3 6" xfId="3324" xr:uid="{97EB91D8-3B64-4D35-BCCA-CAA2FB7BED8B}"/>
    <cellStyle name="메모 2 2 2 2 2 3 7" xfId="13687" xr:uid="{A240B548-A1C8-4463-BE77-F05448340059}"/>
    <cellStyle name="메모 2 2 2 2 2 3 8" xfId="3749" xr:uid="{6B502040-65A1-4523-8D99-211DCDAEFD08}"/>
    <cellStyle name="메모 2 2 2 2 2 3 9" xfId="10802" xr:uid="{B19DFA9D-2ED8-4758-BB8F-51D27004DDE0}"/>
    <cellStyle name="메모 2 2 2 2 2 4" xfId="6737" xr:uid="{715EA114-D615-4B1B-8F43-167AB7ECD03A}"/>
    <cellStyle name="메모 2 2 2 2 2 4 2" xfId="10898" xr:uid="{72CC5CFC-64D5-48FB-A86C-9E60B483D4E7}"/>
    <cellStyle name="메모 2 2 2 2 2 4 3" xfId="14351" xr:uid="{512E2604-A72B-4633-B940-BE1D7D417759}"/>
    <cellStyle name="메모 2 2 2 2 2 4 4" xfId="18848" xr:uid="{28421A19-DEDB-46B1-85C8-8B28E1EC5EF8}"/>
    <cellStyle name="메모 2 2 2 2 2 4 5" xfId="20110" xr:uid="{5EE0DE35-ED23-41AC-B32B-9B3A925DD237}"/>
    <cellStyle name="메모 2 2 2 2 2 4 6" xfId="22869" xr:uid="{B7F5F832-7DDC-4E44-8752-15AB8C57B220}"/>
    <cellStyle name="메모 2 2 2 2 2 5" xfId="7405" xr:uid="{5ABBC1CD-E27C-4343-BD9E-B05F26C9357F}"/>
    <cellStyle name="메모 2 2 2 2 2 5 2" xfId="11561" xr:uid="{E554B15A-7AB3-48AB-AA5D-85D9504F0F2D}"/>
    <cellStyle name="메모 2 2 2 2 2 5 3" xfId="15012" xr:uid="{D8BE7698-B5F7-4B21-A01C-38CDF070FFAC}"/>
    <cellStyle name="메모 2 2 2 2 2 5 4" xfId="18133" xr:uid="{657C7C2B-D9C2-4162-93EA-D39B85649C0D}"/>
    <cellStyle name="메모 2 2 2 2 2 5 5" xfId="20748" xr:uid="{3F1579D7-C1EA-404B-A9F7-BB602832E17B}"/>
    <cellStyle name="메모 2 2 2 2 2 5 6" xfId="23504" xr:uid="{CA784115-5242-4F81-B0C4-20C542BA376D}"/>
    <cellStyle name="메모 2 2 2 2 2 6" xfId="8037" xr:uid="{E7DC671E-86B5-42E3-A378-DB49674054CF}"/>
    <cellStyle name="메모 2 2 2 2 2 6 2" xfId="12193" xr:uid="{26946AB6-D36B-47AA-A35D-EE85CC7ED68E}"/>
    <cellStyle name="메모 2 2 2 2 2 6 3" xfId="15642" xr:uid="{5415C5FC-6B87-43AC-B196-A57943DA5914}"/>
    <cellStyle name="메모 2 2 2 2 2 6 4" xfId="8533" xr:uid="{600CFF60-4AE9-4503-90CA-C7E918918F4F}"/>
    <cellStyle name="메모 2 2 2 2 2 6 5" xfId="21374" xr:uid="{E2F7A3EE-100B-4BD9-BCE0-FD07D4C1B272}"/>
    <cellStyle name="메모 2 2 2 2 2 6 6" xfId="24130" xr:uid="{7AB240D2-439C-43AB-879D-D3E47CCA9C12}"/>
    <cellStyle name="메모 2 2 2 2 2 7" xfId="9758" xr:uid="{3E6E0AFF-7375-448F-B885-33610A894200}"/>
    <cellStyle name="메모 2 2 2 2 2 8" xfId="8626" xr:uid="{B79B81DD-D28F-4673-BFEC-EAE85B0CD1F3}"/>
    <cellStyle name="메모 2 2 2 2 2 9" xfId="18614" xr:uid="{F847FE33-7122-4453-B1C1-C2EBC6E255FF}"/>
    <cellStyle name="메모 2 2 2 2 3" xfId="5619" xr:uid="{2E69F343-195E-434A-9AE6-0C9265A0E80D}"/>
    <cellStyle name="메모 2 2 2 2 3 2" xfId="6789" xr:uid="{2D47CD1A-3970-4304-8933-4B28EB14BF82}"/>
    <cellStyle name="메모 2 2 2 2 3 2 2" xfId="10950" xr:uid="{E69323C6-7219-4D2D-8FF2-645CA57F5658}"/>
    <cellStyle name="메모 2 2 2 2 3 2 3" xfId="14403" xr:uid="{6CD87516-685D-43AC-8D91-8479139CBC62}"/>
    <cellStyle name="메모 2 2 2 2 3 2 4" xfId="4293" xr:uid="{7B3557EE-F302-4AA9-8288-E3D9F82774E9}"/>
    <cellStyle name="메모 2 2 2 2 3 2 5" xfId="20162" xr:uid="{26103609-A91B-49D7-BDE2-04A3B145866A}"/>
    <cellStyle name="메모 2 2 2 2 3 2 6" xfId="22921" xr:uid="{504291D6-DD3D-4F0E-A4F3-9338241574D6}"/>
    <cellStyle name="메모 2 2 2 2 3 3" xfId="7457" xr:uid="{C2591D1D-27B4-48E1-BE63-7ED19A614337}"/>
    <cellStyle name="메모 2 2 2 2 3 3 2" xfId="11613" xr:uid="{CE39F176-E40B-4237-B89B-F7C02D0205FC}"/>
    <cellStyle name="메모 2 2 2 2 3 3 3" xfId="15064" xr:uid="{716DA695-E0BE-44CE-819F-C0C4B9DAED0B}"/>
    <cellStyle name="메모 2 2 2 2 3 3 4" xfId="17761" xr:uid="{E794E1DF-21FD-481A-97DD-AB8475139A9D}"/>
    <cellStyle name="메모 2 2 2 2 3 3 5" xfId="20800" xr:uid="{DE101532-FF90-43D8-B05E-36E14C592E6D}"/>
    <cellStyle name="메모 2 2 2 2 3 3 6" xfId="23556" xr:uid="{595E3D7A-FA70-444F-BC43-E5F936DCA466}"/>
    <cellStyle name="메모 2 2 2 2 3 4" xfId="8089" xr:uid="{54918ED5-E1B5-4F11-B97D-54D659874C41}"/>
    <cellStyle name="메모 2 2 2 2 3 4 2" xfId="12245" xr:uid="{CAB12F37-3646-4FE9-B29C-506FEE9F6CC2}"/>
    <cellStyle name="메모 2 2 2 2 3 4 3" xfId="15694" xr:uid="{EE82968A-3DEE-4103-B555-599DB7329D9D}"/>
    <cellStyle name="메모 2 2 2 2 3 4 4" xfId="3355" xr:uid="{D68D0483-19E4-40D8-AF70-92C5C55D9973}"/>
    <cellStyle name="메모 2 2 2 2 3 4 5" xfId="21426" xr:uid="{48F10B4B-4F56-4F3A-BCCF-ECE40443A983}"/>
    <cellStyle name="메모 2 2 2 2 3 4 6" xfId="24182" xr:uid="{3905114D-BE32-4769-A6F9-95B603ECFE44}"/>
    <cellStyle name="메모 2 2 2 2 3 5" xfId="9810" xr:uid="{06E70D27-BE0A-456B-9073-3FCFFE1D30CC}"/>
    <cellStyle name="메모 2 2 2 2 3 6" xfId="8629" xr:uid="{0B6DEDB2-14DC-4095-97F9-BB91272B1326}"/>
    <cellStyle name="메모 2 2 2 2 3 7" xfId="8547" xr:uid="{8D6F862E-E8F3-434E-9C2C-CFFAF890E329}"/>
    <cellStyle name="메모 2 2 2 2 3 8" xfId="9601" xr:uid="{42436EC3-E12F-4358-A19F-27C08DD8B2F9}"/>
    <cellStyle name="메모 2 2 2 2 3 9" xfId="17348" xr:uid="{FA7E9C55-6A26-4605-B954-ECF17D058132}"/>
    <cellStyle name="메모 2 2 2 2 4" xfId="5836" xr:uid="{DD590A80-550A-48B3-8805-6CEDD97A4BBC}"/>
    <cellStyle name="메모 2 2 2 2 4 2" xfId="7005" xr:uid="{8A9C02CB-EFC4-49E9-8B56-2F0D091E8757}"/>
    <cellStyle name="메모 2 2 2 2 4 2 2" xfId="11161" xr:uid="{0A56F7C1-B612-4825-82D3-D774FCC07313}"/>
    <cellStyle name="메모 2 2 2 2 4 2 3" xfId="14615" xr:uid="{6E1B0711-6E7F-4B4E-A098-13ECB3AEDA0B}"/>
    <cellStyle name="메모 2 2 2 2 4 2 4" xfId="18989" xr:uid="{C729D7F0-6027-4CBC-8BAC-B50DADA5DF33}"/>
    <cellStyle name="메모 2 2 2 2 4 2 5" xfId="20356" xr:uid="{F02E8F32-226E-4AD8-BF7E-ED4C6C53A679}"/>
    <cellStyle name="메모 2 2 2 2 4 2 6" xfId="23114" xr:uid="{0934B47B-8214-444D-ACB3-21488FBDF395}"/>
    <cellStyle name="메모 2 2 2 2 4 3" xfId="7653" xr:uid="{40C6FD14-A43A-4F26-A7EA-46934481F5DE}"/>
    <cellStyle name="메모 2 2 2 2 4 3 2" xfId="11809" xr:uid="{48858D53-942A-475B-AF13-C112E5B56090}"/>
    <cellStyle name="메모 2 2 2 2 4 3 3" xfId="15258" xr:uid="{0857E2AE-2C0A-47FA-B8A3-3FAE04CA906C}"/>
    <cellStyle name="메모 2 2 2 2 4 3 4" xfId="13609" xr:uid="{ACA3E3A3-73A4-4915-9B9B-E75030E5994E}"/>
    <cellStyle name="메모 2 2 2 2 4 3 5" xfId="20993" xr:uid="{F4290713-835E-46F7-A463-151129B5EB93}"/>
    <cellStyle name="메모 2 2 2 2 4 3 6" xfId="23749" xr:uid="{FAE4F73E-CF68-4B79-9AC2-C0840A582616}"/>
    <cellStyle name="메모 2 2 2 2 4 4" xfId="8285" xr:uid="{A8F01337-1017-43E3-8755-03A071A4C357}"/>
    <cellStyle name="메모 2 2 2 2 4 4 2" xfId="12441" xr:uid="{6413EFC7-E1F4-4096-B1E0-EBCFEF3B557F}"/>
    <cellStyle name="메모 2 2 2 2 4 4 3" xfId="15888" xr:uid="{8E9FC800-8F75-46C3-9904-99CFD3DA11BE}"/>
    <cellStyle name="메모 2 2 2 2 4 4 4" xfId="12768" xr:uid="{9F6746B3-B512-4498-AD3E-3C031C56551C}"/>
    <cellStyle name="메모 2 2 2 2 4 4 5" xfId="21619" xr:uid="{18A2CA7B-FD4D-45FF-B92E-84D6292647D0}"/>
    <cellStyle name="메모 2 2 2 2 4 4 6" xfId="24375" xr:uid="{A8D94A55-90B1-4797-AD43-610219425710}"/>
    <cellStyle name="메모 2 2 2 2 4 5" xfId="10021" xr:uid="{BA753CB8-D6C1-486E-B891-31E828CBCE30}"/>
    <cellStyle name="메모 2 2 2 2 4 6" xfId="9442" xr:uid="{DCD6517D-C594-4C6C-AF46-841344CF04AD}"/>
    <cellStyle name="메모 2 2 2 2 4 7" xfId="12879" xr:uid="{DB4D03B9-9B3F-4776-A759-FC95EF95B1B8}"/>
    <cellStyle name="메모 2 2 2 2 4 8" xfId="17643" xr:uid="{080D6D61-A763-49BF-B5FC-9C0C78A1FA16}"/>
    <cellStyle name="메모 2 2 2 2 4 9" xfId="19705" xr:uid="{91754B72-1DC7-46E6-B39D-151F17911D33}"/>
    <cellStyle name="메모 2 2 2 2 5" xfId="6686" xr:uid="{B82416CB-7AE3-4C66-9FA4-83E9F6AC89AE}"/>
    <cellStyle name="메모 2 2 2 2 5 2" xfId="10847" xr:uid="{25830894-367C-46D2-BD7C-62BD5AAB6422}"/>
    <cellStyle name="메모 2 2 2 2 5 3" xfId="14300" xr:uid="{06236E08-BD9B-4994-9F46-B0A4879DCCA8}"/>
    <cellStyle name="메모 2 2 2 2 5 4" xfId="5045" xr:uid="{B945AC06-6A2D-42EA-97F9-CB94C6862EBD}"/>
    <cellStyle name="메모 2 2 2 2 5 5" xfId="20060" xr:uid="{F81A934E-DCAF-4F5F-A170-291D3DA46D4E}"/>
    <cellStyle name="메모 2 2 2 2 5 6" xfId="22819" xr:uid="{55E45432-22E7-4956-B03A-B0E1C57704BD}"/>
    <cellStyle name="메모 2 2 2 2 6" xfId="7354" xr:uid="{DCF328E6-15FF-4C4D-B083-4F2345A67D5F}"/>
    <cellStyle name="메모 2 2 2 2 6 2" xfId="11510" xr:uid="{63ABEC54-39B6-4BE5-9BEF-EE3141C1B20A}"/>
    <cellStyle name="메모 2 2 2 2 6 3" xfId="14961" xr:uid="{F6C24F64-D24B-43BA-B61C-8F1B62FFC560}"/>
    <cellStyle name="메모 2 2 2 2 6 4" xfId="3973" xr:uid="{86ED2E76-9459-42C3-8868-E12A1D00AA07}"/>
    <cellStyle name="메모 2 2 2 2 6 5" xfId="20697" xr:uid="{25440CC9-DC70-4C68-AAE4-E6E39318671B}"/>
    <cellStyle name="메모 2 2 2 2 6 6" xfId="23453" xr:uid="{5A884DBE-5F3E-4826-B912-4A96382BE1DD}"/>
    <cellStyle name="메모 2 2 2 2 7" xfId="7987" xr:uid="{C0F097B5-ED42-4E75-B570-1BF62D678CD3}"/>
    <cellStyle name="메모 2 2 2 2 7 2" xfId="12143" xr:uid="{76FDCAC5-6520-4D50-8439-D06555CEFB36}"/>
    <cellStyle name="메모 2 2 2 2 7 3" xfId="15592" xr:uid="{C9B8F1BC-9E27-4E29-BE51-2B2044AE8F06}"/>
    <cellStyle name="메모 2 2 2 2 7 4" xfId="13782" xr:uid="{58E4CAD2-997C-4D93-B5DA-EFCCCFD79112}"/>
    <cellStyle name="메모 2 2 2 2 7 5" xfId="21324" xr:uid="{D287D33D-6077-4CDE-BD4F-5AE046F1BF98}"/>
    <cellStyle name="메모 2 2 2 2 7 6" xfId="24080" xr:uid="{B86407CA-E078-4E6A-9759-9A3B20E03F58}"/>
    <cellStyle name="메모 2 2 2 2 8" xfId="9705" xr:uid="{BE931C8B-D6CF-4DF3-94BD-4CC2BD5EE5E3}"/>
    <cellStyle name="메모 2 2 2 2 9" xfId="4879" xr:uid="{4B2722D4-2A9E-44B1-892E-D6DA6A4C2F19}"/>
    <cellStyle name="메모 2 2 2 3" xfId="5782" xr:uid="{40365864-5E03-44AF-A371-2226A8CF866D}"/>
    <cellStyle name="메모 2 2 2 3 2" xfId="6951" xr:uid="{D57B7702-CAFC-40D4-A8D8-ACEEC9A99BAC}"/>
    <cellStyle name="메모 2 2 2 3 2 2" xfId="11107" xr:uid="{914F3481-38B8-4ED0-B630-906B526A2C0B}"/>
    <cellStyle name="메모 2 2 2 3 2 3" xfId="14561" xr:uid="{5F890E1A-4780-49F2-815E-C4F1EC4F0189}"/>
    <cellStyle name="메모 2 2 2 3 2 4" xfId="3837" xr:uid="{752B3299-2C45-4B19-9F2C-53748FBAEBE4}"/>
    <cellStyle name="메모 2 2 2 3 2 5" xfId="20302" xr:uid="{825356C3-52C4-4BFC-A79B-05C5EF3932EE}"/>
    <cellStyle name="메모 2 2 2 3 2 6" xfId="23060" xr:uid="{ED6AE306-2EB5-4F69-A338-2C7769B2C8D6}"/>
    <cellStyle name="메모 2 2 2 3 3" xfId="7599" xr:uid="{15705981-F223-4783-974C-F9467CCF1D45}"/>
    <cellStyle name="메모 2 2 2 3 3 2" xfId="11755" xr:uid="{A3109F97-12B7-46A6-81D4-2F21B688F371}"/>
    <cellStyle name="메모 2 2 2 3 3 3" xfId="15204" xr:uid="{0CE3BBF1-AFB7-46C5-8C49-D4F83DF401F6}"/>
    <cellStyle name="메모 2 2 2 3 3 4" xfId="13985" xr:uid="{C1D21592-F489-4DA7-9F83-99699C895270}"/>
    <cellStyle name="메모 2 2 2 3 3 5" xfId="20939" xr:uid="{F9D90C1E-5519-44FC-A132-614A2414E0C6}"/>
    <cellStyle name="메모 2 2 2 3 3 6" xfId="23695" xr:uid="{8706AE06-BD03-4019-9C4E-725154BF9E98}"/>
    <cellStyle name="메모 2 2 2 3 4" xfId="8231" xr:uid="{CD996F12-1B63-46EB-A154-2090010E9917}"/>
    <cellStyle name="메모 2 2 2 3 4 2" xfId="12387" xr:uid="{B6D65F87-B0D7-40B6-AB66-7153318F006A}"/>
    <cellStyle name="메모 2 2 2 3 4 3" xfId="15834" xr:uid="{E5255635-3CE5-483D-800B-52A319D2604F}"/>
    <cellStyle name="메모 2 2 2 3 4 4" xfId="9646" xr:uid="{3A873184-FBF0-45E9-BA5F-899354725FAA}"/>
    <cellStyle name="메모 2 2 2 3 4 5" xfId="21565" xr:uid="{AE12F9A3-6C6D-4942-A973-BD756EB62543}"/>
    <cellStyle name="메모 2 2 2 3 4 6" xfId="24321" xr:uid="{F4D2F213-050A-4C88-8087-A58A337AF41D}"/>
    <cellStyle name="메모 2 2 2 3 5" xfId="9967" xr:uid="{3B9B9DC2-5477-4924-AE1B-AD1959955D87}"/>
    <cellStyle name="메모 2 2 2 3 6" xfId="4678" xr:uid="{0E5EE4A3-48DF-42EB-B043-B4D74818812A}"/>
    <cellStyle name="메모 2 2 2 3 7" xfId="4795" xr:uid="{CEC2B91B-EFFE-4223-82A7-73A260ABA3F0}"/>
    <cellStyle name="메모 2 2 2 3 8" xfId="18313" xr:uid="{72603D40-B627-4F81-9191-DD50D9CC528B}"/>
    <cellStyle name="메모 2 2 2 3 9" xfId="17004" xr:uid="{91E2B217-0EED-4D8E-8C96-F44997B5CAF0}"/>
    <cellStyle name="메모 2 2 2 4" xfId="6648" xr:uid="{59C1E5DA-29B3-41BE-B157-214EB52AAF39}"/>
    <cellStyle name="메모 2 2 2 4 2" xfId="10809" xr:uid="{A04A2459-89BA-4E72-BE38-B20031034DEB}"/>
    <cellStyle name="메모 2 2 2 4 3" xfId="14262" xr:uid="{E94B8D3D-71B7-4478-844B-187C354874D7}"/>
    <cellStyle name="메모 2 2 2 4 4" xfId="18146" xr:uid="{647B7F23-B212-4F1A-9DF7-076AB1B8D80B}"/>
    <cellStyle name="메모 2 2 2 4 5" xfId="20023" xr:uid="{C0DB7D2A-F3D4-4790-97B4-DC83D9D64A64}"/>
    <cellStyle name="메모 2 2 2 4 6" xfId="22782" xr:uid="{7D41B152-3468-4E12-BAF9-42C2C82A92E1}"/>
    <cellStyle name="메모 2 2 2 5" xfId="7317" xr:uid="{5919B9CC-07FD-4A46-9184-5358500DEEE4}"/>
    <cellStyle name="메모 2 2 2 5 2" xfId="11473" xr:uid="{2AB3FF8A-FC17-4CEA-A621-1AA687DB4853}"/>
    <cellStyle name="메모 2 2 2 5 3" xfId="14924" xr:uid="{77828800-43C3-4EA6-ABB8-C1EDB691FE26}"/>
    <cellStyle name="메모 2 2 2 5 4" xfId="17261" xr:uid="{AC608468-5332-4F8A-B748-E4D9468E4039}"/>
    <cellStyle name="메모 2 2 2 5 5" xfId="20660" xr:uid="{3D6895E6-8B43-4DC2-BC06-73ED67EDC686}"/>
    <cellStyle name="메모 2 2 2 5 6" xfId="23416" xr:uid="{6F6A2512-DF71-4C56-A18A-62A7B7F6BEFA}"/>
    <cellStyle name="메모 2 2 2 6" xfId="7950" xr:uid="{9D38F4A2-D92C-46FE-9043-809B1EFF08CB}"/>
    <cellStyle name="메모 2 2 2 6 2" xfId="12106" xr:uid="{25A6B752-02B3-4C18-86EE-A4B626D55C08}"/>
    <cellStyle name="메모 2 2 2 6 3" xfId="15555" xr:uid="{5E337154-3D3A-4D8D-B11C-84BDB882B75F}"/>
    <cellStyle name="메모 2 2 2 6 4" xfId="13693" xr:uid="{DA352ADA-9CB2-476D-9635-0FC7831BF4C0}"/>
    <cellStyle name="메모 2 2 2 6 5" xfId="21287" xr:uid="{65E7E255-4BB3-4360-A094-AF68A373F540}"/>
    <cellStyle name="메모 2 2 2 6 6" xfId="24043" xr:uid="{E1B9D25B-2A92-4843-8B82-F2818D30CAC4}"/>
    <cellStyle name="메모 2 2 2 7" xfId="9665" xr:uid="{1EC6CD20-3DD0-4146-9C1E-ABFEE3070547}"/>
    <cellStyle name="메모 2 2 2 8" xfId="4858" xr:uid="{32E4A5CA-5B06-41F4-8648-682A1B2EB1A8}"/>
    <cellStyle name="메모 2 2 2 9" xfId="18571" xr:uid="{F3AFF8F6-8C40-4FCA-8135-C737A594AF14}"/>
    <cellStyle name="메모 2 2 3" xfId="5511" xr:uid="{8664FB6A-DB1B-469A-A87C-3E3E6C70A02E}"/>
    <cellStyle name="메모 2 2 3 10" xfId="18538" xr:uid="{DF0B7E44-48A3-4160-9AF2-C494146E6608}"/>
    <cellStyle name="메모 2 2 3 11" xfId="17289" xr:uid="{B0C356F3-0C9D-4A90-83B3-A07FEB6F1E78}"/>
    <cellStyle name="메모 2 2 3 12" xfId="21890" xr:uid="{C2869421-2F7A-4B30-B91E-622EF65D5C56}"/>
    <cellStyle name="메모 2 2 3 2" xfId="5566" xr:uid="{308C51B9-8DE3-4F95-BED1-DBF975497611}"/>
    <cellStyle name="메모 2 2 3 2 10" xfId="17810" xr:uid="{BBDE57C5-0708-4C80-9C12-67536CFD8FA2}"/>
    <cellStyle name="메모 2 2 3 2 11" xfId="3079" xr:uid="{B1EE720F-8FE6-42AE-8A3E-0FC660FF36DF}"/>
    <cellStyle name="메모 2 2 3 2 2" xfId="5668" xr:uid="{F4BD727B-DB7D-4C30-8179-B86C946B4D5B}"/>
    <cellStyle name="메모 2 2 3 2 2 2" xfId="6838" xr:uid="{8C18DD8C-E8F0-4F65-96E6-CF140A6D20B3}"/>
    <cellStyle name="메모 2 2 3 2 2 2 2" xfId="10999" xr:uid="{05500C3B-0C1E-4464-AB4D-2FF6EB21591B}"/>
    <cellStyle name="메모 2 2 3 2 2 2 3" xfId="14452" xr:uid="{D36B8578-77B1-4F5F-9C2A-2B4EA9A39C46}"/>
    <cellStyle name="메모 2 2 3 2 2 2 4" xfId="13570" xr:uid="{DFBB9F8B-20D1-4713-BDFE-81E9ED1FBA57}"/>
    <cellStyle name="메모 2 2 3 2 2 2 5" xfId="20211" xr:uid="{C7543802-8026-42CC-8A7F-903D61CEB64B}"/>
    <cellStyle name="메모 2 2 3 2 2 2 6" xfId="22970" xr:uid="{06F4C472-8937-4BD3-89C4-DACBBF21EADC}"/>
    <cellStyle name="메모 2 2 3 2 2 3" xfId="7506" xr:uid="{1ED7FEDE-29BB-447D-9880-F0668E413853}"/>
    <cellStyle name="메모 2 2 3 2 2 3 2" xfId="11662" xr:uid="{8F672FAC-5CBC-4C68-AE2E-AA61C9958387}"/>
    <cellStyle name="메모 2 2 3 2 2 3 3" xfId="15113" xr:uid="{19FB3DFE-3DBB-4FA5-8546-EE637B10F6CF}"/>
    <cellStyle name="메모 2 2 3 2 2 3 4" xfId="17233" xr:uid="{459179F6-0FF9-4C5A-AB56-03D7AD209534}"/>
    <cellStyle name="메모 2 2 3 2 2 3 5" xfId="20849" xr:uid="{76218C86-DE24-41D3-8F55-2885E69B09EB}"/>
    <cellStyle name="메모 2 2 3 2 2 3 6" xfId="23605" xr:uid="{E0D97A5F-8F77-4AF4-91BB-966C2E6186F8}"/>
    <cellStyle name="메모 2 2 3 2 2 4" xfId="8138" xr:uid="{403B5C5D-855D-4B54-A1F2-6F0288E6DE28}"/>
    <cellStyle name="메모 2 2 3 2 2 4 2" xfId="12294" xr:uid="{2D676EB9-6187-414D-8E1E-B7CB27487F88}"/>
    <cellStyle name="메모 2 2 3 2 2 4 3" xfId="15743" xr:uid="{E91A8E5C-A3F2-482E-B7BD-FCBB709FDF48}"/>
    <cellStyle name="메모 2 2 3 2 2 4 4" xfId="16425" xr:uid="{B0AB1584-C515-483B-990E-7CBE17E0D4EB}"/>
    <cellStyle name="메모 2 2 3 2 2 4 5" xfId="21475" xr:uid="{49FD206D-5449-499A-8CFD-2D4E277566E9}"/>
    <cellStyle name="메모 2 2 3 2 2 4 6" xfId="24231" xr:uid="{7DC960CB-E62C-47A7-9216-4B3EF138551E}"/>
    <cellStyle name="메모 2 2 3 2 2 5" xfId="9859" xr:uid="{C5B5E733-5DEB-49F9-A44F-5950E267C7FA}"/>
    <cellStyle name="메모 2 2 3 2 2 6" xfId="9436" xr:uid="{9371C237-FE56-4CA9-B14B-941A7DC6BC85}"/>
    <cellStyle name="메모 2 2 3 2 2 7" xfId="4074" xr:uid="{FFAE90CD-F708-48C7-A73A-7E398514D59B}"/>
    <cellStyle name="메모 2 2 3 2 2 8" xfId="12726" xr:uid="{A61B83C3-7B6F-412B-9B7C-2AF3FE2E64C1}"/>
    <cellStyle name="메모 2 2 3 2 2 9" xfId="16165" xr:uid="{8972163A-0DD0-4933-AE22-F82A1985C036}"/>
    <cellStyle name="메모 2 2 3 2 3" xfId="5889" xr:uid="{C2B68953-B9C1-49B2-894E-FC2E13F36D58}"/>
    <cellStyle name="메모 2 2 3 2 3 2" xfId="7058" xr:uid="{ECD38F73-376C-4217-BD49-FBE7B1ABDF23}"/>
    <cellStyle name="메모 2 2 3 2 3 2 2" xfId="11214" xr:uid="{5F83AFEE-2779-416F-91CA-AE59E20971E3}"/>
    <cellStyle name="메모 2 2 3 2 3 2 3" xfId="14668" xr:uid="{BC88143A-1483-4396-AF6D-B9A35A9038DF}"/>
    <cellStyle name="메모 2 2 3 2 3 2 4" xfId="17521" xr:uid="{41CDF8E4-CB00-4155-B94F-5CA4B9ACDE4E}"/>
    <cellStyle name="메모 2 2 3 2 3 2 5" xfId="20409" xr:uid="{7DB60069-42E7-4688-84CE-BBEC3E0C9A07}"/>
    <cellStyle name="메모 2 2 3 2 3 2 6" xfId="23167" xr:uid="{75B08F1E-CCCC-4533-8603-3459F48A5948}"/>
    <cellStyle name="메모 2 2 3 2 3 3" xfId="7706" xr:uid="{1A42308A-F183-40FC-9F8C-8428C3510823}"/>
    <cellStyle name="메모 2 2 3 2 3 3 2" xfId="11862" xr:uid="{7C43BAC0-4AAA-4DE5-A966-458CF32570C1}"/>
    <cellStyle name="메모 2 2 3 2 3 3 3" xfId="15311" xr:uid="{1A50D595-B341-4E77-B70B-7376A8E83418}"/>
    <cellStyle name="메모 2 2 3 2 3 3 4" xfId="14491" xr:uid="{0F45AADE-3861-44B4-B6DB-7CFBABCDC92A}"/>
    <cellStyle name="메모 2 2 3 2 3 3 5" xfId="21046" xr:uid="{593EB149-F952-42C9-828E-DE096F7701BC}"/>
    <cellStyle name="메모 2 2 3 2 3 3 6" xfId="23802" xr:uid="{626F4A2D-4918-400C-A6E7-2EB6BB9A6F7C}"/>
    <cellStyle name="메모 2 2 3 2 3 4" xfId="8338" xr:uid="{526C545B-0447-4451-8F65-513A288CEB39}"/>
    <cellStyle name="메모 2 2 3 2 3 4 2" xfId="12494" xr:uid="{858A84E3-8550-4C6A-A333-7D8C5E96BEE4}"/>
    <cellStyle name="메모 2 2 3 2 3 4 3" xfId="15941" xr:uid="{14168B13-7815-4499-9833-0B10BF6AB9F1}"/>
    <cellStyle name="메모 2 2 3 2 3 4 4" xfId="4326" xr:uid="{75AFD8E7-7EB2-4AF5-B116-B109A4F7188F}"/>
    <cellStyle name="메모 2 2 3 2 3 4 5" xfId="21672" xr:uid="{389A12E8-3F65-40B8-A5B9-FFE4880DFC75}"/>
    <cellStyle name="메모 2 2 3 2 3 4 6" xfId="24428" xr:uid="{72E8C1A4-5DB6-4708-A77C-5B530D46A60C}"/>
    <cellStyle name="메모 2 2 3 2 3 5" xfId="10074" xr:uid="{5ABC7966-8FD0-4649-BD95-AE0B76232511}"/>
    <cellStyle name="메모 2 2 3 2 3 6" xfId="3323" xr:uid="{34FD3C7B-07B0-4D44-93CD-29524DD2E035}"/>
    <cellStyle name="메모 2 2 3 2 3 7" xfId="16206" xr:uid="{215217DF-7B0E-44EC-935F-AED67ACD2260}"/>
    <cellStyle name="메모 2 2 3 2 3 8" xfId="18322" xr:uid="{01ED8953-4C7C-450A-AAF5-E226EC3A5A26}"/>
    <cellStyle name="메모 2 2 3 2 3 9" xfId="13265" xr:uid="{A060CF7B-42C7-4C69-A195-57641153558B}"/>
    <cellStyle name="메모 2 2 3 2 4" xfId="6736" xr:uid="{B132D939-A46F-4B2B-A5C1-33AE58F31ECB}"/>
    <cellStyle name="메모 2 2 3 2 4 2" xfId="10897" xr:uid="{A541127E-79CE-4699-8B6C-971DC636D3B9}"/>
    <cellStyle name="메모 2 2 3 2 4 3" xfId="14350" xr:uid="{2EBF9B07-14BF-4C60-A385-2FA3152ACF16}"/>
    <cellStyle name="메모 2 2 3 2 4 4" xfId="18849" xr:uid="{05DA6039-3CA8-4668-842C-EBC5231F3194}"/>
    <cellStyle name="메모 2 2 3 2 4 5" xfId="20109" xr:uid="{1912C493-8243-4457-980A-4BA0084C443B}"/>
    <cellStyle name="메모 2 2 3 2 4 6" xfId="22868" xr:uid="{44AEA59A-E04C-40BD-9F16-E4B4443E6EAB}"/>
    <cellStyle name="메모 2 2 3 2 5" xfId="7404" xr:uid="{882D0AEB-519B-4AC5-BE10-D70C0D1D1DCE}"/>
    <cellStyle name="메모 2 2 3 2 5 2" xfId="11560" xr:uid="{22727FCF-DC7C-4405-83C3-49EBCC92F517}"/>
    <cellStyle name="메모 2 2 3 2 5 3" xfId="15011" xr:uid="{C54B1B47-AB1A-4EE9-A5F1-6A0732568A40}"/>
    <cellStyle name="메모 2 2 3 2 5 4" xfId="8488" xr:uid="{9E7C2CF2-5E22-4E9A-ABB5-7AAB0904D369}"/>
    <cellStyle name="메모 2 2 3 2 5 5" xfId="20747" xr:uid="{E10B1389-5AAD-461A-A8D8-58144A55FE4E}"/>
    <cellStyle name="메모 2 2 3 2 5 6" xfId="23503" xr:uid="{C9A552B8-DA09-4749-B39E-34DB7E6F3CBE}"/>
    <cellStyle name="메모 2 2 3 2 6" xfId="8036" xr:uid="{F5945A09-DDEA-416E-8307-840C53C393DD}"/>
    <cellStyle name="메모 2 2 3 2 6 2" xfId="12192" xr:uid="{3F08B5B3-7D98-4BC1-8D2A-ADAE586A5808}"/>
    <cellStyle name="메모 2 2 3 2 6 3" xfId="15641" xr:uid="{33ED0367-6457-494C-8705-00FC4921A730}"/>
    <cellStyle name="메모 2 2 3 2 6 4" xfId="12882" xr:uid="{7B48274D-F75C-4A75-B316-3589E077EFB1}"/>
    <cellStyle name="메모 2 2 3 2 6 5" xfId="21373" xr:uid="{CD39BA4B-9ADC-415C-BD2C-11F5112C942B}"/>
    <cellStyle name="메모 2 2 3 2 6 6" xfId="24129" xr:uid="{0190B7AA-86B0-4879-B136-84BCCD92CE61}"/>
    <cellStyle name="메모 2 2 3 2 7" xfId="9757" xr:uid="{E51B73FB-BB39-4C70-A15E-8693C8321382}"/>
    <cellStyle name="메모 2 2 3 2 8" xfId="4894" xr:uid="{09005757-0FD0-4341-97DF-38532CB5344A}"/>
    <cellStyle name="메모 2 2 3 2 9" xfId="18615" xr:uid="{9C541344-AD5C-4DF6-9803-93D58E5F32FC}"/>
    <cellStyle name="메모 2 2 3 3" xfId="5618" xr:uid="{6B982E9C-B57B-4873-BFA9-33E867AE226E}"/>
    <cellStyle name="메모 2 2 3 3 2" xfId="6788" xr:uid="{A8EBC43B-AAC7-487A-9912-859A5557C443}"/>
    <cellStyle name="메모 2 2 3 3 2 2" xfId="10949" xr:uid="{4C877E85-D516-4C19-93DC-B00024E4CC0C}"/>
    <cellStyle name="메모 2 2 3 3 2 3" xfId="14402" xr:uid="{8AD8EB57-0DE0-4C47-809D-7589AAE810D3}"/>
    <cellStyle name="메모 2 2 3 3 2 4" xfId="9641" xr:uid="{28E293BE-6AC5-4576-8215-552A4BEC0A8B}"/>
    <cellStyle name="메모 2 2 3 3 2 5" xfId="20161" xr:uid="{B4320197-118A-47AA-9C94-D2029FBEECCF}"/>
    <cellStyle name="메모 2 2 3 3 2 6" xfId="22920" xr:uid="{419FC89D-4EE8-4075-91DB-ABDE2B083F9C}"/>
    <cellStyle name="메모 2 2 3 3 3" xfId="7456" xr:uid="{E96907D8-1C16-4977-80AC-B094F2A0F88B}"/>
    <cellStyle name="메모 2 2 3 3 3 2" xfId="11612" xr:uid="{4CC19E75-32AE-4358-B121-32B9A276E537}"/>
    <cellStyle name="메모 2 2 3 3 3 3" xfId="15063" xr:uid="{2E3B4139-3980-4FFC-8BA6-83CD528D0446}"/>
    <cellStyle name="메모 2 2 3 3 3 4" xfId="18149" xr:uid="{913B2C9C-D3C6-42A6-B05A-77332E1575DF}"/>
    <cellStyle name="메모 2 2 3 3 3 5" xfId="20799" xr:uid="{358D2460-CDBA-4936-A1F4-882200E6CBCD}"/>
    <cellStyle name="메모 2 2 3 3 3 6" xfId="23555" xr:uid="{50314D64-026A-440E-8DAD-D0C1BFE9C42B}"/>
    <cellStyle name="메모 2 2 3 3 4" xfId="8088" xr:uid="{D181513E-698B-48D8-8BE0-18ED17C9D78F}"/>
    <cellStyle name="메모 2 2 3 3 4 2" xfId="12244" xr:uid="{D65812AD-7508-428A-B0BF-FF10190A2C39}"/>
    <cellStyle name="메모 2 2 3 3 4 3" xfId="15693" xr:uid="{CD337BAC-3C42-4F13-A42F-98A2B533C9F1}"/>
    <cellStyle name="메모 2 2 3 3 4 4" xfId="12682" xr:uid="{D7852290-4381-4CF4-911F-11210C6A6037}"/>
    <cellStyle name="메모 2 2 3 3 4 5" xfId="21425" xr:uid="{8CC7DC19-8EF7-428C-AC6B-85B6182DCDD9}"/>
    <cellStyle name="메모 2 2 3 3 4 6" xfId="24181" xr:uid="{5B44C65F-562F-4BA3-A7D6-F2613987497A}"/>
    <cellStyle name="메모 2 2 3 3 5" xfId="9809" xr:uid="{CA69BE2A-BD47-40B8-9113-ED657F28D0F2}"/>
    <cellStyle name="메모 2 2 3 3 6" xfId="4917" xr:uid="{BEC099E7-B58E-4975-AA99-ED5C30F4A5A7}"/>
    <cellStyle name="메모 2 2 3 3 7" xfId="4049" xr:uid="{9535E8F7-7678-4B1B-B09E-155DAAF84F2E}"/>
    <cellStyle name="메모 2 2 3 3 8" xfId="18742" xr:uid="{58E0B34B-8BE9-4F2A-88CA-AE4D39D76A57}"/>
    <cellStyle name="메모 2 2 3 3 9" xfId="17626" xr:uid="{555DBD78-B976-4044-B963-898F13089AC2}"/>
    <cellStyle name="메모 2 2 3 4" xfId="5835" xr:uid="{D248EBC4-7B67-4A12-B4E6-EB8F722778B6}"/>
    <cellStyle name="메모 2 2 3 4 2" xfId="7004" xr:uid="{6BDE68E7-38DE-4212-A6E0-4B95B4B62CD4}"/>
    <cellStyle name="메모 2 2 3 4 2 2" xfId="11160" xr:uid="{F4BB9CCF-FC6A-4475-B516-3ED75B313740}"/>
    <cellStyle name="메모 2 2 3 4 2 3" xfId="14614" xr:uid="{E812C328-7D90-4B24-B468-7DFE2EF0530F}"/>
    <cellStyle name="메모 2 2 3 4 2 4" xfId="3219" xr:uid="{30ED7B76-7BDC-4F4D-995C-F0EF85222BB7}"/>
    <cellStyle name="메모 2 2 3 4 2 5" xfId="20355" xr:uid="{47AFB16C-FCDB-4BD8-A7F6-5B3924B722ED}"/>
    <cellStyle name="메모 2 2 3 4 2 6" xfId="23113" xr:uid="{6C700078-D00C-45F2-B57C-DE03E8E992DC}"/>
    <cellStyle name="메모 2 2 3 4 3" xfId="7652" xr:uid="{8BE1D53D-6520-4F06-A5C4-249F52DB386C}"/>
    <cellStyle name="메모 2 2 3 4 3 2" xfId="11808" xr:uid="{9B648A80-2209-4E77-8685-8A46FC158FB3}"/>
    <cellStyle name="메모 2 2 3 4 3 3" xfId="15257" xr:uid="{A0FCE014-6C32-4B9C-B541-E73DD2F793CB}"/>
    <cellStyle name="메모 2 2 3 4 3 4" xfId="13200" xr:uid="{1A38B412-DE37-4A54-9D2C-25FBB75A9A50}"/>
    <cellStyle name="메모 2 2 3 4 3 5" xfId="20992" xr:uid="{FC1F9AC8-103E-4638-B6D2-D752E0EF34BC}"/>
    <cellStyle name="메모 2 2 3 4 3 6" xfId="23748" xr:uid="{4853F650-4F9F-4082-8C3A-94FA6BA53C78}"/>
    <cellStyle name="메모 2 2 3 4 4" xfId="8284" xr:uid="{8AFE0250-F629-4641-92D1-61D0BEDCB5BD}"/>
    <cellStyle name="메모 2 2 3 4 4 2" xfId="12440" xr:uid="{71E8D8A9-C5F4-4204-BE14-76B1D56C2FF8}"/>
    <cellStyle name="메모 2 2 3 4 4 3" xfId="15887" xr:uid="{003E2639-7432-4C24-B0F5-08CEED0D8AB4}"/>
    <cellStyle name="메모 2 2 3 4 4 4" xfId="8524" xr:uid="{52A4BF30-CF6B-43B5-A34F-EDF549392696}"/>
    <cellStyle name="메모 2 2 3 4 4 5" xfId="21618" xr:uid="{1269F2EF-528C-402B-B1F2-52B7F02690D8}"/>
    <cellStyle name="메모 2 2 3 4 4 6" xfId="24374" xr:uid="{2489B9E7-B026-4FD9-804A-10C05245AD4A}"/>
    <cellStyle name="메모 2 2 3 4 5" xfId="10020" xr:uid="{06208A41-8EA6-4D87-8312-4579A34CCB4E}"/>
    <cellStyle name="메모 2 2 3 4 6" xfId="9440" xr:uid="{AF13EDE3-E6D7-4273-A8A3-43A2E3BF32B0}"/>
    <cellStyle name="메모 2 2 3 4 7" xfId="3132" xr:uid="{DA583FE4-F3B8-4886-868C-1FD50017E6CF}"/>
    <cellStyle name="메모 2 2 3 4 8" xfId="4189" xr:uid="{55F20A60-DB3C-47B5-9186-D67399FDF392}"/>
    <cellStyle name="메모 2 2 3 4 9" xfId="19703" xr:uid="{48126F04-0889-4845-B506-A259FCEC09DD}"/>
    <cellStyle name="메모 2 2 3 5" xfId="6685" xr:uid="{56A9F7A9-6AEA-4161-B298-8AF9F9DE1A80}"/>
    <cellStyle name="메모 2 2 3 5 2" xfId="10846" xr:uid="{A0BBAB07-EFC6-460A-8BBB-B304FD1948B6}"/>
    <cellStyle name="메모 2 2 3 5 3" xfId="14299" xr:uid="{162C68E1-9BA4-4F8B-8CEE-5D07D0DA2129}"/>
    <cellStyle name="메모 2 2 3 5 4" xfId="16378" xr:uid="{DA1A499D-C478-4D29-99CA-FBCF7FEFA6FC}"/>
    <cellStyle name="메모 2 2 3 5 5" xfId="20059" xr:uid="{44E9BE87-F8EE-4C15-B28C-A07A7A105FD8}"/>
    <cellStyle name="메모 2 2 3 5 6" xfId="22818" xr:uid="{FDBF5B1D-853A-473F-8189-7CEDE98A4B58}"/>
    <cellStyle name="메모 2 2 3 6" xfId="7353" xr:uid="{4D367BB5-5258-4851-A0FE-FCA298454669}"/>
    <cellStyle name="메모 2 2 3 6 2" xfId="11509" xr:uid="{A821E4D4-9A76-47BC-97EA-AD2E3EF82937}"/>
    <cellStyle name="메모 2 2 3 6 3" xfId="14960" xr:uid="{58B050A8-218F-42D9-9D94-B7F34224A19E}"/>
    <cellStyle name="메모 2 2 3 6 4" xfId="3669" xr:uid="{F19700C1-2879-4AB7-A847-46D208029243}"/>
    <cellStyle name="메모 2 2 3 6 5" xfId="20696" xr:uid="{BCDEDAB4-7BB7-4E09-8DBF-44D22DB254E0}"/>
    <cellStyle name="메모 2 2 3 6 6" xfId="23452" xr:uid="{34899095-AC3E-45B0-8D3E-E13C7E7B13A7}"/>
    <cellStyle name="메모 2 2 3 7" xfId="7986" xr:uid="{EA97C56B-4637-4A55-8455-9FEADDED1F2E}"/>
    <cellStyle name="메모 2 2 3 7 2" xfId="12142" xr:uid="{76E9E806-15A8-4E3B-9D68-A853446B2EFC}"/>
    <cellStyle name="메모 2 2 3 7 3" xfId="15591" xr:uid="{DD01ACB8-F319-409F-8246-29159D9295F1}"/>
    <cellStyle name="메모 2 2 3 7 4" xfId="13865" xr:uid="{FA2C6B25-1F85-49E3-B0C5-E06F6FDE1076}"/>
    <cellStyle name="메모 2 2 3 7 5" xfId="21323" xr:uid="{52876E60-2B77-4CDA-80E6-E68E9F0F119D}"/>
    <cellStyle name="메모 2 2 3 7 6" xfId="24079" xr:uid="{3B02DD8D-C0E0-47A5-B853-CEB31DCD34C8}"/>
    <cellStyle name="메모 2 2 3 8" xfId="9703" xr:uid="{2311EA0C-8E41-4300-A6E0-38B4B7751EAC}"/>
    <cellStyle name="메모 2 2 3 9" xfId="5048" xr:uid="{5FA8EAAB-1ADB-42CC-998A-9E2802D05386}"/>
    <cellStyle name="메모 2 2 4" xfId="5781" xr:uid="{8796B21E-3F0C-4FF5-A63F-1E6F6C6635E9}"/>
    <cellStyle name="메모 2 2 4 2" xfId="6950" xr:uid="{DC37742B-E6ED-4804-9802-5144E152787C}"/>
    <cellStyle name="메모 2 2 4 2 2" xfId="11106" xr:uid="{1414F737-0C9D-4D4C-AE87-6837F6803113}"/>
    <cellStyle name="메모 2 2 4 2 3" xfId="14560" xr:uid="{B386450F-87B3-4B33-AC7B-81FBA8ED87E0}"/>
    <cellStyle name="메모 2 2 4 2 4" xfId="17672" xr:uid="{CEC80F42-20D7-4219-A8E4-5FC2EB3FA519}"/>
    <cellStyle name="메모 2 2 4 2 5" xfId="20301" xr:uid="{66B7F2A7-EC94-4052-BA74-DEBEF20753BC}"/>
    <cellStyle name="메모 2 2 4 2 6" xfId="23059" xr:uid="{C7699AFA-CE18-4F21-BC7A-9E248A0ABA63}"/>
    <cellStyle name="메모 2 2 4 3" xfId="7598" xr:uid="{32617F23-880B-48E3-BDD3-651C06D90448}"/>
    <cellStyle name="메모 2 2 4 3 2" xfId="11754" xr:uid="{6BC19107-E18B-4B3F-B486-D4DBA19EDB21}"/>
    <cellStyle name="메모 2 2 4 3 3" xfId="15203" xr:uid="{DB2DC8BD-24E6-4041-BB26-C14A6F21A058}"/>
    <cellStyle name="메모 2 2 4 3 4" xfId="16156" xr:uid="{6F986E08-044B-4B18-91F2-D06DE30161E6}"/>
    <cellStyle name="메모 2 2 4 3 5" xfId="20938" xr:uid="{6D25525F-ABFA-4A98-B561-D362EEE87DE4}"/>
    <cellStyle name="메모 2 2 4 3 6" xfId="23694" xr:uid="{A4EAE367-15F8-4970-87A5-F4DE44887159}"/>
    <cellStyle name="메모 2 2 4 4" xfId="8230" xr:uid="{A4BFB746-682E-4436-972A-60337E47F2EE}"/>
    <cellStyle name="메모 2 2 4 4 2" xfId="12386" xr:uid="{FEAF6292-1A85-4F98-BA90-9D70E8598842}"/>
    <cellStyle name="메모 2 2 4 4 3" xfId="15833" xr:uid="{087D92A0-D05E-44AD-B50E-915DEED3B296}"/>
    <cellStyle name="메모 2 2 4 4 4" xfId="8610" xr:uid="{C54EC500-F2EA-4C98-9E3E-173C25A4F058}"/>
    <cellStyle name="메모 2 2 4 4 5" xfId="21564" xr:uid="{B63693A7-72F3-43A1-9D59-A61E390DF6EE}"/>
    <cellStyle name="메모 2 2 4 4 6" xfId="24320" xr:uid="{4271D75F-0815-4FA7-9EDC-540A7A21C8CD}"/>
    <cellStyle name="메모 2 2 4 5" xfId="9966" xr:uid="{C397120F-080E-42F2-8A5D-33C525B1260A}"/>
    <cellStyle name="메모 2 2 4 6" xfId="3624" xr:uid="{DEB90920-2D09-4ECE-B2DF-3BACB708AD45}"/>
    <cellStyle name="메모 2 2 4 7" xfId="5074" xr:uid="{E61747C7-FF03-445E-ACB9-0D32750E14C6}"/>
    <cellStyle name="메모 2 2 4 8" xfId="16488" xr:uid="{FBCDB46F-4007-4A5D-8708-02BBA975D624}"/>
    <cellStyle name="메모 2 2 4 9" xfId="17337" xr:uid="{F5AB6C55-319D-4B6B-A9BF-434F12E25C93}"/>
    <cellStyle name="메모 2 2 5" xfId="6643" xr:uid="{55C1A300-697A-42C2-8EC3-3423D04CC031}"/>
    <cellStyle name="메모 2 2 5 2" xfId="10805" xr:uid="{3DDA41A2-2053-4146-B156-135C3A2AB0FB}"/>
    <cellStyle name="메모 2 2 5 3" xfId="14257" xr:uid="{022B694E-F791-43E7-A42F-FC1C6E7B78C2}"/>
    <cellStyle name="메모 2 2 5 4" xfId="4292" xr:uid="{A693D692-6FCB-4E71-A5C6-E1F5F60CA2A7}"/>
    <cellStyle name="메모 2 2 5 5" xfId="20020" xr:uid="{58D74B2A-C4E5-4CE6-9AD6-D28E5B16724C}"/>
    <cellStyle name="메모 2 2 5 6" xfId="22781" xr:uid="{35F2848E-436D-41D3-9E02-2B2649714983}"/>
    <cellStyle name="메모 2 2 6" xfId="7316" xr:uid="{E7E1FABF-DEC1-4F27-8627-560630617865}"/>
    <cellStyle name="메모 2 2 6 2" xfId="11472" xr:uid="{191041C4-6C84-4EAE-8C75-754E2AF5AD62}"/>
    <cellStyle name="메모 2 2 6 3" xfId="14923" xr:uid="{6F8E8D84-45F0-4618-8954-2DC6BA6F9A7C}"/>
    <cellStyle name="메모 2 2 6 4" xfId="17712" xr:uid="{1A72318C-CB6E-4400-89A8-8DD4394ED831}"/>
    <cellStyle name="메모 2 2 6 5" xfId="20659" xr:uid="{EE77C903-A3D7-4E54-BF95-EF9C33ED53ED}"/>
    <cellStyle name="메모 2 2 6 6" xfId="23415" xr:uid="{DE140A33-3D7E-4B33-9408-36334045438D}"/>
    <cellStyle name="메모 2 2 7" xfId="7949" xr:uid="{93063F2F-B7A9-4BF2-95E4-A4CE4F689517}"/>
    <cellStyle name="메모 2 2 7 2" xfId="12105" xr:uid="{AC2DA303-0493-460A-B61B-B7D8FF8FE8AE}"/>
    <cellStyle name="메모 2 2 7 3" xfId="15554" xr:uid="{83C363D5-BA9F-44EC-998E-A06E085F5C97}"/>
    <cellStyle name="메모 2 2 7 4" xfId="13941" xr:uid="{FE77A0ED-60E6-49F5-B498-6D38401E1C90}"/>
    <cellStyle name="메모 2 2 7 5" xfId="21286" xr:uid="{7742E7B8-9D4C-4EB2-8227-F8F97BDD9FEB}"/>
    <cellStyle name="메모 2 2 7 6" xfId="24042" xr:uid="{B3F1EA56-5D86-40B4-9080-B34E6B6F5EF4}"/>
    <cellStyle name="메모 2 2 8" xfId="9657" xr:uid="{AB3AF52A-86EA-4965-B5C0-D92EF626A60E}"/>
    <cellStyle name="메모 2 2 9" xfId="8622" xr:uid="{39F453AB-4804-439D-8BE0-021D6D4F0E24}"/>
    <cellStyle name="메모 2 3" xfId="5479" xr:uid="{FB24CCEE-D8DE-4579-AA3B-D36B68A671F6}"/>
    <cellStyle name="메모 2 3 10" xfId="17353" xr:uid="{B5109B21-8B7E-4C17-90D2-39ABF1347E2E}"/>
    <cellStyle name="메모 2 3 11" xfId="4398" xr:uid="{3272FBB3-5522-4B8B-B6E6-5E05D5356B27}"/>
    <cellStyle name="메모 2 3 2" xfId="5523" xr:uid="{80C92A02-DABE-4BA9-9CC5-7B781163A299}"/>
    <cellStyle name="메모 2 3 2 10" xfId="18528" xr:uid="{E7145F7F-E53F-4E3A-B2AB-4627DF9C6727}"/>
    <cellStyle name="메모 2 3 2 11" xfId="17357" xr:uid="{F758A33A-28DF-4BD5-9832-C4BBBCD1C35E}"/>
    <cellStyle name="메모 2 3 2 12" xfId="17968" xr:uid="{F76E9735-0C8B-4FB6-A331-F02D1F630F05}"/>
    <cellStyle name="메모 2 3 2 2" xfId="5577" xr:uid="{EFB52436-EC15-4AE9-9DE4-1E4032977E1B}"/>
    <cellStyle name="메모 2 3 2 2 10" xfId="17042" xr:uid="{ADBA6051-2121-40B7-9A6E-72B4A4EAA6ED}"/>
    <cellStyle name="메모 2 3 2 2 11" xfId="3890" xr:uid="{F6AC55BB-AA4D-406C-A9E2-5B523195198C}"/>
    <cellStyle name="메모 2 3 2 2 2" xfId="5679" xr:uid="{1D90D31C-3C70-4A27-9C35-BD66EE5F0649}"/>
    <cellStyle name="메모 2 3 2 2 2 2" xfId="6849" xr:uid="{630E0A29-1234-450F-BE9A-83AB470434D0}"/>
    <cellStyle name="메모 2 3 2 2 2 2 2" xfId="11010" xr:uid="{6EFA146A-4098-4CC4-830F-ECAAE55AD259}"/>
    <cellStyle name="메모 2 3 2 2 2 2 3" xfId="14463" xr:uid="{92205C9B-B9E4-4A3C-A1EF-2417C109D088}"/>
    <cellStyle name="메모 2 3 2 2 2 2 4" xfId="17529" xr:uid="{2F76327E-CED1-45EF-98AD-E3F7A82899DF}"/>
    <cellStyle name="메모 2 3 2 2 2 2 5" xfId="20222" xr:uid="{2E326CE2-19F8-41AA-868B-0493096BA5BB}"/>
    <cellStyle name="메모 2 3 2 2 2 2 6" xfId="22981" xr:uid="{33F15260-3A3C-49E8-A733-E991D065F2AC}"/>
    <cellStyle name="메모 2 3 2 2 2 3" xfId="7517" xr:uid="{C7D206DB-3F67-4A67-8459-0B54D6196083}"/>
    <cellStyle name="메모 2 3 2 2 2 3 2" xfId="11673" xr:uid="{79AB8491-9EB6-4CC0-B31D-51BBBA02C498}"/>
    <cellStyle name="메모 2 3 2 2 2 3 3" xfId="15124" xr:uid="{6F6349A0-B17E-4CC6-AB80-FD740A2981CC}"/>
    <cellStyle name="메모 2 3 2 2 2 3 4" xfId="17318" xr:uid="{7A3CF5DA-486D-421F-8B32-2078CAA8EE30}"/>
    <cellStyle name="메모 2 3 2 2 2 3 5" xfId="20860" xr:uid="{D142CFE3-F066-41AA-B6CA-D0DE533ADC84}"/>
    <cellStyle name="메모 2 3 2 2 2 3 6" xfId="23616" xr:uid="{8AC01809-54DC-4FCE-B293-A995C828DFA1}"/>
    <cellStyle name="메모 2 3 2 2 2 4" xfId="8149" xr:uid="{BCA44760-3A9B-47C0-A748-06BAB21D74E5}"/>
    <cellStyle name="메모 2 3 2 2 2 4 2" xfId="12305" xr:uid="{145EAB65-4D30-4248-A3AC-89AE9FB81E6F}"/>
    <cellStyle name="메모 2 3 2 2 2 4 3" xfId="15754" xr:uid="{05985256-1B6F-46EA-91D4-349FA65D705A}"/>
    <cellStyle name="메모 2 3 2 2 2 4 4" xfId="16426" xr:uid="{49A4A73D-6A5B-4C94-8D76-085FB552B6F8}"/>
    <cellStyle name="메모 2 3 2 2 2 4 5" xfId="21486" xr:uid="{D21E6AE6-9124-4BE7-8195-3767A8F2767D}"/>
    <cellStyle name="메모 2 3 2 2 2 4 6" xfId="24242" xr:uid="{0C795750-6B3B-4965-897D-218F4ABEDCAB}"/>
    <cellStyle name="메모 2 3 2 2 2 5" xfId="9870" xr:uid="{91E3E28E-571F-415A-B9C7-6E379BA79F3E}"/>
    <cellStyle name="메모 2 3 2 2 2 6" xfId="3469" xr:uid="{F31B3238-784B-4FBF-8B41-2B5E42C783CC}"/>
    <cellStyle name="메모 2 3 2 2 2 7" xfId="3361" xr:uid="{7AE300D4-2319-41E4-8C3E-3BEB1C811A91}"/>
    <cellStyle name="메모 2 3 2 2 2 8" xfId="4438" xr:uid="{A1944FCE-DA80-4E20-A52A-04CFDEB3CEAC}"/>
    <cellStyle name="메모 2 3 2 2 2 9" xfId="19505" xr:uid="{39E8D896-07CE-401F-ABB6-E741979FCE72}"/>
    <cellStyle name="메모 2 3 2 2 3" xfId="5900" xr:uid="{B268374C-C9E6-4892-8EB3-6E96AEAC5E7B}"/>
    <cellStyle name="메모 2 3 2 2 3 2" xfId="7069" xr:uid="{BB19F71E-5606-464E-BF01-7744DEBC756B}"/>
    <cellStyle name="메모 2 3 2 2 3 2 2" xfId="11225" xr:uid="{E57A9CE5-043F-4864-BC47-3D19AC96253D}"/>
    <cellStyle name="메모 2 3 2 2 3 2 3" xfId="14679" xr:uid="{D1450D9F-C7EA-4A64-8A01-B01DC333DA07}"/>
    <cellStyle name="메모 2 3 2 2 3 2 4" xfId="17016" xr:uid="{CC94A4AF-9E87-421F-99F9-ACC4C9FDC98C}"/>
    <cellStyle name="메모 2 3 2 2 3 2 5" xfId="20420" xr:uid="{8E6CF824-D92F-4A4C-87F7-6BB38FF07727}"/>
    <cellStyle name="메모 2 3 2 2 3 2 6" xfId="23178" xr:uid="{0EEF7C48-3E1B-409F-A7EF-2B61B9B26F63}"/>
    <cellStyle name="메모 2 3 2 2 3 3" xfId="7717" xr:uid="{CB0219BD-124F-4A4D-9BBC-B9FB0E0C0456}"/>
    <cellStyle name="메모 2 3 2 2 3 3 2" xfId="11873" xr:uid="{DBA724E9-A6CB-4125-A170-53835C64AD14}"/>
    <cellStyle name="메모 2 3 2 2 3 3 3" xfId="15322" xr:uid="{006FB625-8086-4E69-A09C-A72D417C72DD}"/>
    <cellStyle name="메모 2 3 2 2 3 3 4" xfId="3430" xr:uid="{CB4F3B07-6056-4145-8496-9EDF9949737C}"/>
    <cellStyle name="메모 2 3 2 2 3 3 5" xfId="21057" xr:uid="{E13FE02D-134E-417E-B1C1-C95F6E706D56}"/>
    <cellStyle name="메모 2 3 2 2 3 3 6" xfId="23813" xr:uid="{C8DD7146-211F-409D-9DCE-EDFC4667DBD8}"/>
    <cellStyle name="메모 2 3 2 2 3 4" xfId="8349" xr:uid="{89848D72-CF3F-4634-B84E-AC7F04C0BA12}"/>
    <cellStyle name="메모 2 3 2 2 3 4 2" xfId="12505" xr:uid="{27C24782-425B-416D-AE7C-353667AC0CEB}"/>
    <cellStyle name="메모 2 3 2 2 3 4 3" xfId="15952" xr:uid="{43326F4C-3F1D-4724-A50D-A40D00104689}"/>
    <cellStyle name="메모 2 3 2 2 3 4 4" xfId="3240" xr:uid="{B17DE36A-CDE3-45B2-B2E4-007F9E991874}"/>
    <cellStyle name="메모 2 3 2 2 3 4 5" xfId="21683" xr:uid="{2CC0ACC1-77F3-4F7E-9093-2ECDA2786BE3}"/>
    <cellStyle name="메모 2 3 2 2 3 4 6" xfId="24439" xr:uid="{F0E936D1-769D-40B8-9B58-4BAC6B15F454}"/>
    <cellStyle name="메모 2 3 2 2 3 5" xfId="10085" xr:uid="{8F94BB71-3584-4E50-8C7B-CFEF87D85E26}"/>
    <cellStyle name="메모 2 3 2 2 3 6" xfId="4708" xr:uid="{7C7B844A-6274-4AE8-91C4-BCCC15974A4B}"/>
    <cellStyle name="메모 2 3 2 2 3 7" xfId="18952" xr:uid="{440ECAE2-9EDA-4B1A-A584-09AFD9666269}"/>
    <cellStyle name="메모 2 3 2 2 3 8" xfId="17656" xr:uid="{56C0FD84-87F9-4BCB-930C-3034ADB0448E}"/>
    <cellStyle name="메모 2 3 2 2 3 9" xfId="3403" xr:uid="{F8F45BDA-0E82-4CFE-88B1-8193B4EC2FB7}"/>
    <cellStyle name="메모 2 3 2 2 4" xfId="6747" xr:uid="{B2D655F5-B762-47B7-89FE-940BBB5E23EB}"/>
    <cellStyle name="메모 2 3 2 2 4 2" xfId="10908" xr:uid="{27097078-589E-433A-9B1B-E56FA3B9AAEB}"/>
    <cellStyle name="메모 2 3 2 2 4 3" xfId="14361" xr:uid="{9519E59A-8528-4CBC-A363-EB22FC8F3DD5}"/>
    <cellStyle name="메모 2 3 2 2 4 4" xfId="19378" xr:uid="{2379C7C3-F0B5-4666-8FBA-DF3CD39FFAE4}"/>
    <cellStyle name="메모 2 3 2 2 4 5" xfId="20120" xr:uid="{A17C51A8-9259-451A-84E1-D9210A875DB7}"/>
    <cellStyle name="메모 2 3 2 2 4 6" xfId="22879" xr:uid="{72DCF618-6BB8-4F6F-B90C-315763B8CC78}"/>
    <cellStyle name="메모 2 3 2 2 5" xfId="7415" xr:uid="{28DB487F-3F0A-4872-910C-F03F48E3F80D}"/>
    <cellStyle name="메모 2 3 2 2 5 2" xfId="11571" xr:uid="{8A82ED87-7953-46F8-8B52-FA752E1F1E87}"/>
    <cellStyle name="메모 2 3 2 2 5 3" xfId="15022" xr:uid="{007167DC-F5B6-495C-A267-3BA1659B2AB2}"/>
    <cellStyle name="메모 2 3 2 2 5 4" xfId="3872" xr:uid="{BA8DCFE0-785F-48CC-A486-778AD9BF96CD}"/>
    <cellStyle name="메모 2 3 2 2 5 5" xfId="20758" xr:uid="{05627CFC-F9A2-4514-8478-741AE01C0C7E}"/>
    <cellStyle name="메모 2 3 2 2 5 6" xfId="23514" xr:uid="{E47336A1-6C5D-4380-B314-0F9A6B95BFC4}"/>
    <cellStyle name="메모 2 3 2 2 6" xfId="8047" xr:uid="{F0CEA5EC-F98F-4DE4-A8E9-EFB27675DD4A}"/>
    <cellStyle name="메모 2 3 2 2 6 2" xfId="12203" xr:uid="{3649E16A-99D4-45C0-B310-263FB42DFBC8}"/>
    <cellStyle name="메모 2 3 2 2 6 3" xfId="15652" xr:uid="{0FC8F89F-F727-4648-A9E8-A6F4B8A95906}"/>
    <cellStyle name="메모 2 3 2 2 6 4" xfId="12735" xr:uid="{D93FAEB4-0D96-4B7A-B6C7-6832D776A15B}"/>
    <cellStyle name="메모 2 3 2 2 6 5" xfId="21384" xr:uid="{EF3250EF-D40A-4156-B131-6051208A68CE}"/>
    <cellStyle name="메모 2 3 2 2 6 6" xfId="24140" xr:uid="{609C9B13-2822-407E-A02B-4F131144A6C2}"/>
    <cellStyle name="메모 2 3 2 2 7" xfId="9768" xr:uid="{E38EAF1B-0095-4AFA-B5FC-5F58F1693B0A}"/>
    <cellStyle name="메모 2 3 2 2 8" xfId="4898" xr:uid="{AF8E0191-980E-4540-A850-0977F912AE61}"/>
    <cellStyle name="메모 2 3 2 2 9" xfId="18605" xr:uid="{D445512D-98F9-4FCB-9A44-0FFBFCE03C02}"/>
    <cellStyle name="메모 2 3 2 3" xfId="5629" xr:uid="{3A254EF2-E0B1-44A3-A961-EF5DDC1E06AF}"/>
    <cellStyle name="메모 2 3 2 3 2" xfId="6799" xr:uid="{6CD57F02-8615-4278-A175-2189F305C9D3}"/>
    <cellStyle name="메모 2 3 2 3 2 2" xfId="10960" xr:uid="{2441356C-FDF2-438C-9752-F27D5A984925}"/>
    <cellStyle name="메모 2 3 2 3 2 3" xfId="14413" xr:uid="{09474A75-7BE5-44A0-B778-FEA595B4A7B5}"/>
    <cellStyle name="메모 2 3 2 3 2 4" xfId="17226" xr:uid="{01E199B2-D605-48EE-B8FA-41DD070B4B35}"/>
    <cellStyle name="메모 2 3 2 3 2 5" xfId="20172" xr:uid="{08FA9ED8-649F-40D4-8450-6F470CC135F0}"/>
    <cellStyle name="메모 2 3 2 3 2 6" xfId="22931" xr:uid="{9ABC2776-55BA-4D92-AD72-79313F6B8DC8}"/>
    <cellStyle name="메모 2 3 2 3 3" xfId="7467" xr:uid="{74C359F1-301B-4723-BE22-51E2DC8E30F9}"/>
    <cellStyle name="메모 2 3 2 3 3 2" xfId="11623" xr:uid="{B9BF31B6-F6F2-48AA-8119-6294636BA45E}"/>
    <cellStyle name="메모 2 3 2 3 3 3" xfId="15074" xr:uid="{968FAC5E-BB17-4673-99CE-93AB1024C764}"/>
    <cellStyle name="메모 2 3 2 3 3 4" xfId="18273" xr:uid="{1D096FA3-A55A-4B30-B200-8F7F6A0312C2}"/>
    <cellStyle name="메모 2 3 2 3 3 5" xfId="20810" xr:uid="{23A72E66-373A-40FE-A9BF-42C4A9B9A464}"/>
    <cellStyle name="메모 2 3 2 3 3 6" xfId="23566" xr:uid="{A72510BE-6E3F-4E22-857D-41162B7DECB0}"/>
    <cellStyle name="메모 2 3 2 3 4" xfId="8099" xr:uid="{B9C3A028-FCBC-4792-A98F-3EDEEE3B3FC9}"/>
    <cellStyle name="메모 2 3 2 3 4 2" xfId="12255" xr:uid="{AF0C6E05-EE48-4EB9-948E-7D7F0C618B15}"/>
    <cellStyle name="메모 2 3 2 3 4 3" xfId="15704" xr:uid="{B703CB06-A8BE-42B8-91B2-D72AA010B550}"/>
    <cellStyle name="메모 2 3 2 3 4 4" xfId="16955" xr:uid="{1AA18359-4837-434C-ABBA-93ED5382AE5C}"/>
    <cellStyle name="메모 2 3 2 3 4 5" xfId="21436" xr:uid="{76687D8D-A054-4D0B-8EA7-5BCF22286C75}"/>
    <cellStyle name="메모 2 3 2 3 4 6" xfId="24192" xr:uid="{45DFA340-7C5E-4052-BF68-CD974C419ECC}"/>
    <cellStyle name="메모 2 3 2 3 5" xfId="9820" xr:uid="{A647B682-FB8E-4516-B108-6EAFEEBDF72E}"/>
    <cellStyle name="메모 2 3 2 3 6" xfId="4924" xr:uid="{0911A543-11B9-4F14-80E5-C7B7C3F3CB83}"/>
    <cellStyle name="메모 2 3 2 3 7" xfId="4056" xr:uid="{D074FF7C-6902-4B39-B695-EC57BD0CCEB6}"/>
    <cellStyle name="메모 2 3 2 3 8" xfId="18054" xr:uid="{46070A1B-DE68-45D8-BB22-FF2A769ADC15}"/>
    <cellStyle name="메모 2 3 2 3 9" xfId="13195" xr:uid="{1D7EBB3E-F963-4F6E-B654-A4F78A486DC8}"/>
    <cellStyle name="메모 2 3 2 4" xfId="5846" xr:uid="{DC99C044-CD6A-4D05-89A2-399D9FEFBD2D}"/>
    <cellStyle name="메모 2 3 2 4 2" xfId="7015" xr:uid="{2742C95E-9D41-4C9C-99F0-B28D5EE8BC9D}"/>
    <cellStyle name="메모 2 3 2 4 2 2" xfId="11171" xr:uid="{5829CAF7-162F-43B4-A8B7-25A08F218FF0}"/>
    <cellStyle name="메모 2 3 2 4 2 3" xfId="14625" xr:uid="{46A3F93B-64CF-4BD1-9D7A-F6BEFD52DBC0}"/>
    <cellStyle name="메모 2 3 2 4 2 4" xfId="18820" xr:uid="{936A305B-D4E3-4CDF-AE4D-BA22460122EB}"/>
    <cellStyle name="메모 2 3 2 4 2 5" xfId="20366" xr:uid="{8BABD2F3-8206-4538-B289-1E32811AD73B}"/>
    <cellStyle name="메모 2 3 2 4 2 6" xfId="23124" xr:uid="{CD936799-C3DA-4754-9C6F-D6908F93E492}"/>
    <cellStyle name="메모 2 3 2 4 3" xfId="7663" xr:uid="{03B05C3E-5765-419A-88EE-51916CFE9D5F}"/>
    <cellStyle name="메모 2 3 2 4 3 2" xfId="11819" xr:uid="{137BDE17-DC23-4A86-8677-6461F5895DD1}"/>
    <cellStyle name="메모 2 3 2 4 3 3" xfId="15268" xr:uid="{3F1BCA70-6CEF-433F-ABF5-27F1649F8978}"/>
    <cellStyle name="메모 2 3 2 4 3 4" xfId="4163" xr:uid="{85E69BBB-71CA-487D-9879-4134571FA89D}"/>
    <cellStyle name="메모 2 3 2 4 3 5" xfId="21003" xr:uid="{C73F1500-6403-4EF0-BD3F-D716FAA55B98}"/>
    <cellStyle name="메모 2 3 2 4 3 6" xfId="23759" xr:uid="{D5A9455D-1A98-42DF-A428-821D493042AA}"/>
    <cellStyle name="메모 2 3 2 4 4" xfId="8295" xr:uid="{BFBECD1C-5576-47A4-95B8-C51BAA983841}"/>
    <cellStyle name="메모 2 3 2 4 4 2" xfId="12451" xr:uid="{CB7F2821-F120-4249-86CC-F0C7DC202DF0}"/>
    <cellStyle name="메모 2 3 2 4 4 3" xfId="15898" xr:uid="{F1D748F5-AC16-4560-99A1-038EF0C6E280}"/>
    <cellStyle name="메모 2 3 2 4 4 4" xfId="4119" xr:uid="{4B97879F-A6F4-47D2-A083-8EDAC2131AB6}"/>
    <cellStyle name="메모 2 3 2 4 4 5" xfId="21629" xr:uid="{581B957C-66EC-4973-8879-60116A24D85D}"/>
    <cellStyle name="메모 2 3 2 4 4 6" xfId="24385" xr:uid="{FF822C78-0051-423A-8914-DCC062637890}"/>
    <cellStyle name="메모 2 3 2 4 5" xfId="10031" xr:uid="{7531D9AC-DC8A-4322-8FB2-A0A3B9C46C39}"/>
    <cellStyle name="메모 2 3 2 4 6" xfId="9463" xr:uid="{5E90F801-6530-4DC5-99B1-B77432D8644E}"/>
    <cellStyle name="메모 2 3 2 4 7" xfId="12918" xr:uid="{A5AAB11C-9CAF-49C7-81A1-0551E5C95017}"/>
    <cellStyle name="메모 2 3 2 4 8" xfId="3805" xr:uid="{5D0511F4-34F5-4E9B-AD9D-80156365051B}"/>
    <cellStyle name="메모 2 3 2 4 9" xfId="3397" xr:uid="{A91615D7-E73F-4146-9046-6843935D77B9}"/>
    <cellStyle name="메모 2 3 2 5" xfId="6696" xr:uid="{33CBF4C3-C391-49FD-A0E7-98624CE8E0BA}"/>
    <cellStyle name="메모 2 3 2 5 2" xfId="10857" xr:uid="{C93DCCC1-816E-4C90-A12C-35A108130B9D}"/>
    <cellStyle name="메모 2 3 2 5 3" xfId="14310" xr:uid="{BCDC28F3-3A55-4BED-8679-19089E5B324D}"/>
    <cellStyle name="메모 2 3 2 5 4" xfId="16941" xr:uid="{0F6F51B2-BD25-4F5D-AA88-F5FC58F8AC9A}"/>
    <cellStyle name="메모 2 3 2 5 5" xfId="20070" xr:uid="{54BE9BB1-BCC4-4122-A2B7-A397FDD6C503}"/>
    <cellStyle name="메모 2 3 2 5 6" xfId="22829" xr:uid="{6A93D65D-6F2D-43E1-AA5E-647AAF9AEC30}"/>
    <cellStyle name="메모 2 3 2 6" xfId="7364" xr:uid="{4F68B43E-DBF9-40A5-8C4C-90BD39F27B3B}"/>
    <cellStyle name="메모 2 3 2 6 2" xfId="11520" xr:uid="{29C71EA5-A76C-4720-99E4-D252C95DC083}"/>
    <cellStyle name="메모 2 3 2 6 3" xfId="14971" xr:uid="{06A73B61-C96E-48F0-AB36-F6C23A8A1884}"/>
    <cellStyle name="메모 2 3 2 6 4" xfId="17774" xr:uid="{10EB49DD-C6C1-4A22-ADEE-0BA13828A96B}"/>
    <cellStyle name="메모 2 3 2 6 5" xfId="20707" xr:uid="{64A641E8-9A65-4948-8CE2-5C2F0E1D8151}"/>
    <cellStyle name="메모 2 3 2 6 6" xfId="23463" xr:uid="{EF567C95-958D-4C6C-AA97-7D3422E147DC}"/>
    <cellStyle name="메모 2 3 2 7" xfId="7997" xr:uid="{E823AAED-896E-4863-9194-7C5552AAB677}"/>
    <cellStyle name="메모 2 3 2 7 2" xfId="12153" xr:uid="{A546722A-94DD-4CDF-B69C-07C820D506FD}"/>
    <cellStyle name="메모 2 3 2 7 3" xfId="15602" xr:uid="{1BA7E46F-0788-449E-829D-344B1C236FA5}"/>
    <cellStyle name="메모 2 3 2 7 4" xfId="13678" xr:uid="{7584491A-37E5-45EC-ACD1-B7122D70F109}"/>
    <cellStyle name="메모 2 3 2 7 5" xfId="21334" xr:uid="{BBD67B28-9E1B-4426-93E2-A3FA67FC9B88}"/>
    <cellStyle name="메모 2 3 2 7 6" xfId="24090" xr:uid="{0EC831CB-DFFC-46C0-A278-86623031FFF3}"/>
    <cellStyle name="메모 2 3 2 8" xfId="9715" xr:uid="{C8BBB490-2B07-4F83-AD7E-529232E82585}"/>
    <cellStyle name="메모 2 3 2 9" xfId="9600" xr:uid="{F0471642-6229-4933-800A-E226C83D3D5E}"/>
    <cellStyle name="메모 2 3 3" xfId="5792" xr:uid="{0C90E55F-9A23-4534-8E16-D2A72448FB54}"/>
    <cellStyle name="메모 2 3 3 2" xfId="6961" xr:uid="{DCAA2094-B3A3-4230-99FB-E00BC98EF295}"/>
    <cellStyle name="메모 2 3 3 2 2" xfId="11117" xr:uid="{9ADE4E49-7093-47A7-A2DA-3EAA97C40F65}"/>
    <cellStyle name="메모 2 3 3 2 3" xfId="14571" xr:uid="{84B43A86-C632-4C42-A145-633810E4672C}"/>
    <cellStyle name="메모 2 3 3 2 4" xfId="16145" xr:uid="{4BD3F7CE-A67A-4188-B5F0-8CE0B668957A}"/>
    <cellStyle name="메모 2 3 3 2 5" xfId="20312" xr:uid="{8A51CB9C-35D1-4E22-AEF3-342EE213E764}"/>
    <cellStyle name="메모 2 3 3 2 6" xfId="23070" xr:uid="{A34B487A-9712-4134-9D53-8C2426142966}"/>
    <cellStyle name="메모 2 3 3 3" xfId="7609" xr:uid="{2321A868-CB44-4E1B-97CD-C20B33C561CF}"/>
    <cellStyle name="메모 2 3 3 3 2" xfId="11765" xr:uid="{B995A4AD-F9A5-479A-8114-895DF6AD0C3A}"/>
    <cellStyle name="메모 2 3 3 3 3" xfId="15214" xr:uid="{423DB328-A80A-4780-AC10-880287DB0E8B}"/>
    <cellStyle name="메모 2 3 3 3 4" xfId="18682" xr:uid="{1EAAF600-E830-4885-BBF9-EFBFB2B3AFF7}"/>
    <cellStyle name="메모 2 3 3 3 5" xfId="20949" xr:uid="{AE5A1CDB-A04E-414A-8996-1100185AAC9F}"/>
    <cellStyle name="메모 2 3 3 3 6" xfId="23705" xr:uid="{D9A8D369-C0B3-4E9B-AEB2-06F7437DB9F7}"/>
    <cellStyle name="메모 2 3 3 4" xfId="8241" xr:uid="{FEDFFEE1-E6BF-481C-968C-1A3B12D067F6}"/>
    <cellStyle name="메모 2 3 3 4 2" xfId="12397" xr:uid="{980CCFF7-5716-4C4D-9411-D662ABCF0215}"/>
    <cellStyle name="메모 2 3 3 4 3" xfId="15844" xr:uid="{A21C2196-CDF4-41F9-AEFA-67220E74B63D}"/>
    <cellStyle name="메모 2 3 3 4 4" xfId="3949" xr:uid="{30B06AAE-943A-4774-8414-411DF5422F14}"/>
    <cellStyle name="메모 2 3 3 4 5" xfId="21575" xr:uid="{DF6DB659-A0AC-4F74-BED9-D3373471DB70}"/>
    <cellStyle name="메모 2 3 3 4 6" xfId="24331" xr:uid="{76259E9E-2E3F-4A66-98B4-722E52C2F326}"/>
    <cellStyle name="메모 2 3 3 5" xfId="9977" xr:uid="{48C42301-CD20-4EEB-B9DE-30EBB90F4E56}"/>
    <cellStyle name="메모 2 3 3 6" xfId="5053" xr:uid="{19D5DC84-8699-4A12-B98B-F7D84154398B}"/>
    <cellStyle name="메모 2 3 3 7" xfId="10566" xr:uid="{444EB3DC-E08A-493B-86C3-0B784C6764F8}"/>
    <cellStyle name="메모 2 3 3 8" xfId="3712" xr:uid="{6D8B9F09-8E5F-44A3-A37F-C6BA1BE7010F}"/>
    <cellStyle name="메모 2 3 3 9" xfId="17002" xr:uid="{D3A78FE0-9EDD-416B-B63D-0C5DDC7B18AD}"/>
    <cellStyle name="메모 2 3 4" xfId="6655" xr:uid="{20924B51-71E3-43AD-802D-8D9DB76D959D}"/>
    <cellStyle name="메모 2 3 4 2" xfId="10816" xr:uid="{65B4B223-7E61-436F-AF84-3E9512D4EB2E}"/>
    <cellStyle name="메모 2 3 4 3" xfId="14269" xr:uid="{EABF7A20-1F44-4652-B222-A335932248B7}"/>
    <cellStyle name="메모 2 3 4 4" xfId="4213" xr:uid="{0C515634-3A7D-4455-A3C1-1C01AC39D17C}"/>
    <cellStyle name="메모 2 3 4 5" xfId="20030" xr:uid="{A7BE7F9F-7946-46E5-A62E-AE3CB1F3DBF8}"/>
    <cellStyle name="메모 2 3 4 6" xfId="22789" xr:uid="{8FB4EE7D-F37F-4965-B8C8-3AA1E5D214F3}"/>
    <cellStyle name="메모 2 3 5" xfId="7324" xr:uid="{1EEC884A-FCFF-4DDB-997C-71027FE5C6E0}"/>
    <cellStyle name="메모 2 3 5 2" xfId="11480" xr:uid="{F608A69D-3F84-4F2D-9358-1FB8911A183A}"/>
    <cellStyle name="메모 2 3 5 3" xfId="14931" xr:uid="{15A62963-B01D-4601-A263-A5569A757C78}"/>
    <cellStyle name="메모 2 3 5 4" xfId="17836" xr:uid="{0C0A123F-A5A7-4A55-8F23-AFD7F01A171D}"/>
    <cellStyle name="메모 2 3 5 5" xfId="20667" xr:uid="{32766066-E159-436C-88C0-97E88D852B94}"/>
    <cellStyle name="메모 2 3 5 6" xfId="23423" xr:uid="{5B69E73C-27CB-496D-AC3B-C565CE029032}"/>
    <cellStyle name="메모 2 3 6" xfId="7957" xr:uid="{E3F83564-E492-4054-837D-9FB5F5804B0D}"/>
    <cellStyle name="메모 2 3 6 2" xfId="12113" xr:uid="{ADDDC616-DF81-43DB-94DB-B75BEADCD663}"/>
    <cellStyle name="메모 2 3 6 3" xfId="15562" xr:uid="{C2C8DB84-E5BD-49E9-81A0-F91052259346}"/>
    <cellStyle name="메모 2 3 6 4" xfId="13700" xr:uid="{E2699CDC-465E-4D75-94BE-AB428FA6F2AC}"/>
    <cellStyle name="메모 2 3 6 5" xfId="21294" xr:uid="{D428579F-EBC6-4850-ACB8-3D4E792C5431}"/>
    <cellStyle name="메모 2 3 6 6" xfId="24050" xr:uid="{321076B0-A194-4392-A6C9-5A016889238E}"/>
    <cellStyle name="메모 2 3 7" xfId="9672" xr:uid="{6C7E02DD-B103-46D1-8852-748E8EA511BF}"/>
    <cellStyle name="메모 2 3 8" xfId="8512" xr:uid="{62E9AADF-9EFA-4F75-B040-200A2A1AD7E4}"/>
    <cellStyle name="메모 2 3 9" xfId="18564" xr:uid="{2E97BDF5-B0EE-4BBE-AD5E-4BAE10A07CDA}"/>
    <cellStyle name="메모 2 4" xfId="5500" xr:uid="{F03FA86A-370A-4723-8916-9B7D456E5144}"/>
    <cellStyle name="메모 2 4 10" xfId="18548" xr:uid="{D41D7318-C17E-4331-B4F4-54E462802E71}"/>
    <cellStyle name="메모 2 4 11" xfId="17809" xr:uid="{CB0FB5D0-3AE6-4049-B7B8-9D476A521D9C}"/>
    <cellStyle name="메모 2 4 12" xfId="21841" xr:uid="{86518340-3C2E-4932-ADCE-503E0EA534C1}"/>
    <cellStyle name="메모 2 4 2" xfId="5553" xr:uid="{A1C5E2B1-86A2-4BB4-9684-34035A346701}"/>
    <cellStyle name="메모 2 4 2 10" xfId="3788" xr:uid="{887EEA49-907A-47BC-9668-0451D236581B}"/>
    <cellStyle name="메모 2 4 2 11" xfId="18072" xr:uid="{B40B4888-1031-4D24-A309-1CA86BDE0AA5}"/>
    <cellStyle name="메모 2 4 2 2" xfId="5655" xr:uid="{D1A2EABD-B260-4646-9C0A-1BF80DDA1A4A}"/>
    <cellStyle name="메모 2 4 2 2 2" xfId="6825" xr:uid="{B296E564-CB74-4B02-B4D9-EA177B3CA97C}"/>
    <cellStyle name="메모 2 4 2 2 2 2" xfId="10986" xr:uid="{C59B8B02-3ABB-43F7-B278-3A9E7FE3FDC4}"/>
    <cellStyle name="메모 2 4 2 2 2 3" xfId="14439" xr:uid="{9ECFDC7C-C954-49E1-AECD-1E3E9B8EB309}"/>
    <cellStyle name="메모 2 4 2 2 2 4" xfId="17220" xr:uid="{94817864-B4D9-4A2D-8B96-6085F089E1DC}"/>
    <cellStyle name="메모 2 4 2 2 2 5" xfId="20198" xr:uid="{CD17E748-2869-4321-BD5E-24113473ADAE}"/>
    <cellStyle name="메모 2 4 2 2 2 6" xfId="22957" xr:uid="{CEC4BC89-9982-48BC-B421-808AB2F13C23}"/>
    <cellStyle name="메모 2 4 2 2 3" xfId="7493" xr:uid="{52AFBC9F-588D-4F02-A97D-4ADCBA7BAFA3}"/>
    <cellStyle name="메모 2 4 2 2 3 2" xfId="11649" xr:uid="{1B6D702A-9A47-4059-AEF3-A7B59A6D570B}"/>
    <cellStyle name="메모 2 4 2 2 3 3" xfId="15100" xr:uid="{B210423B-DFC4-4A4C-91E6-9073145D68B3}"/>
    <cellStyle name="메모 2 4 2 2 3 4" xfId="16333" xr:uid="{305CE926-69ED-4C7A-B79F-8C45D93EDDC8}"/>
    <cellStyle name="메모 2 4 2 2 3 5" xfId="20836" xr:uid="{39ED37F7-D88B-4DFA-BCA3-6A0E710CBA76}"/>
    <cellStyle name="메모 2 4 2 2 3 6" xfId="23592" xr:uid="{ED2DC626-BE1E-4FA7-906E-B8ACC877514F}"/>
    <cellStyle name="메모 2 4 2 2 4" xfId="8125" xr:uid="{77AAE614-C2CC-45EF-B9F0-95E03A8C4BB4}"/>
    <cellStyle name="메모 2 4 2 2 4 2" xfId="12281" xr:uid="{3ED6D74C-B991-4CCF-89A7-3FEF48488ABB}"/>
    <cellStyle name="메모 2 4 2 2 4 3" xfId="15730" xr:uid="{0ECAA9A6-69A1-4326-8301-FD981A956557}"/>
    <cellStyle name="메모 2 4 2 2 4 4" xfId="12678" xr:uid="{60E51308-92E1-4B90-8933-21F630DEECD5}"/>
    <cellStyle name="메모 2 4 2 2 4 5" xfId="21462" xr:uid="{8F4F78EB-2A5B-4195-AF11-C16FF286D223}"/>
    <cellStyle name="메모 2 4 2 2 4 6" xfId="24218" xr:uid="{307558EB-54EF-4EAC-A8A4-4C5D1EB5549F}"/>
    <cellStyle name="메모 2 4 2 2 5" xfId="9846" xr:uid="{A0E28939-AD1B-4C8E-A9D1-ACDB421D0666}"/>
    <cellStyle name="메모 2 4 2 2 6" xfId="4933" xr:uid="{F5AECF62-17DA-474D-A180-DB481D35F462}"/>
    <cellStyle name="메모 2 4 2 2 7" xfId="4785" xr:uid="{08D26749-35BB-4300-829A-60A35CF53B5B}"/>
    <cellStyle name="메모 2 4 2 2 8" xfId="10114" xr:uid="{995A6F85-47BB-4BBC-8E38-F8C8CDDFEF27}"/>
    <cellStyle name="메모 2 4 2 2 9" xfId="18664" xr:uid="{0807347D-D5AB-45FC-B36C-0719C87298A2}"/>
    <cellStyle name="메모 2 4 2 3" xfId="5876" xr:uid="{99430ED2-9BF2-4C0E-97D4-9D4B24E6AD3C}"/>
    <cellStyle name="메모 2 4 2 3 2" xfId="7045" xr:uid="{17FA0A50-7FE0-4156-8A81-E056D76EFA7A}"/>
    <cellStyle name="메모 2 4 2 3 2 2" xfId="11201" xr:uid="{7E435BB1-AD1D-4BE8-AC1B-B99D3917E6D1}"/>
    <cellStyle name="메모 2 4 2 3 2 3" xfId="14655" xr:uid="{AA548180-6F4C-49F6-86D7-DCC559980029}"/>
    <cellStyle name="메모 2 4 2 3 2 4" xfId="18816" xr:uid="{D2F10E54-DE3F-410D-B2A9-2F9E543A9AE1}"/>
    <cellStyle name="메모 2 4 2 3 2 5" xfId="20396" xr:uid="{92923656-3DA3-443C-8EDB-A7F50A8D473B}"/>
    <cellStyle name="메모 2 4 2 3 2 6" xfId="23154" xr:uid="{961C7E10-B1C4-4638-AC54-6D12D0FCA4E8}"/>
    <cellStyle name="메모 2 4 2 3 3" xfId="7693" xr:uid="{9F2E18B3-671E-425B-B237-805BFDBC5F62}"/>
    <cellStyle name="메모 2 4 2 3 3 2" xfId="11849" xr:uid="{09945720-3533-4B96-A39C-F0D2F796A5B8}"/>
    <cellStyle name="메모 2 4 2 3 3 3" xfId="15298" xr:uid="{CAD6D8D0-DD4A-451D-9A14-C57A92D28F90}"/>
    <cellStyle name="메모 2 4 2 3 3 4" xfId="8482" xr:uid="{8640BA1E-7E5D-4AAA-947A-471596E51670}"/>
    <cellStyle name="메모 2 4 2 3 3 5" xfId="21033" xr:uid="{913AC630-6951-4EB3-B37D-F41B0E806CEA}"/>
    <cellStyle name="메모 2 4 2 3 3 6" xfId="23789" xr:uid="{CBAC62F2-9C52-4207-BB98-7D81A17E8AD4}"/>
    <cellStyle name="메모 2 4 2 3 4" xfId="8325" xr:uid="{F661A3C7-B1DC-4B8C-852F-8EF187239F48}"/>
    <cellStyle name="메모 2 4 2 3 4 2" xfId="12481" xr:uid="{7CF0FC5E-EE61-4EC4-A0FB-20F2A65617DB}"/>
    <cellStyle name="메모 2 4 2 3 4 3" xfId="15928" xr:uid="{FBD78B5A-13D5-4576-8758-1830FFAFB2C2}"/>
    <cellStyle name="메모 2 4 2 3 4 4" xfId="4317" xr:uid="{C732B07B-EDFE-4C48-A602-5A8836B281C5}"/>
    <cellStyle name="메모 2 4 2 3 4 5" xfId="21659" xr:uid="{C7C7E1A2-9200-445D-A602-635BABCC46A5}"/>
    <cellStyle name="메모 2 4 2 3 4 6" xfId="24415" xr:uid="{51085C6F-7411-49DA-BA4C-72F1BA71D1CE}"/>
    <cellStyle name="메모 2 4 2 3 5" xfId="10061" xr:uid="{9BF6EE6F-4AA9-4FB8-9DA4-DBFFCB45DD80}"/>
    <cellStyle name="메모 2 4 2 3 6" xfId="4699" xr:uid="{F92BA1AE-6329-472D-9491-D4D1D80292F9}"/>
    <cellStyle name="메모 2 4 2 3 7" xfId="3776" xr:uid="{38513E61-32CB-41B4-A4CA-51AAC02476F2}"/>
    <cellStyle name="메모 2 4 2 3 8" xfId="13028" xr:uid="{67677D8C-8916-4B61-A259-21B1A81E15F8}"/>
    <cellStyle name="메모 2 4 2 3 9" xfId="19528" xr:uid="{1A40C94F-5303-499A-9F53-6E16FE386FC5}"/>
    <cellStyle name="메모 2 4 2 4" xfId="6723" xr:uid="{ABFA1B0C-C504-4FE9-A154-19A7E10E9789}"/>
    <cellStyle name="메모 2 4 2 4 2" xfId="10884" xr:uid="{9C8FCF04-1E3C-4186-8FB6-A60F857B2796}"/>
    <cellStyle name="메모 2 4 2 4 3" xfId="14337" xr:uid="{81580EDF-AA1A-4DFD-8FDB-C0A8C5CEEF8B}"/>
    <cellStyle name="메모 2 4 2 4 4" xfId="16099" xr:uid="{93DC19F8-9C2F-4315-A66E-83A613ADF697}"/>
    <cellStyle name="메모 2 4 2 4 5" xfId="20096" xr:uid="{00C4809A-1ED3-4C8F-8700-B1E0D8D4FFCF}"/>
    <cellStyle name="메모 2 4 2 4 6" xfId="22855" xr:uid="{08A6C5E1-3B26-4E4B-907D-3C10BC47364D}"/>
    <cellStyle name="메모 2 4 2 5" xfId="7391" xr:uid="{2FC58C2F-5811-45F7-929E-F4B88C179CD1}"/>
    <cellStyle name="메모 2 4 2 5 2" xfId="11547" xr:uid="{43C153DF-0A33-4E48-A145-C3D6F6D90191}"/>
    <cellStyle name="메모 2 4 2 5 3" xfId="14998" xr:uid="{C228065D-11BA-4864-A1E5-39E8D93CC9ED}"/>
    <cellStyle name="메모 2 4 2 5 4" xfId="17652" xr:uid="{A4CF1563-08A6-4124-AA81-ACD00B5455A1}"/>
    <cellStyle name="메모 2 4 2 5 5" xfId="20734" xr:uid="{D3D1D3B1-5C33-4062-83CB-9E1C11B27CC7}"/>
    <cellStyle name="메모 2 4 2 5 6" xfId="23490" xr:uid="{894F2C3F-B59C-4B4B-9451-1C62542D5A38}"/>
    <cellStyle name="메모 2 4 2 6" xfId="8023" xr:uid="{B10E1D4F-753D-4B1C-926F-EC49F0C86CC9}"/>
    <cellStyle name="메모 2 4 2 6 2" xfId="12179" xr:uid="{320C4660-A3E2-47E5-9313-6F168FB56C80}"/>
    <cellStyle name="메모 2 4 2 6 3" xfId="15628" xr:uid="{78EB5C90-41B5-4313-895A-D2C05BB14090}"/>
    <cellStyle name="메모 2 4 2 6 4" xfId="13129" xr:uid="{72309AA2-DC16-499F-A015-82501476D513}"/>
    <cellStyle name="메모 2 4 2 6 5" xfId="21360" xr:uid="{2331F733-2C50-47E9-9616-A8CC343559A4}"/>
    <cellStyle name="메모 2 4 2 6 6" xfId="24116" xr:uid="{2D507761-55CE-4D94-937A-43E20CC2CB6A}"/>
    <cellStyle name="메모 2 4 2 7" xfId="9744" xr:uid="{4B5F2E0A-2CB7-4FE1-8CA8-A5B8264A3909}"/>
    <cellStyle name="메모 2 4 2 8" xfId="12935" xr:uid="{8AE8A0FC-FF92-4BEF-9687-1C6A1A6ADF69}"/>
    <cellStyle name="메모 2 4 2 9" xfId="18627" xr:uid="{DE52FFD9-A09D-4D3D-A77A-0EB1B2D039E7}"/>
    <cellStyle name="메모 2 4 3" xfId="5606" xr:uid="{D3480E2B-D055-4EE1-B07D-33CACCFF4138}"/>
    <cellStyle name="메모 2 4 3 2" xfId="6776" xr:uid="{2F8585AC-B80C-4681-816E-89F7B34311A1}"/>
    <cellStyle name="메모 2 4 3 2 2" xfId="10937" xr:uid="{8C13CED3-FA59-4FEF-9BA5-DCE008CBD778}"/>
    <cellStyle name="메모 2 4 3 2 3" xfId="14390" xr:uid="{2E9767E6-EF20-45DC-8C96-369AFEA13ED2}"/>
    <cellStyle name="메모 2 4 3 2 4" xfId="19115" xr:uid="{6503EA7D-DF83-425F-B71C-031928D3BBDB}"/>
    <cellStyle name="메모 2 4 3 2 5" xfId="20149" xr:uid="{9DEDD7E7-0D31-4986-9EFD-97382273C7A0}"/>
    <cellStyle name="메모 2 4 3 2 6" xfId="22908" xr:uid="{EB36802D-26F7-48C4-B8EA-4535C4793C98}"/>
    <cellStyle name="메모 2 4 3 3" xfId="7444" xr:uid="{7225667B-FC40-40C2-80B1-EAA0746284D8}"/>
    <cellStyle name="메모 2 4 3 3 2" xfId="11600" xr:uid="{ED7C3F5D-F593-4093-A006-25B42056E7F0}"/>
    <cellStyle name="메모 2 4 3 3 3" xfId="15051" xr:uid="{375F1884-2D7C-4E9B-A202-B9AC948A1A43}"/>
    <cellStyle name="메모 2 4 3 3 4" xfId="18099" xr:uid="{C694DCA5-8D43-44C2-837F-A4D7BA0B05CE}"/>
    <cellStyle name="메모 2 4 3 3 5" xfId="20787" xr:uid="{72E4B082-3ADA-4424-9336-6D9DF911FBB1}"/>
    <cellStyle name="메모 2 4 3 3 6" xfId="23543" xr:uid="{BC678636-6E30-4057-9440-06904C4F9F39}"/>
    <cellStyle name="메모 2 4 3 4" xfId="8076" xr:uid="{97B475F3-E31A-4C61-A3F3-9141AE5F5334}"/>
    <cellStyle name="메모 2 4 3 4 2" xfId="12232" xr:uid="{66469450-E0BA-40D0-B5CF-1D7A9C5032C8}"/>
    <cellStyle name="메모 2 4 3 4 3" xfId="15681" xr:uid="{CDA81BEB-716F-4010-BF70-8856E473AE42}"/>
    <cellStyle name="메모 2 4 3 4 4" xfId="8563" xr:uid="{9F158646-7635-4D91-9276-F249A6011F9B}"/>
    <cellStyle name="메모 2 4 3 4 5" xfId="21413" xr:uid="{20C77A50-99C8-47BA-836E-2C522B498EA6}"/>
    <cellStyle name="메모 2 4 3 4 6" xfId="24169" xr:uid="{54FF29C1-1F9F-4D94-99C8-2E8203D23F09}"/>
    <cellStyle name="메모 2 4 3 5" xfId="9797" xr:uid="{06652A65-28C4-4F21-AD54-A6B8A01CAA76}"/>
    <cellStyle name="메모 2 4 3 6" xfId="4552" xr:uid="{B92E3F36-0B08-4890-A7DF-67394AACDCBC}"/>
    <cellStyle name="메모 2 4 3 7" xfId="4035" xr:uid="{7CF81EF6-3098-4F7B-80A0-B541310FE618}"/>
    <cellStyle name="메모 2 4 3 8" xfId="18243" xr:uid="{65332EA4-87D6-407D-B793-AF32087CD163}"/>
    <cellStyle name="메모 2 4 3 9" xfId="16484" xr:uid="{C0BF608C-2A64-493D-A7E1-FAD559EEA016}"/>
    <cellStyle name="메모 2 4 4" xfId="5822" xr:uid="{F49327AC-6274-414E-BAFF-70C9363F74A9}"/>
    <cellStyle name="메모 2 4 4 2" xfId="6991" xr:uid="{CEEAE025-B555-4B42-AB61-C6EB2CEF8F2F}"/>
    <cellStyle name="메모 2 4 4 2 2" xfId="11147" xr:uid="{5F4837BC-960E-4C89-9D5F-C34A5B3B49F9}"/>
    <cellStyle name="메모 2 4 4 2 3" xfId="14601" xr:uid="{06B51D56-F5A0-4272-811F-CD38C09AF789}"/>
    <cellStyle name="메모 2 4 4 2 4" xfId="17187" xr:uid="{0472749D-F2E3-4F38-9C9D-9113C5159771}"/>
    <cellStyle name="메모 2 4 4 2 5" xfId="20342" xr:uid="{9C96BA86-646C-4D12-ADD5-298B6DE14ED6}"/>
    <cellStyle name="메모 2 4 4 2 6" xfId="23100" xr:uid="{DA03E7F1-23D9-4366-8E69-384D9210D5E9}"/>
    <cellStyle name="메모 2 4 4 3" xfId="7639" xr:uid="{4750240E-2C4D-4C87-9AEB-A39EED0C58E8}"/>
    <cellStyle name="메모 2 4 4 3 2" xfId="11795" xr:uid="{DB23C578-3BED-4EE2-BCD7-11873DF8895B}"/>
    <cellStyle name="메모 2 4 4 3 3" xfId="15244" xr:uid="{EEF8C907-DD5E-4575-B613-4DADAA738432}"/>
    <cellStyle name="메모 2 4 4 3 4" xfId="18677" xr:uid="{63D14124-3922-4E72-9EE9-366408477409}"/>
    <cellStyle name="메모 2 4 4 3 5" xfId="20979" xr:uid="{94408499-BCED-4457-9FD7-DC1FCA659B36}"/>
    <cellStyle name="메모 2 4 4 3 6" xfId="23735" xr:uid="{DD9F27EA-18EC-4FEF-B1F4-9780D106E70B}"/>
    <cellStyle name="메모 2 4 4 4" xfId="8271" xr:uid="{A0C2C0D2-C4A7-460C-B423-EABF214EE0B0}"/>
    <cellStyle name="메모 2 4 4 4 2" xfId="12427" xr:uid="{CAE68C1B-4CA7-4BF2-86CB-09268D5C9D56}"/>
    <cellStyle name="메모 2 4 4 4 3" xfId="15874" xr:uid="{AAA3E91B-381B-40A9-B667-C629738F146C}"/>
    <cellStyle name="메모 2 4 4 4 4" xfId="16660" xr:uid="{AB2E2615-9226-4DA2-BCC1-256D22D69145}"/>
    <cellStyle name="메모 2 4 4 4 5" xfId="21605" xr:uid="{44335B1E-3919-4A5B-9DCA-EDBFCD125CA8}"/>
    <cellStyle name="메모 2 4 4 4 6" xfId="24361" xr:uid="{533A075D-0E36-4869-8DE6-493DC850364F}"/>
    <cellStyle name="메모 2 4 4 5" xfId="10007" xr:uid="{5D96EB9E-E173-4EC5-8507-B94BD58A4AF5}"/>
    <cellStyle name="메모 2 4 4 6" xfId="5116" xr:uid="{691C3230-67B9-4A0C-AB0B-2092C747EF07}"/>
    <cellStyle name="메모 2 4 4 7" xfId="3126" xr:uid="{D115FD8F-6D6B-4AB5-B0E7-040D448CC623}"/>
    <cellStyle name="메모 2 4 4 8" xfId="3993" xr:uid="{81BB8A95-AAD1-4878-BF10-9766E1CD040D}"/>
    <cellStyle name="메모 2 4 4 9" xfId="19693" xr:uid="{09D8699A-B5FA-41C7-A533-37A02A530B90}"/>
    <cellStyle name="메모 2 4 5" xfId="6674" xr:uid="{BD14C6B1-CD94-40DD-85DD-6F4788E71FDC}"/>
    <cellStyle name="메모 2 4 5 2" xfId="10835" xr:uid="{075A8F1C-60DE-4F83-AD1B-1CCF392A2441}"/>
    <cellStyle name="메모 2 4 5 3" xfId="14288" xr:uid="{8B88F819-6D28-46E3-AB5A-53B36EDAE4B9}"/>
    <cellStyle name="메모 2 4 5 4" xfId="16931" xr:uid="{A8764B4F-5542-4836-B6C5-28C9AB87E960}"/>
    <cellStyle name="메모 2 4 5 5" xfId="20048" xr:uid="{C933F3D5-D60F-4D3C-955A-5EBF7FC79A05}"/>
    <cellStyle name="메모 2 4 5 6" xfId="22807" xr:uid="{C88D37EB-89AD-4F22-B70B-1FF0A12355FF}"/>
    <cellStyle name="메모 2 4 6" xfId="7342" xr:uid="{666F03B6-57A9-4770-8720-876E5CB2CCEA}"/>
    <cellStyle name="메모 2 4 6 2" xfId="11498" xr:uid="{F97A0424-DEA6-4DC6-B99D-5725CF9BD61C}"/>
    <cellStyle name="메모 2 4 6 3" xfId="14949" xr:uid="{5DFCB75E-A330-4788-B31C-DFE82468A3F1}"/>
    <cellStyle name="메모 2 4 6 4" xfId="18252" xr:uid="{1D5A6634-6523-4664-B383-52D52D5D4216}"/>
    <cellStyle name="메모 2 4 6 5" xfId="20685" xr:uid="{E6AC7FA3-D0C1-4BB5-B2E4-1C4527B377CD}"/>
    <cellStyle name="메모 2 4 6 6" xfId="23441" xr:uid="{7B498672-130D-4BAF-94E8-9EE15E45B619}"/>
    <cellStyle name="메모 2 4 7" xfId="7975" xr:uid="{21E1CF0C-5FF1-4801-BE2A-86C8FEB303B5}"/>
    <cellStyle name="메모 2 4 7 2" xfId="12131" xr:uid="{A177295A-8C16-4CEE-B395-4839C730428F}"/>
    <cellStyle name="메모 2 4 7 3" xfId="15580" xr:uid="{3AFC4ED3-7A7C-4F56-99D3-AB6A3A479A48}"/>
    <cellStyle name="메모 2 4 7 4" xfId="14497" xr:uid="{AFCABCFF-06F6-4A39-A9E9-AA40D2EF0E22}"/>
    <cellStyle name="메모 2 4 7 5" xfId="21312" xr:uid="{54F5C6D6-8198-4247-AD50-B8EE3A358564}"/>
    <cellStyle name="메모 2 4 7 6" xfId="24068" xr:uid="{E0AABADA-B794-4855-BB5C-8545F61B90C0}"/>
    <cellStyle name="메모 2 4 8" xfId="9692" xr:uid="{CD3C1509-04D8-4F45-99E8-4FCC4E70C0B1}"/>
    <cellStyle name="메모 2 4 9" xfId="4870" xr:uid="{1F02C729-5F91-4247-A104-70AD8CB22AE7}"/>
    <cellStyle name="메모 2 5" xfId="5727" xr:uid="{0F786A78-38E2-4F1E-A8E4-D3872F909D8A}"/>
    <cellStyle name="메모 2 5 2" xfId="6897" xr:uid="{E78E162A-9E6A-48CE-8C95-2999F18D1D31}"/>
    <cellStyle name="메모 2 5 2 2" xfId="11053" xr:uid="{AAE21E31-327B-4F8B-A44E-B8AA76E449D7}"/>
    <cellStyle name="메모 2 5 2 3" xfId="14509" xr:uid="{B37FB52C-78F2-4BAD-AB6D-FB7FCEA0686A}"/>
    <cellStyle name="메모 2 5 2 4" xfId="16986" xr:uid="{78B3C045-0F42-4F7C-9B14-C5BE1346CD61}"/>
    <cellStyle name="메모 2 5 2 5" xfId="20252" xr:uid="{4DDBF523-0DAF-4F6E-B193-7C097B2EB683}"/>
    <cellStyle name="메모 2 5 2 6" xfId="23011" xr:uid="{1EE76A39-F969-4A42-B56C-A5DBCD0DDBEE}"/>
    <cellStyle name="메모 2 5 3" xfId="7548" xr:uid="{104875CC-582E-42BE-AC44-000333E82A51}"/>
    <cellStyle name="메모 2 5 3 2" xfId="11704" xr:uid="{9F049B25-263E-4ADC-B78E-004D9771D3F2}"/>
    <cellStyle name="메모 2 5 3 3" xfId="15155" xr:uid="{8E0F625E-F01D-4552-A83E-355710189205}"/>
    <cellStyle name="메모 2 5 3 4" xfId="17510" xr:uid="{824EF4D1-E539-458C-8188-103DD0907643}"/>
    <cellStyle name="메모 2 5 3 5" xfId="20890" xr:uid="{134266D2-35FB-4D35-8DDB-D8DA187875BE}"/>
    <cellStyle name="메모 2 5 3 6" xfId="23646" xr:uid="{19A57794-672A-4EF2-BB7C-38145657837C}"/>
    <cellStyle name="메모 2 5 4" xfId="8180" xr:uid="{2654BBB1-59E5-4FAE-8662-C17978CA48F7}"/>
    <cellStyle name="메모 2 5 4 2" xfId="12336" xr:uid="{C8684B1B-0C71-4B4C-A6B1-C0894EB7AE3C}"/>
    <cellStyle name="메모 2 5 4 3" xfId="15785" xr:uid="{E02C42B0-FD56-40F8-B699-1417728AE0C0}"/>
    <cellStyle name="메모 2 5 4 4" xfId="12722" xr:uid="{4FB7F1B9-9B24-43C4-A410-66B8699699EA}"/>
    <cellStyle name="메모 2 5 4 5" xfId="21516" xr:uid="{D2EA52DC-75EE-48EC-B8F1-BC54DB0EE49F}"/>
    <cellStyle name="메모 2 5 4 6" xfId="24272" xr:uid="{2F1D16E9-C5E1-443D-A8DC-AD1B74F72576}"/>
    <cellStyle name="메모 2 5 5" xfId="9912" xr:uid="{E975C298-FC46-41EF-8796-D4B8EE782F44}"/>
    <cellStyle name="메모 2 5 6" xfId="4633" xr:uid="{02863260-9E9B-434B-8261-62E8E90DDC8D}"/>
    <cellStyle name="메모 2 5 7" xfId="4079" xr:uid="{A317D01F-4FBC-4B08-9077-3362F34BF22C}"/>
    <cellStyle name="메모 2 5 8" xfId="17452" xr:uid="{4C6FB5EA-C320-4C1B-BFE7-61561BBBFEB6}"/>
    <cellStyle name="메모 2 5 9" xfId="17283" xr:uid="{77FF3EB3-9360-488E-ABD1-188B0F21D2DF}"/>
    <cellStyle name="메모 2 6" xfId="5749" xr:uid="{6A1D3570-C001-48B9-A2D9-BB2D2E6A68BC}"/>
    <cellStyle name="메모 2 6 2" xfId="6919" xr:uid="{BC0A762A-95BE-465F-B841-114ABFF54656}"/>
    <cellStyle name="메모 2 6 2 2" xfId="11075" xr:uid="{B1F15592-3C95-45E3-A3E7-6EAF64F633FA}"/>
    <cellStyle name="메모 2 6 2 3" xfId="14529" xr:uid="{7F82A1F9-1EFA-4221-B25A-E1D55CA0932A}"/>
    <cellStyle name="메모 2 6 2 4" xfId="3450" xr:uid="{4A07783B-DDC6-4BA8-8376-16ED95C0A866}"/>
    <cellStyle name="메모 2 6 2 5" xfId="20272" xr:uid="{D070DF6B-5E9E-458E-92ED-AB0B2090CAF8}"/>
    <cellStyle name="메모 2 6 2 6" xfId="23031" xr:uid="{E8432A3F-0A56-4877-A9B0-4C3187E62070}"/>
    <cellStyle name="메모 2 6 3" xfId="7570" xr:uid="{B0357599-4EFA-4B5B-BA82-56D41BCEDEB8}"/>
    <cellStyle name="메모 2 6 3 2" xfId="11726" xr:uid="{75F6CC3B-70A2-4DB7-87DD-01C1E2B41009}"/>
    <cellStyle name="메모 2 6 3 3" xfId="15175" xr:uid="{E1C91C81-D029-4539-A217-8CE4D2DD3A0B}"/>
    <cellStyle name="메모 2 6 3 4" xfId="14261" xr:uid="{54827388-BA49-49D4-A88F-5D7DE05DFD40}"/>
    <cellStyle name="메모 2 6 3 5" xfId="20910" xr:uid="{540A79EB-2EFE-4023-8F86-A11FBF4EA5EF}"/>
    <cellStyle name="메모 2 6 3 6" xfId="23666" xr:uid="{221F466F-D572-4181-9239-1A951555D30E}"/>
    <cellStyle name="메모 2 6 4" xfId="8202" xr:uid="{0FF8FF04-6AA9-4488-A104-9948BEB27D0B}"/>
    <cellStyle name="메모 2 6 4 2" xfId="12358" xr:uid="{A6AA83F7-1939-4A4C-AB91-2FCEC4F7C886}"/>
    <cellStyle name="메모 2 6 4 3" xfId="15805" xr:uid="{46162AF8-6D2E-4EEE-82C4-535EA195E78B}"/>
    <cellStyle name="메모 2 6 4 4" xfId="12756" xr:uid="{0E6F8CCB-CB37-46D3-8056-1DC93291AC57}"/>
    <cellStyle name="메모 2 6 4 5" xfId="21536" xr:uid="{9D01A3A3-9125-4A7A-B148-F2C0066BF8B3}"/>
    <cellStyle name="메모 2 6 4 6" xfId="24292" xr:uid="{F4C30D44-EE05-4F5B-85F8-881972CD4F46}"/>
    <cellStyle name="메모 2 6 5" xfId="9934" xr:uid="{8CA69625-D46F-4108-BD11-2988B03B0F5D}"/>
    <cellStyle name="메모 2 6 6" xfId="4654" xr:uid="{FACF37FE-47FD-49A4-91E3-31F32322DDC6}"/>
    <cellStyle name="메모 2 6 7" xfId="10113" xr:uid="{E1DF5644-DB77-434A-9826-9CC8FD3A74F4}"/>
    <cellStyle name="메모 2 6 8" xfId="3148" xr:uid="{FEB44303-6BA9-4DB1-A208-F40E102E5924}"/>
    <cellStyle name="메모 2 6 9" xfId="21819" xr:uid="{13A45BA9-FE42-4A59-815F-8C707EA75116}"/>
    <cellStyle name="메모 2 7" xfId="5772" xr:uid="{B847E50D-9D3C-44E5-B805-345658F63FB5}"/>
    <cellStyle name="메모 2 7 2" xfId="6941" xr:uid="{723A8B1D-EA5D-4246-AB07-D79D9BB09956}"/>
    <cellStyle name="메모 2 7 2 2" xfId="11097" xr:uid="{584C79C3-BC44-4FBE-A49A-800F67862D8C}"/>
    <cellStyle name="메모 2 7 2 3" xfId="14551" xr:uid="{1C93B548-7429-4648-AB4F-83516DE80285}"/>
    <cellStyle name="메모 2 7 2 4" xfId="17189" xr:uid="{49BE7BA4-E1E4-4B12-A924-BC3590A64A6F}"/>
    <cellStyle name="메모 2 7 2 5" xfId="20292" xr:uid="{FDCA5C0B-FBEA-4475-95F4-69DB95145562}"/>
    <cellStyle name="메모 2 7 2 6" xfId="23051" xr:uid="{153884FF-90EF-406C-B238-D9A281A622D5}"/>
    <cellStyle name="메모 2 7 3" xfId="7590" xr:uid="{2D5E2171-05FD-4781-A94A-76CC1DEC65FF}"/>
    <cellStyle name="메모 2 7 3 2" xfId="11746" xr:uid="{DFE4E608-3D1B-46AE-BDBC-61CCDB4F9AB9}"/>
    <cellStyle name="메모 2 7 3 3" xfId="15195" xr:uid="{0421263E-2E66-4F7E-8B09-BB0637D59C23}"/>
    <cellStyle name="메모 2 7 3 4" xfId="14536" xr:uid="{5DFB963F-77BC-4E44-AB89-A7AEECB7AF52}"/>
    <cellStyle name="메모 2 7 3 5" xfId="20930" xr:uid="{2C89A873-1BE8-4AF3-A39A-EE0737328A50}"/>
    <cellStyle name="메모 2 7 3 6" xfId="23686" xr:uid="{EA4E701A-10C6-427F-A024-033C570D2F02}"/>
    <cellStyle name="메모 2 7 4" xfId="8222" xr:uid="{376756B0-3759-4329-B97D-57104F97C999}"/>
    <cellStyle name="메모 2 7 4 2" xfId="12378" xr:uid="{DB8689FD-D9E9-4DE2-8F7D-2699EB423563}"/>
    <cellStyle name="메모 2 7 4 3" xfId="15825" xr:uid="{35161E07-96C8-492D-A631-E9A281DC63F4}"/>
    <cellStyle name="메모 2 7 4 4" xfId="12781" xr:uid="{36E0C190-0209-4596-BCBE-630343A20211}"/>
    <cellStyle name="메모 2 7 4 5" xfId="21556" xr:uid="{17E1E462-9318-45BD-ADB4-3357A5FA139C}"/>
    <cellStyle name="메모 2 7 4 6" xfId="24312" xr:uid="{E185ED69-013B-40EB-99C2-6043FCABB374}"/>
    <cellStyle name="메모 2 7 5" xfId="9957" xr:uid="{81093D1D-4129-4F4A-AD56-7E4AEE7F8B9F}"/>
    <cellStyle name="메모 2 7 6" xfId="4672" xr:uid="{9CCFA401-3B4F-40B9-A60A-1021E82E338F}"/>
    <cellStyle name="메모 2 7 7" xfId="11246" xr:uid="{BFAAC3EC-BDAA-49CC-B03B-FA3F705777E3}"/>
    <cellStyle name="메모 2 7 8" xfId="3849" xr:uid="{B99FD80D-C2DA-4E52-9DD6-437869A4315B}"/>
    <cellStyle name="메모 2 7 9" xfId="17369" xr:uid="{F8EBB64C-82EC-4D47-85D1-13CA8857292B}"/>
    <cellStyle name="메모 2 8" xfId="5433" xr:uid="{FC5624DE-6C7D-4691-AD69-734F4387D8D4}"/>
    <cellStyle name="메모 2 8 2" xfId="6624" xr:uid="{D47F5658-6E67-4156-B6B5-9D81DE90E6BA}"/>
    <cellStyle name="메모 2 8 2 2" xfId="10791" xr:uid="{659ECC24-A4F4-46C1-ACC1-AED26C1D5688}"/>
    <cellStyle name="메모 2 8 2 3" xfId="14243" xr:uid="{2429A3FE-3528-4760-8D7F-D65F83535648}"/>
    <cellStyle name="메모 2 8 2 4" xfId="4291" xr:uid="{B6B34AE2-3CDC-4D5C-A7EF-DC0915ECC310}"/>
    <cellStyle name="메모 2 8 2 5" xfId="20014" xr:uid="{E67116B4-1705-4160-BBE8-2CA5F72EBD10}"/>
    <cellStyle name="메모 2 8 2 6" xfId="22776" xr:uid="{717A34B3-CBF1-4370-8166-1DCC4B3ACB28}"/>
    <cellStyle name="메모 2 8 3" xfId="7311" xr:uid="{F787A410-5DF9-467D-A086-82F258DC7CA4}"/>
    <cellStyle name="메모 2 8 3 2" xfId="11467" xr:uid="{27F35BC1-DEAF-4AA4-AE9A-BC7253E70B8D}"/>
    <cellStyle name="메모 2 8 3 3" xfId="14919" xr:uid="{A997547D-E026-4DB9-964D-75799924ACBE}"/>
    <cellStyle name="메모 2 8 3 4" xfId="18164" xr:uid="{16BF83B5-1127-4378-A6B2-3C08BF291B59}"/>
    <cellStyle name="메모 2 8 3 5" xfId="20655" xr:uid="{1A1008FB-FB0E-4193-BE48-DF37E9D39D23}"/>
    <cellStyle name="메모 2 8 3 6" xfId="23411" xr:uid="{A1392997-283F-4BA3-B81A-018ED83D1A80}"/>
    <cellStyle name="메모 2 8 4" xfId="7944" xr:uid="{C14714F8-4112-4C47-87A8-B47E5C0691B0}"/>
    <cellStyle name="메모 2 8 4 2" xfId="12100" xr:uid="{D83BA0EE-5A3B-43BC-9E4B-F47C66412751}"/>
    <cellStyle name="메모 2 8 4 3" xfId="15549" xr:uid="{B9946C89-EEB0-40B5-9910-B802A1C6A163}"/>
    <cellStyle name="메모 2 8 4 4" xfId="5022" xr:uid="{720154C7-7F0E-4EF2-BAF7-7B976D07786A}"/>
    <cellStyle name="메모 2 8 4 5" xfId="21282" xr:uid="{0F035E40-B99D-4DD3-8406-2933A854F77C}"/>
    <cellStyle name="메모 2 8 4 6" xfId="24038" xr:uid="{78808FB4-FDBE-4DEC-B80B-E2147D64A9D4}"/>
    <cellStyle name="메모 2 8 5" xfId="9637" xr:uid="{3532A508-A6BD-4ACC-8AD7-75BE228881E1}"/>
    <cellStyle name="메모 2 8 6" xfId="8579" xr:uid="{2ABF965F-879E-4F6F-B783-0AB1C9E218B4}"/>
    <cellStyle name="메모 2 8 7" xfId="4036" xr:uid="{1B2EB5A6-4DEF-48AE-B470-F03F563C4D9D}"/>
    <cellStyle name="메모 2 8 8" xfId="18023" xr:uid="{0A6E2BAE-4750-4D97-921F-C3EEEFF1B3C5}"/>
    <cellStyle name="메모 2 8 9" xfId="13196" xr:uid="{D8D44BB6-4755-4CE0-B77C-C8F95C7095ED}"/>
    <cellStyle name="메모 2 9" xfId="6414" xr:uid="{106A60EF-8449-4A7A-92AD-40457A2B183D}"/>
    <cellStyle name="메모 2 9 2" xfId="10586" xr:uid="{23D8784A-BDC3-4E71-8A1A-9511B23A7D1B}"/>
    <cellStyle name="메모 2 9 3" xfId="14034" xr:uid="{F4284AFC-5BAC-4CBC-A085-21DE2389D421}"/>
    <cellStyle name="메모 2 9 4" xfId="17699" xr:uid="{61F3F163-CBD5-47CC-B198-300109E15D61}"/>
    <cellStyle name="메모 2 9 5" xfId="19812" xr:uid="{8EFE4A05-2B21-4594-A3EB-F5A058857DB8}"/>
    <cellStyle name="메모 2 9 6" xfId="22575" xr:uid="{F1D13960-AA30-41E8-AC17-7CE4F129AE5D}"/>
    <cellStyle name="메모 3" xfId="5283" xr:uid="{39D543CB-B1F5-45F7-8797-4455EFD242EF}"/>
    <cellStyle name="메모 3 10" xfId="9497" xr:uid="{21A707DE-A8B1-46D7-983B-2FFDE38FCC1D}"/>
    <cellStyle name="메모 3 11" xfId="4524" xr:uid="{3E7109A5-B879-4ED2-910A-707819846380}"/>
    <cellStyle name="메모 3 12" xfId="11035" xr:uid="{0FE7E9D4-1DC9-48CF-8573-469B39967781}"/>
    <cellStyle name="메모 3 13" xfId="17632" xr:uid="{C11C4090-9AA4-4942-81FE-361FC40E9C79}"/>
    <cellStyle name="메모 3 14" xfId="18178" xr:uid="{E477D07C-0726-4489-A55A-0E566764C519}"/>
    <cellStyle name="메모 3 2" xfId="5524" xr:uid="{FA4E510C-4309-43D0-8621-504EE397F233}"/>
    <cellStyle name="메모 3 2 10" xfId="18527" xr:uid="{42327354-6DF1-4E64-A55F-606782D0368B}"/>
    <cellStyle name="메모 3 2 11" xfId="3834" xr:uid="{F29FDB67-84DD-485A-8418-30ADB373642A}"/>
    <cellStyle name="메모 3 2 12" xfId="18155" xr:uid="{9099DEB5-66C5-4535-A4A9-214A147279A3}"/>
    <cellStyle name="메모 3 2 2" xfId="5578" xr:uid="{395FBF18-3F01-4C5B-B6CE-525EE0A5861E}"/>
    <cellStyle name="메모 3 2 2 10" xfId="17131" xr:uid="{551BCF49-4604-4211-A6A1-6DF786692BA5}"/>
    <cellStyle name="메모 3 2 2 11" xfId="21884" xr:uid="{4972D349-7822-4F5B-ADDC-53B2343B0495}"/>
    <cellStyle name="메모 3 2 2 2" xfId="5680" xr:uid="{20F6DFE9-06AC-4918-946C-F10A58238214}"/>
    <cellStyle name="메모 3 2 2 2 2" xfId="6850" xr:uid="{66B58288-2E4C-43DB-B063-BF78D25D6047}"/>
    <cellStyle name="메모 3 2 2 2 2 2" xfId="11011" xr:uid="{A69D775C-8C64-4171-803C-B8FE11ADFDB2}"/>
    <cellStyle name="메모 3 2 2 2 2 3" xfId="14464" xr:uid="{E41ABFC9-9D29-4448-8D01-7B15F14D9E35}"/>
    <cellStyle name="메모 3 2 2 2 2 4" xfId="3365" xr:uid="{ED7DCC64-F295-4631-B9DF-E2BEFE0D5FC2}"/>
    <cellStyle name="메모 3 2 2 2 2 5" xfId="20223" xr:uid="{6ABB6143-8C80-4CCA-AD65-C9DA85371BDD}"/>
    <cellStyle name="메모 3 2 2 2 2 6" xfId="22982" xr:uid="{50ADE032-41D1-40DC-A337-B742FE75458C}"/>
    <cellStyle name="메모 3 2 2 2 3" xfId="7518" xr:uid="{1EAE6310-ECBE-4FC3-A436-ED08BD89FA6F}"/>
    <cellStyle name="메모 3 2 2 2 3 2" xfId="11674" xr:uid="{D26F6845-7EDF-4961-B703-4BE1E9E873AD}"/>
    <cellStyle name="메모 3 2 2 2 3 3" xfId="15125" xr:uid="{CDE6C454-BD57-488A-8444-D527026A7842}"/>
    <cellStyle name="메모 3 2 2 2 3 4" xfId="3533" xr:uid="{F4318C97-62EC-4258-BB03-8429F3124B00}"/>
    <cellStyle name="메모 3 2 2 2 3 5" xfId="20861" xr:uid="{659C1792-63C3-4A29-A499-83D3B89D6AF1}"/>
    <cellStyle name="메모 3 2 2 2 3 6" xfId="23617" xr:uid="{FAD83CCA-695B-42FB-8D86-D11517E09B20}"/>
    <cellStyle name="메모 3 2 2 2 4" xfId="8150" xr:uid="{E46E87ED-780C-408C-B9F9-3F063576607F}"/>
    <cellStyle name="메모 3 2 2 2 4 2" xfId="12306" xr:uid="{4C327736-2E55-43BA-9E26-4660CF876EE9}"/>
    <cellStyle name="메모 3 2 2 2 4 3" xfId="15755" xr:uid="{03DF7202-0D1A-42F3-AA48-2DCCF06844EE}"/>
    <cellStyle name="메모 3 2 2 2 4 4" xfId="11104" xr:uid="{7E6026AA-DDAA-41F0-A1C7-04421A50FD76}"/>
    <cellStyle name="메모 3 2 2 2 4 5" xfId="21487" xr:uid="{A8F506BD-EAD9-4F4C-B9C2-33319C0D994A}"/>
    <cellStyle name="메모 3 2 2 2 4 6" xfId="24243" xr:uid="{988452D1-BDCF-4D72-8624-B290DF59B55E}"/>
    <cellStyle name="메모 3 2 2 2 5" xfId="9871" xr:uid="{3FF98D85-EC18-4266-8738-B54BAA3BF3F7}"/>
    <cellStyle name="메모 3 2 2 2 6" xfId="3619" xr:uid="{C49F69F8-5493-4685-B31D-52112C6D384E}"/>
    <cellStyle name="메모 3 2 2 2 7" xfId="8522" xr:uid="{4B4CCE95-3636-48A5-ABB0-59F4C596C5CD}"/>
    <cellStyle name="메모 3 2 2 2 8" xfId="4433" xr:uid="{EB9F9869-6940-48CD-A54B-0F61F8E535FE}"/>
    <cellStyle name="메모 3 2 2 2 9" xfId="21827" xr:uid="{827C9CBE-AB5B-4C78-83C2-6E0DB0EAC43D}"/>
    <cellStyle name="메모 3 2 2 3" xfId="5901" xr:uid="{FDC72560-B0AA-46DA-A4D0-1B046175097F}"/>
    <cellStyle name="메모 3 2 2 3 2" xfId="7070" xr:uid="{6D9210AF-B5BA-45B5-87B2-F2252EEC08E2}"/>
    <cellStyle name="메모 3 2 2 3 2 2" xfId="11226" xr:uid="{0DE5A933-CDC1-4219-91A9-DA910A768D21}"/>
    <cellStyle name="메모 3 2 2 3 2 3" xfId="14680" xr:uid="{A97F5C4F-E6D0-4E6E-B70A-7F937A1CAC7D}"/>
    <cellStyle name="메모 3 2 2 3 2 4" xfId="18810" xr:uid="{015C5FD9-8E57-435B-B0E8-19881AFA419E}"/>
    <cellStyle name="메모 3 2 2 3 2 5" xfId="20421" xr:uid="{433FB63D-47AB-490D-AD53-2DA294D86C6A}"/>
    <cellStyle name="메모 3 2 2 3 2 6" xfId="23179" xr:uid="{B4414085-A9DA-46E4-8B83-8BD9C3FD2C1E}"/>
    <cellStyle name="메모 3 2 2 3 3" xfId="7718" xr:uid="{64A803CE-1107-48F6-AC71-D176FAB5E2BD}"/>
    <cellStyle name="메모 3 2 2 3 3 2" xfId="11874" xr:uid="{CE2A3FF2-A3AF-497E-8FA4-3E45F7F88429}"/>
    <cellStyle name="메모 3 2 2 3 3 3" xfId="15323" xr:uid="{F028DD0F-123B-45B8-9DAB-FE3A32FA30C6}"/>
    <cellStyle name="메모 3 2 2 3 3 4" xfId="14004" xr:uid="{89B56A5C-46A6-46F5-AFC0-D8384901B5BE}"/>
    <cellStyle name="메모 3 2 2 3 3 5" xfId="21058" xr:uid="{DA93D10A-4E1D-4C7D-B75B-08FC87A0F3B1}"/>
    <cellStyle name="메모 3 2 2 3 3 6" xfId="23814" xr:uid="{2EA4C5CD-AF6E-4F9D-B5C6-F9B5A9F31431}"/>
    <cellStyle name="메모 3 2 2 3 4" xfId="8350" xr:uid="{994C3ED9-369C-49A1-973F-E24C5E25417C}"/>
    <cellStyle name="메모 3 2 2 3 4 2" xfId="12506" xr:uid="{79CA7188-4F94-4426-B667-087A75CF4158}"/>
    <cellStyle name="메모 3 2 2 3 4 3" xfId="15953" xr:uid="{08025C89-ADDD-45EA-B9C9-BEDF74D4F0C2}"/>
    <cellStyle name="메모 3 2 2 3 4 4" xfId="4333" xr:uid="{14F10608-1007-4EDE-B7AA-4AF945D0FDD0}"/>
    <cellStyle name="메모 3 2 2 3 4 5" xfId="21684" xr:uid="{C625C4E7-82F7-4D0E-A831-15A975357C47}"/>
    <cellStyle name="메모 3 2 2 3 4 6" xfId="24440" xr:uid="{516B08D9-BBCE-422B-8777-C6681289482B}"/>
    <cellStyle name="메모 3 2 2 3 5" xfId="10086" xr:uid="{97C2E687-DFF5-4322-972D-2BBB0C8B2B04}"/>
    <cellStyle name="메모 3 2 2 3 6" xfId="3335" xr:uid="{CC84185B-1A54-498B-89A8-3913D16D3494}"/>
    <cellStyle name="메모 3 2 2 3 7" xfId="13705" xr:uid="{9ED4F1C2-305F-4608-B56F-7710DD4B71A9}"/>
    <cellStyle name="메모 3 2 2 3 8" xfId="18031" xr:uid="{36B77B37-E379-4EA6-83DB-A68EF393B547}"/>
    <cellStyle name="메모 3 2 2 3 9" xfId="3152" xr:uid="{BD09F69A-A221-461E-9B89-3AE5E26E08BA}"/>
    <cellStyle name="메모 3 2 2 4" xfId="6748" xr:uid="{4F0FFDC4-9361-4572-A596-CEBC8EA67D2A}"/>
    <cellStyle name="메모 3 2 2 4 2" xfId="10909" xr:uid="{99B9B275-F471-4BC0-8CE1-F6E9A12DE018}"/>
    <cellStyle name="메모 3 2 2 4 3" xfId="14362" xr:uid="{33AF1B3F-3D43-4CE2-A703-0B989C4F3198}"/>
    <cellStyle name="메모 3 2 2 4 4" xfId="19377" xr:uid="{9620F5D0-B77C-4AAA-95FA-98D5A7DF1E8D}"/>
    <cellStyle name="메모 3 2 2 4 5" xfId="20121" xr:uid="{ABC808D2-8F1C-4F94-ADAC-4DFD9DC08190}"/>
    <cellStyle name="메모 3 2 2 4 6" xfId="22880" xr:uid="{C5F7C08F-DAA8-44C0-94B7-05D01EE2CF33}"/>
    <cellStyle name="메모 3 2 2 5" xfId="7416" xr:uid="{258205A0-F894-4BAC-B98E-9AD6CAD44DAA}"/>
    <cellStyle name="메모 3 2 2 5 2" xfId="11572" xr:uid="{B90A7422-4338-45FE-B254-6247B5C93310}"/>
    <cellStyle name="메모 3 2 2 5 3" xfId="15023" xr:uid="{DDD37A93-D500-4C95-AB60-D22C79145495}"/>
    <cellStyle name="메모 3 2 2 5 4" xfId="8543" xr:uid="{E252D5B9-79DF-49EA-9BF5-F8C6AC1E07CD}"/>
    <cellStyle name="메모 3 2 2 5 5" xfId="20759" xr:uid="{FA7B8F6C-4D8F-4F60-A029-F04CFD78835D}"/>
    <cellStyle name="메모 3 2 2 5 6" xfId="23515" xr:uid="{991AF471-AC70-4CC2-BC6A-D4B003B5BC55}"/>
    <cellStyle name="메모 3 2 2 6" xfId="8048" xr:uid="{57FC7BFC-5493-4B5A-81A2-F23EA7ADB7B9}"/>
    <cellStyle name="메모 3 2 2 6 2" xfId="12204" xr:uid="{C05AAFE9-B3D2-43C3-B99A-FB528523074A}"/>
    <cellStyle name="메모 3 2 2 6 3" xfId="15653" xr:uid="{C8FE2DE3-34D7-45ED-8047-CA70EFC9CC5D}"/>
    <cellStyle name="메모 3 2 2 6 4" xfId="10105" xr:uid="{63954B59-A002-4513-8230-AB50654A663E}"/>
    <cellStyle name="메모 3 2 2 6 5" xfId="21385" xr:uid="{F1E8A0A3-D822-48FC-A2AD-0C92BA730C71}"/>
    <cellStyle name="메모 3 2 2 6 6" xfId="24141" xr:uid="{6913C106-CCD4-42F5-9330-262F16EA3E30}"/>
    <cellStyle name="메모 3 2 2 7" xfId="9769" xr:uid="{9CD4C1FF-1297-45FC-9402-45C645D92738}"/>
    <cellStyle name="메모 3 2 2 8" xfId="5056" xr:uid="{A06AA2DF-FDB1-42B2-A3F7-58E2B7DAEFDB}"/>
    <cellStyle name="메모 3 2 2 9" xfId="18604" xr:uid="{19D3B3FA-39B4-4268-AAC8-2C2C78F16592}"/>
    <cellStyle name="메모 3 2 3" xfId="5630" xr:uid="{D5AFDC16-5E99-4DFB-968B-CFB810BD1D2F}"/>
    <cellStyle name="메모 3 2 3 2" xfId="6800" xr:uid="{38915071-8F74-4910-B231-8800F8A8C16B}"/>
    <cellStyle name="메모 3 2 3 2 2" xfId="10961" xr:uid="{4230DAE3-732B-4387-A8BB-2955AFE35E7A}"/>
    <cellStyle name="메모 3 2 3 2 3" xfId="14414" xr:uid="{BD4166EB-79F2-4F6D-8EE5-8A3F128E4063}"/>
    <cellStyle name="메모 3 2 3 2 4" xfId="13190" xr:uid="{968116CF-534B-48FE-9940-C8EC6BD5B500}"/>
    <cellStyle name="메모 3 2 3 2 5" xfId="20173" xr:uid="{B6031FEE-C8B5-42E1-B6D5-A54B24E875BE}"/>
    <cellStyle name="메모 3 2 3 2 6" xfId="22932" xr:uid="{A765DC35-3AD4-473C-93C3-3F557F9AAD9D}"/>
    <cellStyle name="메모 3 2 3 3" xfId="7468" xr:uid="{22332445-A700-497A-BF04-5B3A71C0F351}"/>
    <cellStyle name="메모 3 2 3 3 2" xfId="11624" xr:uid="{7544CFD2-634F-4536-98CC-8D23A3144AD5}"/>
    <cellStyle name="메모 3 2 3 3 3" xfId="15075" xr:uid="{F68B684E-DD48-4C1E-B962-953A70C44A7A}"/>
    <cellStyle name="메모 3 2 3 3 4" xfId="17887" xr:uid="{2BD7CDB2-9964-49CA-BEBA-B842091B2FC3}"/>
    <cellStyle name="메모 3 2 3 3 5" xfId="20811" xr:uid="{FDCF424A-70E4-4338-BF20-5B94CAD934FF}"/>
    <cellStyle name="메모 3 2 3 3 6" xfId="23567" xr:uid="{C8246287-0995-4637-A242-87F2E4E7E765}"/>
    <cellStyle name="메모 3 2 3 4" xfId="8100" xr:uid="{3EA88674-0433-4869-9F58-797D1D293630}"/>
    <cellStyle name="메모 3 2 3 4 2" xfId="12256" xr:uid="{AF4E373D-57FD-458C-82B9-FD3F6D030B3D}"/>
    <cellStyle name="메모 3 2 3 4 3" xfId="15705" xr:uid="{62ED4BED-2ABD-4865-9287-16CCB8683F2F}"/>
    <cellStyle name="메모 3 2 3 4 4" xfId="16958" xr:uid="{DD2D0C01-A18D-41E5-AE35-0BAF63F69CF7}"/>
    <cellStyle name="메모 3 2 3 4 5" xfId="21437" xr:uid="{52C15DC2-4428-4A4A-B756-9A5B5AE77B7E}"/>
    <cellStyle name="메모 3 2 3 4 6" xfId="24193" xr:uid="{892CC6E7-2A01-4236-A2E2-BD35CAFC9117}"/>
    <cellStyle name="메모 3 2 3 5" xfId="9821" xr:uid="{5EA2E757-14E8-4EAB-A5E3-C448D4713EC4}"/>
    <cellStyle name="메모 3 2 3 6" xfId="4921" xr:uid="{19D2EFAF-63A0-4F48-A1E0-FF3D957B4B51}"/>
    <cellStyle name="메모 3 2 3 7" xfId="13008" xr:uid="{F3AD4186-2D34-45C7-B4F7-E55EDECB689F}"/>
    <cellStyle name="메모 3 2 3 8" xfId="5153" xr:uid="{E9A969B2-3987-4FA2-868D-9181E8325907}"/>
    <cellStyle name="메모 3 2 3 9" xfId="21831" xr:uid="{CE9974AF-DEC7-4491-8CA9-F1FFBFB74357}"/>
    <cellStyle name="메모 3 2 4" xfId="5847" xr:uid="{D6AB4E5C-E772-4075-9CA4-3A2CBEF28B1D}"/>
    <cellStyle name="메모 3 2 4 2" xfId="7016" xr:uid="{2D159157-4A20-442B-98D2-3D093F5BC102}"/>
    <cellStyle name="메모 3 2 4 2 2" xfId="11172" xr:uid="{BA402B85-24EB-4278-81A0-FD531411EBB7}"/>
    <cellStyle name="메모 3 2 4 2 3" xfId="14626" xr:uid="{86BF0651-4B36-47D2-A2A8-2350D7D350BB}"/>
    <cellStyle name="메모 3 2 4 2 4" xfId="17364" xr:uid="{2A693EE4-6213-4B18-B267-9F256F2536E5}"/>
    <cellStyle name="메모 3 2 4 2 5" xfId="20367" xr:uid="{B731264F-8232-46F0-9658-B4FB0D2A6391}"/>
    <cellStyle name="메모 3 2 4 2 6" xfId="23125" xr:uid="{A55AC873-5412-4517-AFF4-903308BF8F4D}"/>
    <cellStyle name="메모 3 2 4 3" xfId="7664" xr:uid="{96C5CECF-7EBA-48CF-B846-7A68BF6A83DF}"/>
    <cellStyle name="메모 3 2 4 3 2" xfId="11820" xr:uid="{FB596F99-B2A9-42B3-8ADA-C9AE4863035C}"/>
    <cellStyle name="메모 3 2 4 3 3" xfId="15269" xr:uid="{3947E607-3F47-4DEB-92F8-AE26D3E7A8D3}"/>
    <cellStyle name="메모 3 2 4 3 4" xfId="3278" xr:uid="{1B4057C2-4B6F-43B8-B2FD-1568C4A24510}"/>
    <cellStyle name="메모 3 2 4 3 5" xfId="21004" xr:uid="{5E24149E-3AE7-4843-8271-84912ED41DF9}"/>
    <cellStyle name="메모 3 2 4 3 6" xfId="23760" xr:uid="{0ED5850D-D07F-4C4E-A7F8-026EA394557C}"/>
    <cellStyle name="메모 3 2 4 4" xfId="8296" xr:uid="{5CDCDFA0-E165-4B71-9EAC-5AB348E0F7E1}"/>
    <cellStyle name="메모 3 2 4 4 2" xfId="12452" xr:uid="{5ED1CC10-DBBB-4D27-B29D-653A7BB08562}"/>
    <cellStyle name="메모 3 2 4 4 3" xfId="15899" xr:uid="{2D13069E-2018-4B6F-9909-4EAC6A4D5E67}"/>
    <cellStyle name="메모 3 2 4 4 4" xfId="8569" xr:uid="{9D2AF725-5418-4141-98E0-595698C6FC15}"/>
    <cellStyle name="메모 3 2 4 4 5" xfId="21630" xr:uid="{7B7CBF4D-22BD-45D9-8E6B-FFCD27DCBAF0}"/>
    <cellStyle name="메모 3 2 4 4 6" xfId="24386" xr:uid="{E1201497-8814-408A-BF01-146EC0695E21}"/>
    <cellStyle name="메모 3 2 4 5" xfId="10032" xr:uid="{DA5FD44A-033F-473B-95A3-551D2389E6D9}"/>
    <cellStyle name="메모 3 2 4 6" xfId="9466" xr:uid="{384ED0D4-BE00-4EA1-AE41-98DDC0A99272}"/>
    <cellStyle name="메모 3 2 4 7" xfId="11036" xr:uid="{609882F5-B793-4173-9537-FF03FC3FB640}"/>
    <cellStyle name="메모 3 2 4 8" xfId="17983" xr:uid="{46B983C6-7C08-4305-B1AF-EFA22372B99F}"/>
    <cellStyle name="메모 3 2 4 9" xfId="18378" xr:uid="{673B587F-4D71-4C11-8309-629E5851B334}"/>
    <cellStyle name="메모 3 2 5" xfId="6697" xr:uid="{CB2E4F91-F516-4A06-9F82-49AD99CAA2CB}"/>
    <cellStyle name="메모 3 2 5 2" xfId="10858" xr:uid="{77904591-4FED-4FC5-90B1-47A36F21B506}"/>
    <cellStyle name="메모 3 2 5 3" xfId="14311" xr:uid="{4803C27A-EF58-4A8B-8503-46DE7DE02EA4}"/>
    <cellStyle name="메모 3 2 5 4" xfId="3087" xr:uid="{99EE81C6-778E-481F-A57D-80C6B9D6B130}"/>
    <cellStyle name="메모 3 2 5 5" xfId="20071" xr:uid="{4897DDE7-6512-4B84-8EFD-447E8403CB2E}"/>
    <cellStyle name="메모 3 2 5 6" xfId="22830" xr:uid="{2238F1B1-3EB3-4F66-A1C4-177229EE79D1}"/>
    <cellStyle name="메모 3 2 6" xfId="7365" xr:uid="{101ED00B-A4C8-47EE-9218-B6144FCE510D}"/>
    <cellStyle name="메모 3 2 6 2" xfId="11521" xr:uid="{60A94205-ABCD-41DF-93A8-BF71FC34AF64}"/>
    <cellStyle name="메모 3 2 6 3" xfId="14972" xr:uid="{8DC3F965-82DC-4AA2-BBDD-6D55956BDA13}"/>
    <cellStyle name="메모 3 2 6 4" xfId="17322" xr:uid="{FAD842C2-BE77-44B1-B439-E0838481E7FE}"/>
    <cellStyle name="메모 3 2 6 5" xfId="20708" xr:uid="{D48EC5B3-CBE5-4299-B152-0FB1DCF04749}"/>
    <cellStyle name="메모 3 2 6 6" xfId="23464" xr:uid="{0138F52C-3119-4AC7-9112-37A3354926EE}"/>
    <cellStyle name="메모 3 2 7" xfId="7998" xr:uid="{F83E5A84-E713-4E21-9A27-D8371D74D7F9}"/>
    <cellStyle name="메모 3 2 7 2" xfId="12154" xr:uid="{852543BF-1A33-4B87-88B6-A31A27880F71}"/>
    <cellStyle name="메모 3 2 7 3" xfId="15603" xr:uid="{4D31068D-5E27-45E9-B08F-D50C12D00303}"/>
    <cellStyle name="메모 3 2 7 4" xfId="13966" xr:uid="{961CBE31-9060-4575-AB66-F24166B66D68}"/>
    <cellStyle name="메모 3 2 7 5" xfId="21335" xr:uid="{B9F24B29-C78E-4817-AF3B-023523BA6C69}"/>
    <cellStyle name="메모 3 2 7 6" xfId="24091" xr:uid="{A5E2F3CF-0FAD-4B5C-82ED-B71AC59E2803}"/>
    <cellStyle name="메모 3 2 8" xfId="9716" xr:uid="{E3DFF028-ABE0-48F1-A344-F35FF0975200}"/>
    <cellStyle name="메모 3 2 9" xfId="4884" xr:uid="{A10D4FD5-CE8A-4F7D-A048-EA1201A890B3}"/>
    <cellStyle name="메모 3 3" xfId="5793" xr:uid="{E8FEB8CF-B64F-4620-BFEE-2DAAFCCA4432}"/>
    <cellStyle name="메모 3 3 2" xfId="6962" xr:uid="{B73DAAA0-4B55-4F90-A4AE-0C7B8328CD5D}"/>
    <cellStyle name="메모 3 3 2 2" xfId="11118" xr:uid="{698F7228-CCF8-42FE-ACFF-204292D2B1D3}"/>
    <cellStyle name="메모 3 3 2 3" xfId="14572" xr:uid="{946A7898-D6AD-450D-BF1B-1DCED05319C3}"/>
    <cellStyle name="메모 3 3 2 4" xfId="18830" xr:uid="{D9F8D947-6AA0-450B-9245-C313050BD998}"/>
    <cellStyle name="메모 3 3 2 5" xfId="20313" xr:uid="{170B9490-3641-44BB-98D0-981AC1A905A5}"/>
    <cellStyle name="메모 3 3 2 6" xfId="23071" xr:uid="{B968EF8F-96B2-43AA-87E0-7E27DDB86DA9}"/>
    <cellStyle name="메모 3 3 3" xfId="7610" xr:uid="{98DF4D1F-E525-46C4-BFD7-9E133C4E197E}"/>
    <cellStyle name="메모 3 3 3 2" xfId="11766" xr:uid="{E8A69393-EC9B-49C7-B269-A91EE6A77216}"/>
    <cellStyle name="메모 3 3 3 3" xfId="15215" xr:uid="{72891FE5-3F8E-48FC-B5DC-83B3E2BA751C}"/>
    <cellStyle name="메모 3 3 3 4" xfId="3272" xr:uid="{3893DFA0-8D27-4156-AAFB-2505129550BF}"/>
    <cellStyle name="메모 3 3 3 5" xfId="20950" xr:uid="{7CB2F267-6D8E-4A5E-AD5E-E4C7187CC0ED}"/>
    <cellStyle name="메모 3 3 3 6" xfId="23706" xr:uid="{3A69B783-49EE-4F71-871F-305DC82187BA}"/>
    <cellStyle name="메모 3 3 4" xfId="8242" xr:uid="{36E62D38-3623-4F61-8C29-F73F34E88B33}"/>
    <cellStyle name="메모 3 3 4 2" xfId="12398" xr:uid="{08C27037-67B6-4DCB-8315-9772C40D1798}"/>
    <cellStyle name="메모 3 3 4 3" xfId="15845" xr:uid="{C40F12EB-68AE-4705-BB3D-E7D5DD9BFF1C}"/>
    <cellStyle name="메모 3 3 4 4" xfId="16592" xr:uid="{26CC1FB7-6862-4862-B155-23DFD13C155E}"/>
    <cellStyle name="메모 3 3 4 5" xfId="21576" xr:uid="{53F96268-69F3-40E6-9A4A-D2A74536FF0A}"/>
    <cellStyle name="메모 3 3 4 6" xfId="24332" xr:uid="{7995FB9D-3A16-426F-805D-A15EF25A390A}"/>
    <cellStyle name="메모 3 3 5" xfId="9978" xr:uid="{4CE8F711-891D-4993-A284-3A6B4E57D252}"/>
    <cellStyle name="메모 3 3 6" xfId="5070" xr:uid="{127F735D-8D40-470B-9637-A75A7E574346}"/>
    <cellStyle name="메모 3 3 7" xfId="3106" xr:uid="{97F1C68E-2D38-4BD7-84EB-2DB6133DBC4E}"/>
    <cellStyle name="메모 3 3 8" xfId="17641" xr:uid="{CD1AB83D-9B9A-412C-9F19-69276E813DEC}"/>
    <cellStyle name="메모 3 3 9" xfId="17788" xr:uid="{94217306-D586-405C-B747-B9EB884F3F67}"/>
    <cellStyle name="메모 3 4" xfId="5480" xr:uid="{C7CA6054-9449-48AE-A306-D79F5AB5A1BB}"/>
    <cellStyle name="메모 3 4 2" xfId="6656" xr:uid="{9F117C37-32F5-449A-AC5B-30C378ED6EA6}"/>
    <cellStyle name="메모 3 4 2 2" xfId="10817" xr:uid="{6DCE90C2-BC2B-42B6-ADE0-CE17E39DBA0B}"/>
    <cellStyle name="메모 3 4 2 3" xfId="14270" xr:uid="{D470EC93-3C88-4433-A303-AC5DE1A13E39}"/>
    <cellStyle name="메모 3 4 2 4" xfId="16092" xr:uid="{9DD42577-2B92-48AA-9C08-495F1474D965}"/>
    <cellStyle name="메모 3 4 2 5" xfId="20031" xr:uid="{50B43C0B-5B5A-447C-BBF0-EBDCE79CC9DB}"/>
    <cellStyle name="메모 3 4 2 6" xfId="22790" xr:uid="{5972F7EF-95A7-42D4-878F-531C284E40A7}"/>
    <cellStyle name="메모 3 4 3" xfId="7325" xr:uid="{D1467936-0946-4C27-9FD0-1D5ACB28B67C}"/>
    <cellStyle name="메모 3 4 3 2" xfId="11481" xr:uid="{B58F1BCC-9577-4FA1-A561-0F9EE7CD444E}"/>
    <cellStyle name="메모 3 4 3 3" xfId="14932" xr:uid="{B2D33E0E-B964-4760-A8EF-BA2C4E13797E}"/>
    <cellStyle name="메모 3 4 3 4" xfId="17410" xr:uid="{521F9FEE-D5A1-42BD-9415-8DDD19D31244}"/>
    <cellStyle name="메모 3 4 3 5" xfId="20668" xr:uid="{E3979C25-DF98-47CB-8A89-BA0634B5E1CD}"/>
    <cellStyle name="메모 3 4 3 6" xfId="23424" xr:uid="{B166C468-842D-4A6E-A5E0-725A9C0CA63D}"/>
    <cellStyle name="메모 3 4 4" xfId="7958" xr:uid="{28FB5C9A-6CF6-4803-B448-E029D2AF9858}"/>
    <cellStyle name="메모 3 4 4 2" xfId="12114" xr:uid="{98F36098-D301-4773-A3A0-4308F7F36F6E}"/>
    <cellStyle name="메모 3 4 4 3" xfId="15563" xr:uid="{748F1D37-974E-42CA-A957-71603CC1136F}"/>
    <cellStyle name="메모 3 4 4 4" xfId="13955" xr:uid="{70FC13CC-8FA6-46A5-BF6D-B9332FDE19A9}"/>
    <cellStyle name="메모 3 4 4 5" xfId="21295" xr:uid="{61C21227-907D-4EE5-BDBB-EF5DBA216E38}"/>
    <cellStyle name="메모 3 4 4 6" xfId="24051" xr:uid="{9DBD11AA-FB08-45BD-B26D-E05CF2531BCD}"/>
    <cellStyle name="메모 3 4 5" xfId="9673" xr:uid="{D512BD7F-A116-4696-96D8-63FBC431389B}"/>
    <cellStyle name="메모 3 4 6" xfId="12823" xr:uid="{CEEECB58-0A6F-4D7A-9E41-564B2678517C}"/>
    <cellStyle name="메모 3 4 7" xfId="18563" xr:uid="{47D1059C-B539-421E-821C-0F25D4EA5F54}"/>
    <cellStyle name="메모 3 4 8" xfId="17808" xr:uid="{497EDAD9-9811-46E6-B009-0559470A4ED4}"/>
    <cellStyle name="메모 3 4 9" xfId="3416" xr:uid="{2DB5A240-1E87-44D2-9FB0-4EE654941A5C}"/>
    <cellStyle name="메모 3 5" xfId="6515" xr:uid="{30DEF613-728D-47F5-B395-476B9D823DAE}"/>
    <cellStyle name="메모 3 5 2" xfId="10687" xr:uid="{C7410C8B-F7C6-4B50-AFAD-906648191ECA}"/>
    <cellStyle name="메모 3 5 3" xfId="14135" xr:uid="{4CA7EA21-31BC-4DB9-90AA-E4335263B001}"/>
    <cellStyle name="메모 3 5 4" xfId="16133" xr:uid="{F89B9954-48BE-4F91-8811-ADB58E0A4567}"/>
    <cellStyle name="메모 3 5 5" xfId="19913" xr:uid="{8C155D01-5A18-44A0-91AF-9C099B9E73CC}"/>
    <cellStyle name="메모 3 5 6" xfId="22676" xr:uid="{22289400-70D1-47AD-ACDA-0BD526730FAD}"/>
    <cellStyle name="메모 3 6" xfId="7214" xr:uid="{8BC519AF-2DAB-4B64-88CC-3965D7FBCFB0}"/>
    <cellStyle name="메모 3 6 2" xfId="11370" xr:uid="{CACD99BD-C9A4-4C99-9E20-D7B7FABAD7CF}"/>
    <cellStyle name="메모 3 6 3" xfId="14822" xr:uid="{DB6FBAC8-37C8-4E58-9479-BEBBB62A899C}"/>
    <cellStyle name="메모 3 6 4" xfId="3693" xr:uid="{FFF97865-C7DC-4BA6-8F54-94AAF0681A35}"/>
    <cellStyle name="메모 3 6 5" xfId="20559" xr:uid="{C8791320-343F-4EB1-A151-873C156C4757}"/>
    <cellStyle name="메모 3 6 6" xfId="23315" xr:uid="{FEAB2902-01EE-4A18-95E8-3724FE143E37}"/>
    <cellStyle name="메모 3 7" xfId="7845" xr:uid="{B33111A8-4D23-4461-8D03-FE6754CCCD34}"/>
    <cellStyle name="메모 3 7 2" xfId="12001" xr:uid="{24311D8B-465A-45C7-82CB-F747B3C60A8E}"/>
    <cellStyle name="메모 3 7 3" xfId="15450" xr:uid="{2498BB5A-8D21-49E3-90BB-6E22C474B527}"/>
    <cellStyle name="메모 3 7 4" xfId="12907" xr:uid="{FFA68C78-900B-4421-9592-5D66F3E70BCD}"/>
    <cellStyle name="메모 3 7 5" xfId="21184" xr:uid="{B3B512B5-B618-46BB-B641-71095F3FE3C1}"/>
    <cellStyle name="메모 3 7 6" xfId="23940" xr:uid="{A0415890-CB04-4D4E-86D5-98F57418FBD1}"/>
    <cellStyle name="메모 3 8" xfId="9158" xr:uid="{A0D68F89-9056-400C-B622-C052762D65AD}"/>
    <cellStyle name="메모 3 8 2" xfId="13258" xr:uid="{8859AFC6-90D2-4C0F-9261-A319B5AF532D}"/>
    <cellStyle name="메모 3 8 3" xfId="16654" xr:uid="{521A5D99-F053-40B4-BE3A-7536C9AEA0FB}"/>
    <cellStyle name="메모 3 8 4" xfId="19091" xr:uid="{FE9EE2EA-8704-4141-B535-F79688465059}"/>
    <cellStyle name="메모 3 8 5" xfId="19498" xr:uid="{BE466FEC-C533-43CB-BBAB-EA27D6F01FDA}"/>
    <cellStyle name="메모 3 8 6" xfId="22071" xr:uid="{CA30D726-A6E3-43F2-B02D-4CA5FCD46193}"/>
    <cellStyle name="메모 3 8 7" xfId="24767" xr:uid="{8FD14145-F6CE-443F-B805-C60AF0F0E4BD}"/>
    <cellStyle name="메모 3 9" xfId="9413" xr:uid="{967C26B6-5403-4191-B20C-4F1879AAE3F2}"/>
    <cellStyle name="메모 3 9 2" xfId="13510" xr:uid="{B62AF3D3-F2CE-4E8A-A951-88E6A54F418F}"/>
    <cellStyle name="메모 3 9 3" xfId="16905" xr:uid="{6D2ACA87-FA1C-4EF2-8AC7-81AC977C0254}"/>
    <cellStyle name="메모 3 9 4" xfId="19336" xr:uid="{C4C1D12F-D1C9-4072-86E5-4671E3EFEFE5}"/>
    <cellStyle name="메모 3 9 5" xfId="19674" xr:uid="{4A5756C0-29D3-483A-AE44-795004993DB8}"/>
    <cellStyle name="메모 3 9 6" xfId="22305" xr:uid="{8B9F53D5-0B2A-4256-A30B-849E62769260}"/>
    <cellStyle name="메모 3 9 7" xfId="24965" xr:uid="{ED942E20-FE16-4CB4-A059-62498D22B998}"/>
    <cellStyle name="메모 4" xfId="5499" xr:uid="{ABEEB0B9-3E7D-4BDA-9FF1-D738CCA6DE54}"/>
    <cellStyle name="메모 4 10" xfId="9691" xr:uid="{04E3B6B3-745D-442F-8B2C-4B938DD5E35F}"/>
    <cellStyle name="메모 4 11" xfId="12821" xr:uid="{6FC60691-6EC0-4B42-BA23-6B54AC2009CC}"/>
    <cellStyle name="메모 4 12" xfId="18549" xr:uid="{69176485-62CB-4801-BA5F-981F8B61CC2F}"/>
    <cellStyle name="메모 4 13" xfId="17354" xr:uid="{D30F4B84-E614-421A-99D4-4675C2392F36}"/>
    <cellStyle name="메모 4 14" xfId="4991" xr:uid="{0438E69F-2436-4CA2-83DD-22012D7BD5B9}"/>
    <cellStyle name="메모 4 2" xfId="5552" xr:uid="{DFC217B5-EDAB-4880-9FA5-8A478AF28E5D}"/>
    <cellStyle name="메모 4 2 10" xfId="18449" xr:uid="{1EFB4762-FC7C-489F-9372-D8E997F2784B}"/>
    <cellStyle name="메모 4 2 11" xfId="4423" xr:uid="{7BF5D8E5-E3B7-4C4A-820E-ABA91B584213}"/>
    <cellStyle name="메모 4 2 2" xfId="5654" xr:uid="{A92C40E9-9DFA-4319-A3A4-FD9462539882}"/>
    <cellStyle name="메모 4 2 2 2" xfId="6824" xr:uid="{DB3420E6-C8A8-4012-BC75-C66F1C47FB1A}"/>
    <cellStyle name="메모 4 2 2 2 2" xfId="10985" xr:uid="{48D74CB7-4841-406E-86D6-FAADBDC90773}"/>
    <cellStyle name="메모 4 2 2 2 3" xfId="14438" xr:uid="{055558F2-AEC1-4582-970E-1C92B95421BE}"/>
    <cellStyle name="메모 4 2 2 2 4" xfId="8603" xr:uid="{73E82B40-97AC-496E-8E81-C4113958B399}"/>
    <cellStyle name="메모 4 2 2 2 5" xfId="20197" xr:uid="{94188345-803F-4FEF-B474-D319D4322E2B}"/>
    <cellStyle name="메모 4 2 2 2 6" xfId="22956" xr:uid="{C45C4679-FF90-4B11-8402-39D154A1AA95}"/>
    <cellStyle name="메모 4 2 2 3" xfId="7492" xr:uid="{A6746437-7B40-4204-813F-3480FA22E3D1}"/>
    <cellStyle name="메모 4 2 2 3 2" xfId="11648" xr:uid="{1DCBECE8-30EF-46CA-A0FC-9E47F2414FF1}"/>
    <cellStyle name="메모 4 2 2 3 3" xfId="15099" xr:uid="{343E7C90-02F2-4E79-8BEE-D0AADC9C96B4}"/>
    <cellStyle name="메모 4 2 2 3 4" xfId="17489" xr:uid="{6A437A43-2FBB-4517-863B-60743B06BE36}"/>
    <cellStyle name="메모 4 2 2 3 5" xfId="20835" xr:uid="{82B70309-7476-4DD6-9202-1C39BDE57EDC}"/>
    <cellStyle name="메모 4 2 2 3 6" xfId="23591" xr:uid="{57A2C5CE-A5D5-4E39-BD10-0609570515A1}"/>
    <cellStyle name="메모 4 2 2 4" xfId="8124" xr:uid="{0B8D8669-D177-46BA-9EEB-5A0516FE2359}"/>
    <cellStyle name="메모 4 2 2 4 2" xfId="12280" xr:uid="{8084E4B8-4F1C-490A-8D12-0F83F6AC77DC}"/>
    <cellStyle name="메모 4 2 2 4 3" xfId="15729" xr:uid="{525E4405-86F3-4D2D-96A8-9A45D73B998D}"/>
    <cellStyle name="메모 4 2 2 4 4" xfId="12679" xr:uid="{27371974-3435-4AF3-AE68-37A2A82CC485}"/>
    <cellStyle name="메모 4 2 2 4 5" xfId="21461" xr:uid="{B6D3D4F8-4E5E-4F21-8467-6F9C86C0B1E2}"/>
    <cellStyle name="메모 4 2 2 4 6" xfId="24217" xr:uid="{9FDA971D-2354-4BC9-9D4B-A712B67995F7}"/>
    <cellStyle name="메모 4 2 2 5" xfId="9845" xr:uid="{382BBE7B-826C-4E3C-ABB7-E5D77B932F6F}"/>
    <cellStyle name="메모 4 2 2 6" xfId="4935" xr:uid="{8498D742-1C80-4D81-9C2F-7851E720262B}"/>
    <cellStyle name="메모 4 2 2 7" xfId="4716" xr:uid="{DA9A9CBD-43B9-4032-97A7-0B7FDAD9C7B7}"/>
    <cellStyle name="메모 4 2 2 8" xfId="9187" xr:uid="{BA137B7A-DD27-4AB9-89D9-F1E0B6171C1D}"/>
    <cellStyle name="메모 4 2 2 9" xfId="4121" xr:uid="{2466EF36-F7AF-47E1-8749-1DC552DD4393}"/>
    <cellStyle name="메모 4 2 3" xfId="5875" xr:uid="{8CE1DF8C-A201-45C3-8204-442B75742586}"/>
    <cellStyle name="메모 4 2 3 2" xfId="7044" xr:uid="{9C6182DF-D59F-4AE4-9909-C4A0A0DFADE1}"/>
    <cellStyle name="메모 4 2 3 2 2" xfId="11200" xr:uid="{B91C3F1A-64C6-4517-B62D-B0EAF8A326E1}"/>
    <cellStyle name="메모 4 2 3 2 3" xfId="14654" xr:uid="{89ED2955-8BB9-4E22-9951-2BAFBC6956C9}"/>
    <cellStyle name="메모 4 2 3 2 4" xfId="16244" xr:uid="{7CC90EBC-741A-4D48-A945-B3F4028CE2E3}"/>
    <cellStyle name="메모 4 2 3 2 5" xfId="20395" xr:uid="{5A8F7FB2-3264-4192-9519-7FEA0E45DB20}"/>
    <cellStyle name="메모 4 2 3 2 6" xfId="23153" xr:uid="{07C057B8-7F2C-41DB-975A-28EB63AFED5B}"/>
    <cellStyle name="메모 4 2 3 3" xfId="7692" xr:uid="{4EBCEFD5-1BBD-4D74-A79D-ADC55B81B404}"/>
    <cellStyle name="메모 4 2 3 3 2" xfId="11848" xr:uid="{63D18B19-D30C-44FD-9EF2-F1BC97EFD4DE}"/>
    <cellStyle name="메모 4 2 3 3 3" xfId="15297" xr:uid="{DB146574-91EA-4B2F-8D89-D4489D695813}"/>
    <cellStyle name="메모 4 2 3 3 4" xfId="13995" xr:uid="{D49CCEA3-7591-43CC-B1AF-550B72D2A7E7}"/>
    <cellStyle name="메모 4 2 3 3 5" xfId="21032" xr:uid="{2EBAB4E2-DA29-4259-A84B-6628ECED9E6E}"/>
    <cellStyle name="메모 4 2 3 3 6" xfId="23788" xr:uid="{FA08B96A-46F7-45B8-A6E8-C96F02D115E9}"/>
    <cellStyle name="메모 4 2 3 4" xfId="8324" xr:uid="{AA41783A-3664-4D26-9D9B-B8D27819F311}"/>
    <cellStyle name="메모 4 2 3 4 2" xfId="12480" xr:uid="{43C433E0-6F3E-4718-B4F2-3686F10192AC}"/>
    <cellStyle name="메모 4 2 3 4 3" xfId="15927" xr:uid="{5D15D8A9-E2F2-427A-9C6D-E5A4F686431F}"/>
    <cellStyle name="메모 4 2 3 4 4" xfId="4316" xr:uid="{99B949D0-11C8-4734-8A4E-CCB06D6975B2}"/>
    <cellStyle name="메모 4 2 3 4 5" xfId="21658" xr:uid="{92D426A0-4FBE-46D2-ABAB-172E1228DF1E}"/>
    <cellStyle name="메모 4 2 3 4 6" xfId="24414" xr:uid="{107C5672-167C-4259-A7F3-A7ECC6483CA7}"/>
    <cellStyle name="메모 4 2 3 5" xfId="10060" xr:uid="{83086A66-2EF2-430D-9F1A-7BC1127791BB}"/>
    <cellStyle name="메모 4 2 3 6" xfId="4702" xr:uid="{AEDEAB25-4496-4F75-97F4-DD37E1B0E19D}"/>
    <cellStyle name="메모 4 2 3 7" xfId="13532" xr:uid="{732E4485-63AB-46C3-A646-2090C6D7A611}"/>
    <cellStyle name="메모 4 2 3 8" xfId="12829" xr:uid="{3345A993-55B4-4E7C-882E-2353384E9585}"/>
    <cellStyle name="메모 4 2 3 9" xfId="19552" xr:uid="{FF3D28D5-77B0-441C-AB2B-5777A7E8DFFB}"/>
    <cellStyle name="메모 4 2 4" xfId="6722" xr:uid="{3FADC5E5-43DE-4607-A8B0-A429C69BB704}"/>
    <cellStyle name="메모 4 2 4 2" xfId="10883" xr:uid="{B196FE5C-26A5-440A-A837-5D51BB87C557}"/>
    <cellStyle name="메모 4 2 4 3" xfId="14336" xr:uid="{5F1BB2C0-C56E-49EC-8981-44C7A0E8E511}"/>
    <cellStyle name="메모 4 2 4 4" xfId="3396" xr:uid="{5D8D820F-82AC-4AF2-BE63-5EB435A81A06}"/>
    <cellStyle name="메모 4 2 4 5" xfId="20095" xr:uid="{00600581-32C4-478A-992D-EEE9FCCDD731}"/>
    <cellStyle name="메모 4 2 4 6" xfId="22854" xr:uid="{0D2199BE-91AA-4AE8-8686-F348268B0848}"/>
    <cellStyle name="메모 4 2 5" xfId="7390" xr:uid="{BABD6FDD-CFD5-4276-A789-12644EB64D8F}"/>
    <cellStyle name="메모 4 2 5 2" xfId="11546" xr:uid="{D85B405D-664E-42BE-9AE8-25C6DE94B420}"/>
    <cellStyle name="메모 4 2 5 3" xfId="14997" xr:uid="{17053224-65FE-4D45-9EB9-39E62F2C8370}"/>
    <cellStyle name="메모 4 2 5 4" xfId="18061" xr:uid="{19EFA198-5D71-4444-BA49-D4F907B8DE69}"/>
    <cellStyle name="메모 4 2 5 5" xfId="20733" xr:uid="{F5A51F60-6DBC-4CB5-9184-64B45680C756}"/>
    <cellStyle name="메모 4 2 5 6" xfId="23489" xr:uid="{4CAF9B51-9557-4BD0-9606-6D06BDE5ACB4}"/>
    <cellStyle name="메모 4 2 6" xfId="8022" xr:uid="{ED8562F6-4D6C-4DA6-9CB5-2B82F8B77B35}"/>
    <cellStyle name="메모 4 2 6 2" xfId="12178" xr:uid="{A7CA891E-EE7F-4F54-9020-926A9A7EF5E2}"/>
    <cellStyle name="메모 4 2 6 3" xfId="15627" xr:uid="{78EAEB1B-D27E-49A2-B156-612333A421C3}"/>
    <cellStyle name="메모 4 2 6 4" xfId="8591" xr:uid="{772F485A-07D8-4F30-AA04-7AC7ABA4ACE6}"/>
    <cellStyle name="메모 4 2 6 5" xfId="21359" xr:uid="{494B9380-269E-4AC8-A4EF-8959C11D7E93}"/>
    <cellStyle name="메모 4 2 6 6" xfId="24115" xr:uid="{93455BE2-4B55-46C3-8BAD-ED3A89652F59}"/>
    <cellStyle name="메모 4 2 7" xfId="9743" xr:uid="{F51164A5-DBE9-4A47-B0C7-8F75DD535520}"/>
    <cellStyle name="메모 4 2 8" xfId="5103" xr:uid="{531A8EBC-C598-4798-984B-F8A0F7E19732}"/>
    <cellStyle name="메모 4 2 9" xfId="18628" xr:uid="{089F530D-A2C8-488B-A947-483821327EEE}"/>
    <cellStyle name="메모 4 3" xfId="5605" xr:uid="{E56C5657-1FE1-4165-A9CA-F117D879C8D9}"/>
    <cellStyle name="메모 4 3 2" xfId="6775" xr:uid="{02BB7083-9951-410C-A5D0-4E937764A31B}"/>
    <cellStyle name="메모 4 3 2 2" xfId="10936" xr:uid="{A2731E69-ECF5-43CD-984A-9E622FB1FC71}"/>
    <cellStyle name="메모 4 3 2 3" xfId="14389" xr:uid="{4490961A-D02C-4BE0-A9CE-C45FC99B0901}"/>
    <cellStyle name="메모 4 3 2 4" xfId="19168" xr:uid="{71D9FF15-C5C1-401B-BCD0-97CA6FCB00DB}"/>
    <cellStyle name="메모 4 3 2 5" xfId="20148" xr:uid="{939458B8-122B-4D2A-90C7-AD693137F1F3}"/>
    <cellStyle name="메모 4 3 2 6" xfId="22907" xr:uid="{291B9F6B-CCEE-4A2A-9AF5-36FCC7D1FE0A}"/>
    <cellStyle name="메모 4 3 3" xfId="7443" xr:uid="{7B15BA0F-FB59-44D9-8438-163B8CC9AC1D}"/>
    <cellStyle name="메모 4 3 3 2" xfId="11599" xr:uid="{4691F1AA-57B0-437D-B2A4-E92C22C5C9BB}"/>
    <cellStyle name="메모 4 3 3 3" xfId="15050" xr:uid="{3D9122C2-3EC0-455A-B500-67DB1588BAD9}"/>
    <cellStyle name="메모 4 3 3 4" xfId="3734" xr:uid="{962D3854-7637-41F4-AF48-223E82ED94FD}"/>
    <cellStyle name="메모 4 3 3 5" xfId="20786" xr:uid="{0920E28E-8DE3-4584-BBF5-E861D3A13581}"/>
    <cellStyle name="메모 4 3 3 6" xfId="23542" xr:uid="{736D397E-DAD8-4FB0-BB84-0EBE74988665}"/>
    <cellStyle name="메모 4 3 4" xfId="8075" xr:uid="{4FA6BEF2-F6BA-43D8-89BF-26B67204E3B6}"/>
    <cellStyle name="메모 4 3 4 2" xfId="12231" xr:uid="{204532B0-424D-4AFC-9223-E02ED31268AC}"/>
    <cellStyle name="메모 4 3 4 3" xfId="15680" xr:uid="{F50FFF6F-D1D4-482D-BEE5-67B6A7347E17}"/>
    <cellStyle name="메모 4 3 4 4" xfId="10215" xr:uid="{87677DA3-85CE-48A0-90B3-A241669914DE}"/>
    <cellStyle name="메모 4 3 4 5" xfId="21412" xr:uid="{2B476E35-315A-4818-BF35-0795E638EECB}"/>
    <cellStyle name="메모 4 3 4 6" xfId="24168" xr:uid="{ABD59F98-39F5-4EEC-8FB6-A5780A30F10C}"/>
    <cellStyle name="메모 4 3 5" xfId="9796" xr:uid="{226ACF77-8FCC-494E-A318-7592F733A21E}"/>
    <cellStyle name="메모 4 3 6" xfId="3616" xr:uid="{92D83C1E-230F-4AA3-B232-8E118FDB907A}"/>
    <cellStyle name="메모 4 3 7" xfId="3657" xr:uid="{557BB022-7EB4-48B7-A6A1-E13F98B674D5}"/>
    <cellStyle name="메모 4 3 8" xfId="17860" xr:uid="{7727C9CA-B214-4941-B67B-84761ECC03DE}"/>
    <cellStyle name="메모 4 3 9" xfId="18668" xr:uid="{08E4EC1C-F356-4D61-BE1D-A34162C7B9DB}"/>
    <cellStyle name="메모 4 4" xfId="5821" xr:uid="{3C39D83E-F5E5-4AB1-835B-AB243A8C077B}"/>
    <cellStyle name="메모 4 4 2" xfId="6990" xr:uid="{E38DAA7A-FE3A-453E-93CA-B4CE45F9A939}"/>
    <cellStyle name="메모 4 4 2 2" xfId="11146" xr:uid="{74078EA0-A338-4128-96F0-4840FD7EAAEF}"/>
    <cellStyle name="메모 4 4 2 3" xfId="14600" xr:uid="{5D7F7FE1-082B-406C-B21C-064496060B2C}"/>
    <cellStyle name="메모 4 4 2 4" xfId="18757" xr:uid="{A6C03526-5E9B-438D-B277-DF21EC5CF7DC}"/>
    <cellStyle name="메모 4 4 2 5" xfId="20341" xr:uid="{715C5072-B629-4B1B-A672-09F103E3959F}"/>
    <cellStyle name="메모 4 4 2 6" xfId="23099" xr:uid="{B1004D65-53D5-4428-846A-79791F16A0FB}"/>
    <cellStyle name="메모 4 4 3" xfId="7638" xr:uid="{9A57FE1D-0203-4BCB-BEE4-872E8B1E26D0}"/>
    <cellStyle name="메모 4 4 3 2" xfId="11794" xr:uid="{315CFBDF-EBE6-4C45-87C6-B420A61939C9}"/>
    <cellStyle name="메모 4 4 3 3" xfId="15243" xr:uid="{3AE2CC06-DAA0-4554-A88A-004AABBF4F11}"/>
    <cellStyle name="메모 4 4 3 4" xfId="4272" xr:uid="{BC967C0D-EDB1-4FC3-9C05-7062F0DF051B}"/>
    <cellStyle name="메모 4 4 3 5" xfId="20978" xr:uid="{FAEDC32C-BAA2-46A3-A942-7D19ABB3E16B}"/>
    <cellStyle name="메모 4 4 3 6" xfId="23734" xr:uid="{C1FFA51E-8554-415F-90DE-C2195EF5810F}"/>
    <cellStyle name="메모 4 4 4" xfId="8270" xr:uid="{B81331B8-32C5-4E44-8754-8D2361103403}"/>
    <cellStyle name="메모 4 4 4 2" xfId="12426" xr:uid="{45B33B36-71B2-4018-88AC-8123EF72951D}"/>
    <cellStyle name="메모 4 4 4 3" xfId="15873" xr:uid="{B778A2AA-F8B9-43EB-9E22-F7D61FC3A35F}"/>
    <cellStyle name="메모 4 4 4 4" xfId="16514" xr:uid="{82BC9DCA-0F7C-4622-9C86-A71E526873E7}"/>
    <cellStyle name="메모 4 4 4 5" xfId="21604" xr:uid="{2695D030-72B0-4D2A-9945-77A1A157CB3F}"/>
    <cellStyle name="메모 4 4 4 6" xfId="24360" xr:uid="{850CF372-F458-4721-B0B4-42E97E952D40}"/>
    <cellStyle name="메모 4 4 5" xfId="10006" xr:uid="{DD651B2C-F829-4FF4-9FEB-D9F5F68AFFBC}"/>
    <cellStyle name="메모 4 4 6" xfId="5085" xr:uid="{6E22F354-789E-4B6D-80B1-513D4BCD43C5}"/>
    <cellStyle name="메모 4 4 7" xfId="10560" xr:uid="{3B300B1B-08F1-4E19-B888-5CC5D23E27FA}"/>
    <cellStyle name="메모 4 4 8" xfId="13286" xr:uid="{69E6CD04-D83C-4788-B5B1-7227A123C0A3}"/>
    <cellStyle name="메모 4 4 9" xfId="19692" xr:uid="{A36E54E1-441C-4B89-AF70-F0773D6AE8E2}"/>
    <cellStyle name="메모 4 5" xfId="6673" xr:uid="{03FEFA68-C192-40C8-BE8E-FC97E2206952}"/>
    <cellStyle name="메모 4 5 2" xfId="10834" xr:uid="{89773D69-5855-49DE-8343-47D9D245E567}"/>
    <cellStyle name="메모 4 5 3" xfId="14287" xr:uid="{251AE54E-D21A-433D-8ADB-B7B437E8874E}"/>
    <cellStyle name="메모 4 5 4" xfId="16376" xr:uid="{426B20DB-C41A-4AEB-BE0C-C77F3D13BECC}"/>
    <cellStyle name="메모 4 5 5" xfId="20047" xr:uid="{EED5601D-6305-4130-A569-ACC65F5F261F}"/>
    <cellStyle name="메모 4 5 6" xfId="22806" xr:uid="{D0440BFB-209E-4F0B-A5FA-C7E7A811BE38}"/>
    <cellStyle name="메모 4 6" xfId="7341" xr:uid="{373A2465-4704-464D-A2A9-DCDD1571DD08}"/>
    <cellStyle name="메모 4 6 2" xfId="11497" xr:uid="{309055C4-EC24-4BA9-9EF8-4A21663248AE}"/>
    <cellStyle name="메모 4 6 3" xfId="14948" xr:uid="{7313EF18-F336-4322-978D-1B434A41014F}"/>
    <cellStyle name="메모 4 6 4" xfId="17260" xr:uid="{6D9729C9-E51F-4593-BF02-15080C2854C8}"/>
    <cellStyle name="메모 4 6 5" xfId="20684" xr:uid="{F0C7E3A9-AEF0-4351-AD5A-C1E0763AFB4B}"/>
    <cellStyle name="메모 4 6 6" xfId="23440" xr:uid="{08A593D2-C13B-425C-A0AE-8DA47124DAA3}"/>
    <cellStyle name="메모 4 7" xfId="7974" xr:uid="{74DA3A92-2A38-4623-95A4-BE81E66F132E}"/>
    <cellStyle name="메모 4 7 2" xfId="12130" xr:uid="{E616AEDC-DF1F-4DEE-A46C-7EEB6C020F59}"/>
    <cellStyle name="메모 4 7 3" xfId="15579" xr:uid="{E23D92C4-EE16-42FA-AB15-EB8D082CCAE4}"/>
    <cellStyle name="메모 4 7 4" xfId="4624" xr:uid="{8331B5B5-2038-4CB5-B707-33D806AE6778}"/>
    <cellStyle name="메모 4 7 5" xfId="21311" xr:uid="{5D8BE570-09B2-4FFD-9445-F186A33A26BB}"/>
    <cellStyle name="메모 4 7 6" xfId="24067" xr:uid="{34CDCB85-3787-43B0-949B-8194AB3901C7}"/>
    <cellStyle name="메모 4 8" xfId="9182" xr:uid="{E35D7BF1-AFBB-481E-BAE5-DE99FC6999F0}"/>
    <cellStyle name="메모 4 8 2" xfId="13280" xr:uid="{16AD2CCA-8DBD-49DF-BC59-AF59899C01FF}"/>
    <cellStyle name="메모 4 8 3" xfId="16677" xr:uid="{97C002E2-B05E-4E66-A9F2-FE7FB2E3CA7A}"/>
    <cellStyle name="메모 4 8 4" xfId="19109" xr:uid="{91B9BA08-33D1-43D2-A03B-6BB5C5DF1D64}"/>
    <cellStyle name="메모 4 8 5" xfId="19516" xr:uid="{60241611-81D1-40C1-AA88-5607CDB5E486}"/>
    <cellStyle name="메모 4 8 6" xfId="22085" xr:uid="{15172FE5-9D0B-4A72-BA86-F74E99220E80}"/>
    <cellStyle name="메모 4 8 7" xfId="24780" xr:uid="{502B68C7-1FB9-40FC-B931-60261DDD5D21}"/>
    <cellStyle name="메모 4 9" xfId="9426" xr:uid="{D59A7CD4-4A1B-429C-B9E4-7FB3F96DF2DC}"/>
    <cellStyle name="메모 4 9 2" xfId="13523" xr:uid="{3420D00C-42E8-4240-9EB1-F1F7844CE8FE}"/>
    <cellStyle name="메모 4 9 3" xfId="16918" xr:uid="{2AD09BCE-BAD1-4666-B2D4-009BD625A0C4}"/>
    <cellStyle name="메모 4 9 4" xfId="19349" xr:uid="{CC43AC40-7CA1-464C-A789-B4E2D69EB4D3}"/>
    <cellStyle name="메모 4 9 5" xfId="19687" xr:uid="{A7754C08-24EC-46FC-9CF3-BBED7A10EF45}"/>
    <cellStyle name="메모 4 9 6" xfId="22318" xr:uid="{D2872AD5-76B2-4DD5-908E-1050B6A0B0E5}"/>
    <cellStyle name="메모 4 9 7" xfId="24978" xr:uid="{89EE1B73-E0DA-4909-A99C-FA0C479B9BF1}"/>
    <cellStyle name="메모 5" xfId="5726" xr:uid="{79F21F6C-178C-494A-AB6D-CA9B0CBB0219}"/>
    <cellStyle name="메모 5 2" xfId="6896" xr:uid="{7AFFD37B-4F13-4635-AFE4-748B4A2A411D}"/>
    <cellStyle name="메모 5 2 2" xfId="11052" xr:uid="{0DE1082E-84AA-42E1-B18E-A418EC2CFD7F}"/>
    <cellStyle name="메모 5 2 3" xfId="14508" xr:uid="{089C45AE-52BC-40AE-AB0D-48BE505F3CDC}"/>
    <cellStyle name="메모 5 2 4" xfId="18835" xr:uid="{664FDD3B-3B95-4591-8FFA-14DD919842CB}"/>
    <cellStyle name="메모 5 2 5" xfId="20251" xr:uid="{F4A4449F-E9D3-40ED-BA6E-60301CFBD1A9}"/>
    <cellStyle name="메모 5 2 6" xfId="23010" xr:uid="{F928264F-3453-48F5-BE9B-DB85A5A77802}"/>
    <cellStyle name="메모 5 3" xfId="7547" xr:uid="{927948A9-C992-4729-9F15-C7FC3FDC7F9F}"/>
    <cellStyle name="메모 5 3 2" xfId="11703" xr:uid="{018B3CC2-0ADC-43D6-ABAE-87E6EC6BFDFF}"/>
    <cellStyle name="메모 5 3 3" xfId="15154" xr:uid="{922F6108-7C5C-4331-A80A-C8918EBC5DBB}"/>
    <cellStyle name="메모 5 3 4" xfId="17939" xr:uid="{D093500A-875D-4536-B08D-56663C24D49A}"/>
    <cellStyle name="메모 5 3 5" xfId="20889" xr:uid="{1447CBEC-3E89-4F49-84D3-CF8D7FA505BC}"/>
    <cellStyle name="메모 5 3 6" xfId="23645" xr:uid="{031D5455-235A-4945-BE6E-9A067F3DD0D3}"/>
    <cellStyle name="메모 5 4" xfId="8179" xr:uid="{0712792A-D622-47D1-A93B-81880B22BE86}"/>
    <cellStyle name="메모 5 4 2" xfId="12335" xr:uid="{F8A90E56-A530-4704-8EDE-924CF2AF151B}"/>
    <cellStyle name="메모 5 4 3" xfId="15784" xr:uid="{0129BB1C-E02F-4975-BFDF-ED92351C4C15}"/>
    <cellStyle name="메모 5 4 4" xfId="3075" xr:uid="{F8C7FAFF-3527-4EF1-AB49-6BE7EDA47360}"/>
    <cellStyle name="메모 5 4 5" xfId="21515" xr:uid="{4F4877AC-1AAD-43DF-BCEE-A905A56EA638}"/>
    <cellStyle name="메모 5 4 6" xfId="24271" xr:uid="{04939D2B-6F02-4992-AB7D-D8F7FA2C4FF3}"/>
    <cellStyle name="메모 5 5" xfId="9911" xr:uid="{6AF00A11-B010-430E-90A6-934A11FE3FA8}"/>
    <cellStyle name="메모 5 6" xfId="4632" xr:uid="{525B692C-D834-4456-83A9-5E1BDE2AE190}"/>
    <cellStyle name="메모 5 7" xfId="10276" xr:uid="{65A01EF3-652A-49F0-8444-EFFB678D1606}"/>
    <cellStyle name="메모 5 8" xfId="5078" xr:uid="{65AE5274-E076-46F9-A062-157F89B4B787}"/>
    <cellStyle name="메모 5 9" xfId="12707" xr:uid="{58207C76-1B70-49D2-998A-531DDB44A320}"/>
    <cellStyle name="메모 6" xfId="5748" xr:uid="{14F4CDF2-02B4-46FA-8E02-3E22229AC861}"/>
    <cellStyle name="메모 6 2" xfId="6918" xr:uid="{86071761-7022-424A-90E5-46B9BDC18C3E}"/>
    <cellStyle name="메모 6 2 2" xfId="11074" xr:uid="{7474D1ED-3D79-4218-AEFE-8505EAD92CFD}"/>
    <cellStyle name="메모 6 2 3" xfId="14528" xr:uid="{0A6D3A95-E676-4877-8A31-E33BEED6E601}"/>
    <cellStyle name="메모 6 2 4" xfId="16330" xr:uid="{7324DFCA-5419-4F35-92F6-E0FA6ABBD412}"/>
    <cellStyle name="메모 6 2 5" xfId="20271" xr:uid="{EF965E54-5F60-415E-930C-0D7444AA7F17}"/>
    <cellStyle name="메모 6 2 6" xfId="23030" xr:uid="{070B7642-2952-4D71-AECE-9E04413880AE}"/>
    <cellStyle name="메모 6 3" xfId="7569" xr:uid="{AD9F5440-470F-4718-9C0E-C95B48B68AD2}"/>
    <cellStyle name="메모 6 3 2" xfId="11725" xr:uid="{BEE5445E-8606-447F-B284-70C8F85A0EAF}"/>
    <cellStyle name="메모 6 3 3" xfId="15174" xr:uid="{53A6566B-C740-4530-B475-3CF64CC84EA4}"/>
    <cellStyle name="메모 6 3 4" xfId="18686" xr:uid="{EACB4135-1495-4A5A-85A0-21BDF7956059}"/>
    <cellStyle name="메모 6 3 5" xfId="20909" xr:uid="{6F58C1AB-FE30-4C73-897B-4AD0723B9BE7}"/>
    <cellStyle name="메모 6 3 6" xfId="23665" xr:uid="{84395D32-B1E5-4B22-9B17-0238D0F51616}"/>
    <cellStyle name="메모 6 4" xfId="8201" xr:uid="{DBB81C23-7E14-4B93-B0B1-4B37AA5F5D41}"/>
    <cellStyle name="메모 6 4 2" xfId="12357" xr:uid="{7FE69E09-2DE6-4FF4-AAA2-468D8A8AB38E}"/>
    <cellStyle name="메모 6 4 3" xfId="15804" xr:uid="{A23D00E9-E8DD-4E58-8BB2-225548E0A132}"/>
    <cellStyle name="메모 6 4 4" xfId="4084" xr:uid="{8CEAA1CA-3CDB-4871-9B5A-F0302B29E5A0}"/>
    <cellStyle name="메모 6 4 5" xfId="21535" xr:uid="{D3AEEE9E-24A6-4772-8565-2B778801F139}"/>
    <cellStyle name="메모 6 4 6" xfId="24291" xr:uid="{5A251FD4-CC49-4EB9-8470-D350E37A3F5C}"/>
    <cellStyle name="메모 6 5" xfId="9933" xr:uid="{488F59B4-B574-4CA7-B759-3DCA280D222D}"/>
    <cellStyle name="메모 6 6" xfId="4653" xr:uid="{FA15802E-451B-4CCB-BA03-B3B48BC34042}"/>
    <cellStyle name="메모 6 7" xfId="9898" xr:uid="{EF2B3BC0-5039-4AC8-BAEB-A803051C6E2F}"/>
    <cellStyle name="메모 6 8" xfId="12657" xr:uid="{CDA0D761-F45F-4B35-A8FE-8C1E3216706C}"/>
    <cellStyle name="메모 6 9" xfId="19530" xr:uid="{65A5E986-0175-44F8-BCA6-A8BFC5B6EE57}"/>
    <cellStyle name="메모 7" xfId="5771" xr:uid="{4039008C-1A05-4D5A-BFA2-1C2FB958E2E5}"/>
    <cellStyle name="메모 7 2" xfId="6940" xr:uid="{C2AE8A6B-9AEC-416D-A1DB-0EB972F2AF30}"/>
    <cellStyle name="메모 7 2 2" xfId="11096" xr:uid="{4E0EF964-9924-45A0-B411-3C0282240A72}"/>
    <cellStyle name="메모 7 2 3" xfId="14550" xr:uid="{7EC922A8-01A2-4587-B1A1-F15656A88440}"/>
    <cellStyle name="메모 7 2 4" xfId="8606" xr:uid="{302195AF-972F-446D-99DF-AD06EC64209A}"/>
    <cellStyle name="메모 7 2 5" xfId="20291" xr:uid="{FD3347DC-48DD-40A6-A295-DB9A0F5A7EFC}"/>
    <cellStyle name="메모 7 2 6" xfId="23050" xr:uid="{0D24E9D2-5091-4B63-BC69-38D71A4356A4}"/>
    <cellStyle name="메모 7 3" xfId="7589" xr:uid="{8D8C3349-24EE-4DCC-B65B-475424ACD921}"/>
    <cellStyle name="메모 7 3 2" xfId="11745" xr:uid="{AF3C1EFD-879D-4057-8BA1-BD308BF3F311}"/>
    <cellStyle name="메모 7 3 3" xfId="15194" xr:uid="{D47FC853-0A58-4C47-948E-D88659D1AB65}"/>
    <cellStyle name="메모 7 3 4" xfId="13981" xr:uid="{E85B26EE-5D91-468F-B93A-105DCDE64B03}"/>
    <cellStyle name="메모 7 3 5" xfId="20929" xr:uid="{D64A0F65-D556-4383-8181-4721C0A9E6FB}"/>
    <cellStyle name="메모 7 3 6" xfId="23685" xr:uid="{E27082E1-91A6-4FCF-AAE0-7191ADD78AF4}"/>
    <cellStyle name="메모 7 4" xfId="8221" xr:uid="{C795C886-DE39-4663-B95A-592311E06478}"/>
    <cellStyle name="메모 7 4 2" xfId="12377" xr:uid="{562A0F07-6EB6-4C74-838A-240927634F5B}"/>
    <cellStyle name="메모 7 4 3" xfId="15824" xr:uid="{FD671043-A4F9-4A75-A447-50631C8F20B7}"/>
    <cellStyle name="메모 7 4 4" xfId="8565" xr:uid="{C8E86EC2-0085-41B4-A7E7-A1651CE98EB6}"/>
    <cellStyle name="메모 7 4 5" xfId="21555" xr:uid="{94B23B3A-6E44-43E6-9F40-AB9C09239274}"/>
    <cellStyle name="메모 7 4 6" xfId="24311" xr:uid="{866ED58B-FBD8-4679-B037-228F81E75D82}"/>
    <cellStyle name="메모 7 5" xfId="9956" xr:uid="{1C8A4CCD-10DF-476A-93C6-81D8DEC94840}"/>
    <cellStyle name="메모 7 6" xfId="4671" xr:uid="{99CEF227-279C-4088-BD67-D06FE3DFA8A7}"/>
    <cellStyle name="메모 7 7" xfId="11890" xr:uid="{5578D2EC-8F16-47BE-ACBE-50576F717D5B}"/>
    <cellStyle name="메모 7 8" xfId="18235" xr:uid="{589C7BD4-B5CC-4910-9BF1-BC141564B30E}"/>
    <cellStyle name="메모 7 9" xfId="18140" xr:uid="{E946A307-6019-4943-AAAF-605C354C184F}"/>
    <cellStyle name="메모 8" xfId="5432" xr:uid="{9AACEA70-E84F-4C86-AE6E-FBC61F2F29E7}"/>
    <cellStyle name="메모 8 2" xfId="6623" xr:uid="{07C4ED7A-0B70-4C39-9E2D-65F65D525588}"/>
    <cellStyle name="메모 8 2 2" xfId="10790" xr:uid="{623B350B-7F80-44C0-B10F-4F93912A87B0}"/>
    <cellStyle name="메모 8 2 3" xfId="14242" xr:uid="{A374517D-FE0E-44E9-81E2-4A27F9DF0D0B}"/>
    <cellStyle name="메모 8 2 4" xfId="18853" xr:uid="{385E3CEF-3B9B-42D1-8D4D-FA7A8F251E6C}"/>
    <cellStyle name="메모 8 2 5" xfId="20013" xr:uid="{0CC5E76E-5A7D-4EC6-9020-3D98E0611870}"/>
    <cellStyle name="메모 8 2 6" xfId="22775" xr:uid="{A6D2CA56-18CC-4CF6-83F5-2267CE075F16}"/>
    <cellStyle name="메모 8 3" xfId="7310" xr:uid="{9DF1EAE9-878A-431B-A765-6E08B2968BF1}"/>
    <cellStyle name="메모 8 3 2" xfId="11466" xr:uid="{82EB83A4-E93F-4122-8F37-9C0593A27FC2}"/>
    <cellStyle name="메모 8 3 3" xfId="14918" xr:uid="{CE7DC2A4-4604-4110-A9B2-C59177D0B8B6}"/>
    <cellStyle name="메모 8 3 4" xfId="16226" xr:uid="{6054E0D3-271C-42EF-9BF3-2B6F4C393518}"/>
    <cellStyle name="메모 8 3 5" xfId="20654" xr:uid="{3AC49473-D6E7-433F-90F5-C4BD74247EF1}"/>
    <cellStyle name="메모 8 3 6" xfId="23410" xr:uid="{F05D5D31-40C8-4D80-9912-A3F78ED690C5}"/>
    <cellStyle name="메모 8 4" xfId="7943" xr:uid="{24A862CC-9036-4C48-99DB-DBC4F0920F92}"/>
    <cellStyle name="메모 8 4 2" xfId="12099" xr:uid="{660323B8-D284-4231-9B9A-FF1D1799B9D5}"/>
    <cellStyle name="메모 8 4 3" xfId="15548" xr:uid="{60C18291-D949-465A-B1E2-7B857E0DD485}"/>
    <cellStyle name="메모 8 4 4" xfId="16404" xr:uid="{BCC5172F-8E64-40D6-896D-CD406B553783}"/>
    <cellStyle name="메모 8 4 5" xfId="21281" xr:uid="{6205E25A-811C-44A0-8F93-C439E2212224}"/>
    <cellStyle name="메모 8 4 6" xfId="24037" xr:uid="{1079D0D6-56D6-42AF-83F6-5FB995D01C5F}"/>
    <cellStyle name="메모 8 5" xfId="9636" xr:uid="{1BD5E70B-4106-481F-BFE4-1343F35D5A9A}"/>
    <cellStyle name="메모 8 6" xfId="4842" xr:uid="{8A275EE5-E23E-41F9-BA24-414A28055B6E}"/>
    <cellStyle name="메모 8 7" xfId="12865" xr:uid="{83C970A0-3BA3-4AA2-BC63-5EFE6C9E4DCA}"/>
    <cellStyle name="메모 8 8" xfId="17612" xr:uid="{C33E3ED4-D27C-4B56-9343-9AF70B93994D}"/>
    <cellStyle name="메모 8 9" xfId="5091" xr:uid="{4170D5FE-38C8-4A5D-BE5E-03C40DCA4F6F}"/>
    <cellStyle name="메모 9" xfId="6007" xr:uid="{93DF38DC-F401-44C1-8484-6FF7D420F22A}"/>
    <cellStyle name="메모 9 2" xfId="10190" xr:uid="{16D4D79B-FCA5-4C7D-9EDC-5C70C87711A3}"/>
    <cellStyle name="메모 9 3" xfId="13638" xr:uid="{E005D2AE-5839-4218-8981-07B1906CEE7D}"/>
    <cellStyle name="메모 9 4" xfId="16119" xr:uid="{73E69B47-8F26-466C-8111-B5C811F2B78F}"/>
    <cellStyle name="메모 9 5" xfId="8498" xr:uid="{50B4711D-3DCF-418F-9A33-18B464F6C665}"/>
    <cellStyle name="메모 9 6" xfId="13551" xr:uid="{0A462579-C7C4-4AF6-9DB0-3A6C1E52B422}"/>
    <cellStyle name="믅됞 [0.00]_PRODUCT DETAIL Q1" xfId="425" xr:uid="{00000000-0005-0000-0000-00002B080000}"/>
    <cellStyle name="믅됞_PRODUCT DETAIL Q1" xfId="426" xr:uid="{00000000-0005-0000-0000-00002C080000}"/>
    <cellStyle name="백분율 2" xfId="427" xr:uid="{00000000-0005-0000-0000-00002D080000}"/>
    <cellStyle name="백분율 2 2" xfId="597" xr:uid="{00000000-0005-0000-0000-00002E080000}"/>
    <cellStyle name="백분율 3" xfId="428" xr:uid="{00000000-0005-0000-0000-00002F080000}"/>
    <cellStyle name="백분율_95" xfId="2149" xr:uid="{00000000-0005-0000-0000-000030080000}"/>
    <cellStyle name="보통" xfId="429" xr:uid="{00000000-0005-0000-0000-000031080000}"/>
    <cellStyle name="보통 2" xfId="5434" xr:uid="{107C565E-61C2-49E4-8364-E5A55C101063}"/>
    <cellStyle name="뷭?_BOOKSHIP" xfId="430" xr:uid="{00000000-0005-0000-0000-000032080000}"/>
    <cellStyle name="설명 텍스트" xfId="431" xr:uid="{00000000-0005-0000-0000-000033080000}"/>
    <cellStyle name="설명 텍스트 2" xfId="5435" xr:uid="{BBCD14CE-EDFC-4A06-9639-4C2D11CC8107}"/>
    <cellStyle name="셀 확인" xfId="432" xr:uid="{00000000-0005-0000-0000-000034080000}"/>
    <cellStyle name="셀 확인 2" xfId="5436" xr:uid="{8F83E75C-D1F8-4C63-941D-E1CBC027F6AC}"/>
    <cellStyle name="쉼표 [0] 2" xfId="433" xr:uid="{00000000-0005-0000-0000-000035080000}"/>
    <cellStyle name="쉼표 [0] 2 2" xfId="567" xr:uid="{00000000-0005-0000-0000-000036080000}"/>
    <cellStyle name="쉼표 [0] 2 2 2" xfId="6056" xr:uid="{D23A32C9-F589-4073-8A27-0637AD97B2A0}"/>
    <cellStyle name="쉼표 [0] 2 3" xfId="598" xr:uid="{00000000-0005-0000-0000-000037080000}"/>
    <cellStyle name="쉼표 [0] 2 4" xfId="8997" xr:uid="{3E3ACB9D-8C25-44A4-BB4A-1A942FCCC8A2}"/>
    <cellStyle name="쉼표 [0] 3" xfId="434" xr:uid="{00000000-0005-0000-0000-000038080000}"/>
    <cellStyle name="쉼표 [0] 3 2" xfId="599" xr:uid="{00000000-0005-0000-0000-000039080000}"/>
    <cellStyle name="쉼표 [0] 4" xfId="435" xr:uid="{00000000-0005-0000-0000-00003A080000}"/>
    <cellStyle name="쉼표 [0] 4 2" xfId="600" xr:uid="{00000000-0005-0000-0000-00003B080000}"/>
    <cellStyle name="쉼표 [0] 5" xfId="436" xr:uid="{00000000-0005-0000-0000-00003C080000}"/>
    <cellStyle name="쉼표 [0] 5 2" xfId="601" xr:uid="{00000000-0005-0000-0000-00003D080000}"/>
    <cellStyle name="쉼표 [0] 6" xfId="437" xr:uid="{00000000-0005-0000-0000-00003E080000}"/>
    <cellStyle name="쉼표 [0] 6 2" xfId="6008" xr:uid="{F2419A72-1C59-4D5C-BE28-212B02E87066}"/>
    <cellStyle name="쉼표 [0]_ann rainfall(CWS)" xfId="438" xr:uid="{00000000-0005-0000-0000-00003F080000}"/>
    <cellStyle name="쉼표 2" xfId="439" xr:uid="{00000000-0005-0000-0000-000040080000}"/>
    <cellStyle name="쉼표 2 2" xfId="602" xr:uid="{00000000-0005-0000-0000-000041080000}"/>
    <cellStyle name="쉼표 3" xfId="440" xr:uid="{00000000-0005-0000-0000-000042080000}"/>
    <cellStyle name="쉼표 3 2" xfId="603" xr:uid="{00000000-0005-0000-0000-000043080000}"/>
    <cellStyle name="쉼표 4" xfId="441" xr:uid="{00000000-0005-0000-0000-000044080000}"/>
    <cellStyle name="쉼표 4 2" xfId="604" xr:uid="{00000000-0005-0000-0000-000045080000}"/>
    <cellStyle name="쉼표 5" xfId="442" xr:uid="{00000000-0005-0000-0000-000046080000}"/>
    <cellStyle name="쉼표 5 2" xfId="6009" xr:uid="{3CB13B8D-8376-4177-8393-C173A0A351F4}"/>
    <cellStyle name="쉼표 6" xfId="443" xr:uid="{00000000-0005-0000-0000-000047080000}"/>
    <cellStyle name="쉼표 6 2" xfId="6010" xr:uid="{630A6096-1F23-4136-85D2-1FE324E77BB6}"/>
    <cellStyle name="쉼표 7" xfId="444" xr:uid="{00000000-0005-0000-0000-000048080000}"/>
    <cellStyle name="쉼표 7 2" xfId="605" xr:uid="{00000000-0005-0000-0000-000049080000}"/>
    <cellStyle name="쉼표 7 2 2" xfId="6064" xr:uid="{E664203A-02E7-40EE-A004-1EBB42B92BAE}"/>
    <cellStyle name="쉼표 7 3" xfId="6011" xr:uid="{AAA1E9AF-9CDB-47EA-A45B-26EAF3E0B509}"/>
    <cellStyle name="쉼표_ann rainfall(CWS)" xfId="445" xr:uid="{00000000-0005-0000-0000-00004A080000}"/>
    <cellStyle name="스타일 1" xfId="446" xr:uid="{00000000-0005-0000-0000-00004B080000}"/>
    <cellStyle name="스타일 1 2" xfId="606" xr:uid="{00000000-0005-0000-0000-00004C080000}"/>
    <cellStyle name="연결된 셀" xfId="447" xr:uid="{00000000-0005-0000-0000-00004D080000}"/>
    <cellStyle name="연결된 셀 2" xfId="5437" xr:uid="{586D77C2-3072-4F12-B27E-8ABB83C8DC49}"/>
    <cellStyle name="요약" xfId="448" xr:uid="{00000000-0005-0000-0000-00004E080000}"/>
    <cellStyle name="요약 10" xfId="7097" xr:uid="{27F53135-3B18-4AEF-B480-BEB7C55D198C}"/>
    <cellStyle name="요약 10 2" xfId="11253" xr:uid="{BEC7196D-5467-4670-80BB-1076880FB56D}"/>
    <cellStyle name="요약 10 3" xfId="14705" xr:uid="{4DBE4384-583B-42EC-954C-E651210BEF63}"/>
    <cellStyle name="요약 10 4" xfId="18751" xr:uid="{A501ED0A-6F46-462E-9132-B530CBA4F43D}"/>
    <cellStyle name="요약 10 5" xfId="20442" xr:uid="{B7588BEB-5F57-427C-B3BA-8A1D4CE254B0}"/>
    <cellStyle name="요약 10 6" xfId="23198" xr:uid="{70B209E5-CC61-4F09-99FA-70FED525186C}"/>
    <cellStyle name="요약 11" xfId="8998" xr:uid="{A676CAE3-DC64-47AB-AB00-54498F661DC9}"/>
    <cellStyle name="요약 11 2" xfId="13108" xr:uid="{B48019DF-55BC-49AB-AD8E-BAB526221DF5}"/>
    <cellStyle name="요약 11 3" xfId="16507" xr:uid="{AB0C4F27-7496-4592-9DB8-BEAB503EA1F9}"/>
    <cellStyle name="요약 11 4" xfId="18946" xr:uid="{CE0E8D4A-66E9-4220-A1D6-843247FDCD8F}"/>
    <cellStyle name="요약 11 5" xfId="9704" xr:uid="{76018C43-6E27-418C-8C7B-CD73694C3E4E}"/>
    <cellStyle name="요약 11 6" xfId="21964" xr:uid="{4278C42E-19ED-4B8E-BF88-7D2EE4DFB8D3}"/>
    <cellStyle name="요약 11 7" xfId="24662" xr:uid="{017094BC-24E1-4104-BC3F-DBA6228EC7AE}"/>
    <cellStyle name="요약 12" xfId="9312" xr:uid="{1CF771CD-D92C-4A9C-972A-82C479D46BFC}"/>
    <cellStyle name="요약 12 2" xfId="13409" xr:uid="{2F9BD58A-4E15-409D-A28B-122C4211BC43}"/>
    <cellStyle name="요약 12 3" xfId="16804" xr:uid="{1389A7F6-1D66-448C-BC22-ACB2C3D1CB62}"/>
    <cellStyle name="요약 12 4" xfId="19235" xr:uid="{7405924D-3ABE-463F-8F16-4DB6E2EDB455}"/>
    <cellStyle name="요약 12 5" xfId="19573" xr:uid="{A30E5FAA-4634-4A3E-93B4-E7C482C33032}"/>
    <cellStyle name="요약 12 6" xfId="22204" xr:uid="{C197B4BF-2A49-40C2-8E3E-470F145477FE}"/>
    <cellStyle name="요약 12 7" xfId="24864" xr:uid="{815C945F-98B7-48E4-B6A8-EF9CD668E8D6}"/>
    <cellStyle name="요약 13" xfId="3351" xr:uid="{CE6DF43F-1847-484C-A54F-DF159C25CC83}"/>
    <cellStyle name="요약 14" xfId="5158" xr:uid="{00BDB842-C98E-4731-95A4-ED13F80E8BFF}"/>
    <cellStyle name="요약 15" xfId="3957" xr:uid="{B1F8BBB8-D8B6-492D-ABC1-B746F78D36D1}"/>
    <cellStyle name="요약 16" xfId="17960" xr:uid="{F19C59E4-87E7-4F64-A05A-CB653B2D81D8}"/>
    <cellStyle name="요약 17" xfId="19548" xr:uid="{BDDF8666-36A3-4381-9812-E5BAA30325A9}"/>
    <cellStyle name="요약 18" xfId="17859" xr:uid="{D2FEBAAB-B051-4C34-B326-1161DD88BF87}"/>
    <cellStyle name="요약 2" xfId="5183" xr:uid="{82618C13-447C-4D70-AD20-4129AB22E5CC}"/>
    <cellStyle name="요약 2 10" xfId="7745" xr:uid="{602BC0A6-B5DD-406F-B5D0-8C8BC89ECAF9}"/>
    <cellStyle name="요약 2 10 2" xfId="11901" xr:uid="{FFD29519-0B72-4BB0-9B84-F22CF9F4EA61}"/>
    <cellStyle name="요약 2 10 3" xfId="15350" xr:uid="{CDEEA2FA-7920-4396-AC0E-D114B41584C9}"/>
    <cellStyle name="요약 2 10 4" xfId="16390" xr:uid="{2F839679-64E1-4CD9-A45C-38F2C5280952}"/>
    <cellStyle name="요약 2 10 5" xfId="21084" xr:uid="{F9707CDF-7AC7-4657-903B-F4A976AAA993}"/>
    <cellStyle name="요약 2 10 6" xfId="23840" xr:uid="{00242071-CE50-40CB-95CD-1CE4A7DCDE75}"/>
    <cellStyle name="요약 2 11" xfId="9014" xr:uid="{9A639973-FBA2-4B73-A008-F2F91784CCB1}"/>
    <cellStyle name="요약 2 11 2" xfId="13122" xr:uid="{B5FBC2FA-DC82-40E1-8194-E4EAF54B9468}"/>
    <cellStyle name="요약 2 11 3" xfId="16519" xr:uid="{7A92133C-D4D2-491D-9A48-CD68AF0011D4}"/>
    <cellStyle name="요약 2 11 4" xfId="18960" xr:uid="{10484C10-F115-4C33-B332-818ECD7154A7}"/>
    <cellStyle name="요약 2 11 5" xfId="16510" xr:uid="{2AEA4E94-E5F3-4D4A-9673-B2DCC048DABF}"/>
    <cellStyle name="요약 2 11 6" xfId="21968" xr:uid="{1769C5D4-242F-4E0A-963D-F3DD4987CBD2}"/>
    <cellStyle name="요약 2 11 7" xfId="24666" xr:uid="{70567C79-D53B-467A-BE01-1633C70FC232}"/>
    <cellStyle name="요약 2 12" xfId="9314" xr:uid="{5B0F702D-37EE-4433-A44E-2D0BC319FCFB}"/>
    <cellStyle name="요약 2 12 2" xfId="13411" xr:uid="{F2D13619-EE24-4488-8851-F5EC7AB6A12B}"/>
    <cellStyle name="요약 2 12 3" xfId="16806" xr:uid="{7A302508-4137-4019-A9FF-0C43833F35A1}"/>
    <cellStyle name="요약 2 12 4" xfId="19237" xr:uid="{63044C63-C9A6-48F5-98CF-E7768EB4591E}"/>
    <cellStyle name="요약 2 12 5" xfId="19575" xr:uid="{6513FA6D-DFBB-4545-B27F-864DFA38CEAE}"/>
    <cellStyle name="요약 2 12 6" xfId="22206" xr:uid="{56031F48-9E4A-4AAA-84AD-972575970A9A}"/>
    <cellStyle name="요약 2 12 7" xfId="24866" xr:uid="{309A0DBA-E4F1-4053-8610-28C11D622200}"/>
    <cellStyle name="요약 2 13" xfId="3053" xr:uid="{58D46E28-84C2-459A-A4A5-BB2582AADEC7}"/>
    <cellStyle name="요약 2 14" xfId="3578" xr:uid="{E13F09F9-4201-463F-B30F-E6F6177435E4}"/>
    <cellStyle name="요약 2 15" xfId="8594" xr:uid="{E30A4977-754C-4D35-B750-F76B2F90B96E}"/>
    <cellStyle name="요약 2 16" xfId="4988" xr:uid="{3A583263-8522-4888-8B84-97B8CF4F031C}"/>
    <cellStyle name="요약 2 17" xfId="17143" xr:uid="{17198DB4-6276-4962-9313-18870A716EDD}"/>
    <cellStyle name="요약 2 2" xfId="5478" xr:uid="{0391A6EE-F330-4977-AFF6-CDC48FC6C283}"/>
    <cellStyle name="요약 2 2 10" xfId="18286" xr:uid="{C909AC5C-69D0-46F3-8835-71ADA512786E}"/>
    <cellStyle name="요약 2 2 11" xfId="3465" xr:uid="{4A5A561C-9330-4B1D-9067-D9C7D04C75B6}"/>
    <cellStyle name="요약 2 2 2" xfId="5522" xr:uid="{4BBC8B67-7405-4452-8E32-E335A3DB386A}"/>
    <cellStyle name="요약 2 2 2 10" xfId="18529" xr:uid="{688AF5C5-C30F-4684-8EF2-87C29C48DA8E}"/>
    <cellStyle name="요약 2 2 2 11" xfId="17154" xr:uid="{1B37F076-FD9F-4D35-B51B-F4064661E859}"/>
    <cellStyle name="요약 2 2 2 12" xfId="3770" xr:uid="{436E3169-620C-45A5-BBA9-DACB16D5F32D}"/>
    <cellStyle name="요약 2 2 2 2" xfId="5576" xr:uid="{62651D79-F8E8-4A41-BC9C-3A029BFD19B0}"/>
    <cellStyle name="요약 2 2 2 2 10" xfId="17158" xr:uid="{934AA2EA-74F9-4E17-ACE8-87197F39662A}"/>
    <cellStyle name="요약 2 2 2 2 11" xfId="21837" xr:uid="{DE719F70-20D3-4D1B-BE38-C41725E80A74}"/>
    <cellStyle name="요약 2 2 2 2 2" xfId="5678" xr:uid="{8D660334-70BF-47AB-8A0A-7B3186180083}"/>
    <cellStyle name="요약 2 2 2 2 2 2" xfId="6848" xr:uid="{BB6BF9CC-8143-4D9B-8BF1-691BC7A9B3F1}"/>
    <cellStyle name="요약 2 2 2 2 2 2 2" xfId="11009" xr:uid="{40D7ABCF-58C8-4FEC-8E92-32B8CAAD0557}"/>
    <cellStyle name="요약 2 2 2 2 2 2 3" xfId="14462" xr:uid="{B728AE21-C45C-4AA3-B5AB-5D07F2429D98}"/>
    <cellStyle name="요약 2 2 2 2 2 2 4" xfId="18759" xr:uid="{C8495BDD-4820-4C4D-8A0C-9F8B5414AC17}"/>
    <cellStyle name="요약 2 2 2 2 2 2 5" xfId="20221" xr:uid="{ECC8D1AB-4288-470B-BBE7-8EA0CAD22644}"/>
    <cellStyle name="요약 2 2 2 2 2 2 6" xfId="22980" xr:uid="{8762EC7F-FFB1-4A5B-97A0-E7BAD85697DB}"/>
    <cellStyle name="요약 2 2 2 2 2 3" xfId="7516" xr:uid="{6EB8EA59-4C5B-404A-9E96-9A6D982164D0}"/>
    <cellStyle name="요약 2 2 2 2 2 3 2" xfId="11672" xr:uid="{6C79D83E-A117-44B1-AA56-7E66CB4681C1}"/>
    <cellStyle name="요약 2 2 2 2 2 3 3" xfId="15123" xr:uid="{D580781C-981C-44CC-84A9-C133F9FDF115}"/>
    <cellStyle name="요약 2 2 2 2 2 3 4" xfId="17770" xr:uid="{0F9544FF-C460-4040-85E1-CCFE1D62FB3D}"/>
    <cellStyle name="요약 2 2 2 2 2 3 5" xfId="20859" xr:uid="{CCC980DC-05AF-40A6-928B-E529E6A04544}"/>
    <cellStyle name="요약 2 2 2 2 2 3 6" xfId="23615" xr:uid="{E89DC617-6B18-41BE-92E1-77D7AAA714B5}"/>
    <cellStyle name="요약 2 2 2 2 2 4" xfId="8148" xr:uid="{F852CFEA-74FA-41EC-8F6D-0117E3C450A3}"/>
    <cellStyle name="요약 2 2 2 2 2 4 2" xfId="12304" xr:uid="{83FFC999-1416-43CF-AA40-E0D003C6ABB8}"/>
    <cellStyle name="요약 2 2 2 2 2 4 3" xfId="15753" xr:uid="{E44CBC28-7CF3-4EF3-B14C-630F3031EFA7}"/>
    <cellStyle name="요약 2 2 2 2 2 4 4" xfId="16590" xr:uid="{7DA07590-2DC6-47FE-89E0-0C8C7E48AD59}"/>
    <cellStyle name="요약 2 2 2 2 2 4 5" xfId="21485" xr:uid="{8FAE5DD5-30FD-4832-BECB-CD9F5B457CDF}"/>
    <cellStyle name="요약 2 2 2 2 2 4 6" xfId="24241" xr:uid="{421A8B2D-A842-4DAB-BC25-81457A3C55A8}"/>
    <cellStyle name="요약 2 2 2 2 2 5" xfId="9869" xr:uid="{0ACFD445-8F8E-4611-845E-EDE7CEE3392C}"/>
    <cellStyle name="요약 2 2 2 2 2 6" xfId="3304" xr:uid="{A76BF348-4343-494B-A68F-7CA9A5DEB3B8}"/>
    <cellStyle name="요약 2 2 2 2 2 7" xfId="4788" xr:uid="{2E5941C8-9E9E-4120-A279-EF353258F86E}"/>
    <cellStyle name="요약 2 2 2 2 2 8" xfId="4011" xr:uid="{783CA4A2-A259-4654-BAF3-E0A305F80117}"/>
    <cellStyle name="요약 2 2 2 2 2 9" xfId="18661" xr:uid="{E757D22F-D3F2-4B4F-91D9-38576CD69B62}"/>
    <cellStyle name="요약 2 2 2 2 3" xfId="5899" xr:uid="{91EB061B-52E8-46DC-B5D9-250B340D04F0}"/>
    <cellStyle name="요약 2 2 2 2 3 2" xfId="7068" xr:uid="{1E851BCB-A42B-4B98-91FB-D5276C276AAF}"/>
    <cellStyle name="요약 2 2 2 2 3 2 2" xfId="11224" xr:uid="{C98695D9-4504-4929-A954-8A2C316A6123}"/>
    <cellStyle name="요약 2 2 2 2 3 2 3" xfId="14678" xr:uid="{4407FEA6-69D9-40CC-8119-E0BA4EB77083}"/>
    <cellStyle name="요약 2 2 2 2 3 2 4" xfId="18807" xr:uid="{09CB13C8-DB83-4EBC-9263-A647FA0AFD83}"/>
    <cellStyle name="요약 2 2 2 2 3 2 5" xfId="20419" xr:uid="{2DDE2EDC-54B0-45A2-A35C-489B7E5DD1CB}"/>
    <cellStyle name="요약 2 2 2 2 3 2 6" xfId="23177" xr:uid="{047A109B-B827-40FA-9262-7D8BE080683A}"/>
    <cellStyle name="요약 2 2 2 2 3 3" xfId="7716" xr:uid="{D06A41AB-8118-4F61-82E7-021E0CF418D3}"/>
    <cellStyle name="요약 2 2 2 2 3 3 2" xfId="11872" xr:uid="{09A63E1F-0B83-4ACC-8ADB-265E9642CE16}"/>
    <cellStyle name="요약 2 2 2 2 3 3 3" xfId="15321" xr:uid="{73009B24-150C-49DC-AA4B-B201C518232E}"/>
    <cellStyle name="요약 2 2 2 2 3 3 4" xfId="16279" xr:uid="{DC7B7D74-1419-45FC-9C1C-D61E3B2A4335}"/>
    <cellStyle name="요약 2 2 2 2 3 3 5" xfId="21056" xr:uid="{5C64DD14-23B0-4302-A6DF-C172E95126C4}"/>
    <cellStyle name="요약 2 2 2 2 3 3 6" xfId="23812" xr:uid="{3F448132-583A-4900-AA6D-825B767E1522}"/>
    <cellStyle name="요약 2 2 2 2 3 4" xfId="8348" xr:uid="{2F4E34D3-E968-4BC5-A66A-69EF989F18EE}"/>
    <cellStyle name="요약 2 2 2 2 3 4 2" xfId="12504" xr:uid="{7D979703-EFA2-4341-A26E-F6409C34317D}"/>
    <cellStyle name="요약 2 2 2 2 3 4 3" xfId="15951" xr:uid="{1D09F517-93C7-41EF-A049-AA2AA9BBFFDB}"/>
    <cellStyle name="요약 2 2 2 2 3 4 4" xfId="3239" xr:uid="{DAC7662C-F57C-4B2C-B57D-7E8D09C2936F}"/>
    <cellStyle name="요약 2 2 2 2 3 4 5" xfId="21682" xr:uid="{A57C9740-903A-42B5-A094-452EF3E4963E}"/>
    <cellStyle name="요약 2 2 2 2 3 4 6" xfId="24438" xr:uid="{E9C83845-34CF-4DC9-9D52-56C9F24F2B36}"/>
    <cellStyle name="요약 2 2 2 2 3 5" xfId="10084" xr:uid="{A4856F6E-9284-4CDA-B406-B44634EE5B94}"/>
    <cellStyle name="요약 2 2 2 2 3 6" xfId="3334" xr:uid="{CDF9107C-9F2F-4EF6-8935-5F86A6854AB8}"/>
    <cellStyle name="요약 2 2 2 2 3 7" xfId="19095" xr:uid="{E4960583-E9F2-4746-8626-61779B4A875D}"/>
    <cellStyle name="요약 2 2 2 2 3 8" xfId="13558" xr:uid="{799180BA-C917-4D4B-8F89-C876BA5C95ED}"/>
    <cellStyle name="요약 2 2 2 2 3 9" xfId="19559" xr:uid="{393DB2C1-829B-4E95-AE8D-FA5EC3CFC1F9}"/>
    <cellStyle name="요약 2 2 2 2 4" xfId="6746" xr:uid="{FF9E184A-DEA4-4A0A-B604-12E8D316EC3E}"/>
    <cellStyle name="요약 2 2 2 2 4 2" xfId="10907" xr:uid="{D712844A-B4FA-42FA-A1EF-C6D620783075}"/>
    <cellStyle name="요약 2 2 2 2 4 3" xfId="14360" xr:uid="{A64D4347-F85F-43CE-A322-36D296FFD6AD}"/>
    <cellStyle name="요약 2 2 2 2 4 4" xfId="19383" xr:uid="{199B9433-89D0-45E1-ABE9-858C41F7C214}"/>
    <cellStyle name="요약 2 2 2 2 4 5" xfId="20119" xr:uid="{51E01D31-2EE7-45BA-B0E6-3E662E60F650}"/>
    <cellStyle name="요약 2 2 2 2 4 6" xfId="22878" xr:uid="{BBDA227C-3B2C-4AD0-851A-682C448BD3E6}"/>
    <cellStyle name="요약 2 2 2 2 5" xfId="7414" xr:uid="{AE42D754-5FA6-46DA-B75C-0F92F51A40D6}"/>
    <cellStyle name="요약 2 2 2 2 5 2" xfId="11570" xr:uid="{C6E4B105-6B03-481A-B658-F341651BB529}"/>
    <cellStyle name="요약 2 2 2 2 5 3" xfId="15021" xr:uid="{E70357A6-3CEF-4EAC-A042-0F77732D1E50}"/>
    <cellStyle name="요약 2 2 2 2 5 4" xfId="17561" xr:uid="{C8FF31AC-174B-458B-9B21-022D6F477FAB}"/>
    <cellStyle name="요약 2 2 2 2 5 5" xfId="20757" xr:uid="{30E68C0C-9AA4-4B00-AE63-B5CDD5F09AA3}"/>
    <cellStyle name="요약 2 2 2 2 5 6" xfId="23513" xr:uid="{6C3849BB-3502-4D83-992B-BEA88E5A1C30}"/>
    <cellStyle name="요약 2 2 2 2 6" xfId="8046" xr:uid="{17839B40-05CD-484A-97FA-DE4731CB199F}"/>
    <cellStyle name="요약 2 2 2 2 6 2" xfId="12202" xr:uid="{9ED6CDEF-973C-4F2A-98B1-746DFD8A5558}"/>
    <cellStyle name="요약 2 2 2 2 6 3" xfId="15651" xr:uid="{A3C2DDE8-24BE-4EDB-B321-E5CD04FDB8AB}"/>
    <cellStyle name="요약 2 2 2 2 6 4" xfId="16267" xr:uid="{8E546AA0-04E2-495D-AD04-34D90259D5A5}"/>
    <cellStyle name="요약 2 2 2 2 6 5" xfId="21383" xr:uid="{82AC0479-9B75-4E09-A1D3-68E2706E409D}"/>
    <cellStyle name="요약 2 2 2 2 6 6" xfId="24139" xr:uid="{43F6F3DF-518D-45FB-B083-29C5D09C1C2B}"/>
    <cellStyle name="요약 2 2 2 2 7" xfId="9767" xr:uid="{6AA068FF-CF97-4427-A1CB-E25CDCF7A5D8}"/>
    <cellStyle name="요약 2 2 2 2 8" xfId="4897" xr:uid="{164FB74B-B711-4CB7-9D1B-3ECE6DF7F961}"/>
    <cellStyle name="요약 2 2 2 2 9" xfId="18606" xr:uid="{44DE4AAD-BF10-480C-A603-0C4CB67C8632}"/>
    <cellStyle name="요약 2 2 2 3" xfId="5628" xr:uid="{50AD54E9-09FB-4CC7-A5EC-17B64CED2682}"/>
    <cellStyle name="요약 2 2 2 3 2" xfId="6798" xr:uid="{AF765094-4CE4-4AB3-9E95-30E2457AC499}"/>
    <cellStyle name="요약 2 2 2 3 2 2" xfId="10959" xr:uid="{A30A4C54-3AE2-471E-AF3D-95A75AE02336}"/>
    <cellStyle name="요약 2 2 2 3 2 3" xfId="14412" xr:uid="{6F3CCC77-8580-4AFB-822B-50D061DE3693}"/>
    <cellStyle name="요약 2 2 2 3 2 4" xfId="13030" xr:uid="{986EFF9F-B875-42F4-9431-75D6EC6EF148}"/>
    <cellStyle name="요약 2 2 2 3 2 5" xfId="20171" xr:uid="{28832F62-59BF-45D1-99EB-23F346CC243C}"/>
    <cellStyle name="요약 2 2 2 3 2 6" xfId="22930" xr:uid="{9F7BE37D-E65F-41E1-89F1-4D40A99F0A94}"/>
    <cellStyle name="요약 2 2 2 3 3" xfId="7466" xr:uid="{F9BD3D8D-0F76-4E7E-9EFB-093CB15E89F8}"/>
    <cellStyle name="요약 2 2 2 3 3 2" xfId="11622" xr:uid="{A1BE31E0-4859-45C9-9F80-D2E0AE39EBAA}"/>
    <cellStyle name="요약 2 2 2 3 3 3" xfId="15073" xr:uid="{9E7C240A-9A72-4DD5-A9F8-4117AA0FD8B5}"/>
    <cellStyle name="요약 2 2 2 3 3 4" xfId="17247" xr:uid="{9CC6FEDE-0783-456D-9766-918B0DC2F2A8}"/>
    <cellStyle name="요약 2 2 2 3 3 5" xfId="20809" xr:uid="{FFB728B2-1773-4652-AAE0-D32394371D7B}"/>
    <cellStyle name="요약 2 2 2 3 3 6" xfId="23565" xr:uid="{2476CC21-BCA0-41ED-8827-940F90CFC9E3}"/>
    <cellStyle name="요약 2 2 2 3 4" xfId="8098" xr:uid="{BEDD5B20-9A7F-4B64-9521-16AF9D6B21F6}"/>
    <cellStyle name="요약 2 2 2 3 4 2" xfId="12254" xr:uid="{4E5F5A3A-17DD-4366-8973-70296FEB3DF8}"/>
    <cellStyle name="요약 2 2 2 3 4 3" xfId="15703" xr:uid="{50294989-3C81-407B-9058-F7F24BC18CC5}"/>
    <cellStyle name="요약 2 2 2 3 4 4" xfId="16952" xr:uid="{54348B84-0759-4437-B261-EE639747CEDD}"/>
    <cellStyle name="요약 2 2 2 3 4 5" xfId="21435" xr:uid="{F6D7D4DE-0168-451F-9A4A-3EC82CEC7F48}"/>
    <cellStyle name="요약 2 2 2 3 4 6" xfId="24191" xr:uid="{94279F08-B483-4272-A6CC-0A8B8A213392}"/>
    <cellStyle name="요약 2 2 2 3 5" xfId="9819" xr:uid="{6AE097F0-1AB9-46B0-8079-F0ECAE34A05E}"/>
    <cellStyle name="요약 2 2 2 3 6" xfId="9591" xr:uid="{DA97879F-FD3D-469B-858C-D1C2B18BA5BD}"/>
    <cellStyle name="요약 2 2 2 3 7" xfId="12861" xr:uid="{45F8D2C9-9B7F-4266-B958-8BB64C943B86}"/>
    <cellStyle name="요약 2 2 2 3 8" xfId="13340" xr:uid="{85C8EC7B-6A38-4F6E-B561-EFD91EC0F2AA}"/>
    <cellStyle name="요약 2 2 2 3 9" xfId="2959" xr:uid="{9B41BEA6-92E2-410A-B1D9-7BE19B1AFECE}"/>
    <cellStyle name="요약 2 2 2 4" xfId="5845" xr:uid="{611D962F-D3EA-4D0C-A2A4-6B2C266A3662}"/>
    <cellStyle name="요약 2 2 2 4 2" xfId="7014" xr:uid="{0157B7A7-8AB7-4D5B-BB02-9935D2EB756A}"/>
    <cellStyle name="요약 2 2 2 4 2 2" xfId="11170" xr:uid="{78656E09-4137-4D21-BD0F-FB380EFA1F2F}"/>
    <cellStyle name="요약 2 2 2 4 2 3" xfId="14624" xr:uid="{9C6A7050-5D5A-4506-8BBE-796FF0314962}"/>
    <cellStyle name="요약 2 2 2 4 2 4" xfId="17020" xr:uid="{95736D84-844D-40F2-A439-29F88EED15AC}"/>
    <cellStyle name="요약 2 2 2 4 2 5" xfId="20365" xr:uid="{985051DF-6DAD-4692-BCEC-2BA7B5750BAF}"/>
    <cellStyle name="요약 2 2 2 4 2 6" xfId="23123" xr:uid="{694273FD-2E04-406A-8415-DBD9F45543F9}"/>
    <cellStyle name="요약 2 2 2 4 3" xfId="7662" xr:uid="{5D75DD7D-60D0-4103-8C55-CAB23FF06793}"/>
    <cellStyle name="요약 2 2 2 4 3 2" xfId="11818" xr:uid="{71468F8C-1F20-4ED6-BB76-82100B6EEBDE}"/>
    <cellStyle name="요약 2 2 2 4 3 3" xfId="15267" xr:uid="{30C28005-FD6A-41F5-ADC7-45B6F63FAECF}"/>
    <cellStyle name="요약 2 2 2 4 3 4" xfId="12838" xr:uid="{5A104A90-C239-4C84-8A2B-DF257121B219}"/>
    <cellStyle name="요약 2 2 2 4 3 5" xfId="21002" xr:uid="{E252594D-B652-4877-A596-7BC2DBF52C1E}"/>
    <cellStyle name="요약 2 2 2 4 3 6" xfId="23758" xr:uid="{7438D940-4CAE-49CC-BBE5-0C6EB912D1A6}"/>
    <cellStyle name="요약 2 2 2 4 4" xfId="8294" xr:uid="{548FFBA6-7809-4F57-93D7-86A8F401E20D}"/>
    <cellStyle name="요약 2 2 2 4 4 2" xfId="12450" xr:uid="{120FF028-B4A1-4BEF-9967-BF4CCB5E533E}"/>
    <cellStyle name="요약 2 2 2 4 4 3" xfId="15897" xr:uid="{D46FE71A-161C-403C-8DE9-15342ACEAB65}"/>
    <cellStyle name="요약 2 2 2 4 4 4" xfId="4118" xr:uid="{2DAEEE3E-BA4A-41B3-AC5C-AEF3CD338736}"/>
    <cellStyle name="요약 2 2 2 4 4 5" xfId="21628" xr:uid="{30F0D8EE-AB04-474E-8254-C14865EC9D39}"/>
    <cellStyle name="요약 2 2 2 4 4 6" xfId="24384" xr:uid="{590E2CFD-67C4-4CE4-98CB-D1BBD9A87800}"/>
    <cellStyle name="요약 2 2 2 4 5" xfId="10030" xr:uid="{89447E8B-47C8-4550-9743-6A4E77AD7798}"/>
    <cellStyle name="요약 2 2 2 4 6" xfId="9461" xr:uid="{6FD9BD7D-0B2A-42A9-9020-FE6003031F7D}"/>
    <cellStyle name="요약 2 2 2 4 7" xfId="12996" xr:uid="{AB6B5541-F8C1-4304-9DB2-6BB428D28C25}"/>
    <cellStyle name="요약 2 2 2 4 8" xfId="3665" xr:uid="{D2136A31-64D5-4CFA-B4AA-4DCFDD2566A4}"/>
    <cellStyle name="요약 2 2 2 4 9" xfId="4442" xr:uid="{C3565650-0F13-4C4E-8A8A-6AFB6D0F07D6}"/>
    <cellStyle name="요약 2 2 2 5" xfId="6695" xr:uid="{93CDFDA1-71B5-4A94-BEA4-B1A67E114ECA}"/>
    <cellStyle name="요약 2 2 2 5 2" xfId="10856" xr:uid="{5541A992-3700-4A29-A2C5-B556C6B5527F}"/>
    <cellStyle name="요약 2 2 2 5 3" xfId="14309" xr:uid="{CF6AB968-4994-4394-BF36-11D205A254F4}"/>
    <cellStyle name="요약 2 2 2 5 4" xfId="4467" xr:uid="{0E44AEA5-063B-4D67-94EC-C5396CBFCD15}"/>
    <cellStyle name="요약 2 2 2 5 5" xfId="20069" xr:uid="{96367275-FA59-47AA-B4EE-2978B253AF48}"/>
    <cellStyle name="요약 2 2 2 5 6" xfId="22828" xr:uid="{04472CC0-7679-4961-8437-B06E65BB1380}"/>
    <cellStyle name="요약 2 2 2 6" xfId="7363" xr:uid="{8A1E65F8-8058-418D-8545-FEC057AF6D04}"/>
    <cellStyle name="요약 2 2 2 6 2" xfId="11519" xr:uid="{9E4AABCB-8651-4973-8A44-A66B954301B1}"/>
    <cellStyle name="요약 2 2 2 6 3" xfId="14970" xr:uid="{C24191EB-768A-43A8-9FCC-8422A2E50365}"/>
    <cellStyle name="요약 2 2 2 6 4" xfId="18162" xr:uid="{5114E4A6-6856-44BC-8A5B-792790864807}"/>
    <cellStyle name="요약 2 2 2 6 5" xfId="20706" xr:uid="{8C1CDD78-9E34-4199-9DD0-4E62D945E1CF}"/>
    <cellStyle name="요약 2 2 2 6 6" xfId="23462" xr:uid="{838E7853-DF7E-4BBE-8254-8E54F6FD80AD}"/>
    <cellStyle name="요약 2 2 2 7" xfId="7996" xr:uid="{83E4CACF-2EDD-40AF-863F-853E853ACB8E}"/>
    <cellStyle name="요약 2 2 2 7 2" xfId="12152" xr:uid="{AFFC3869-90EF-42CD-A2FE-021E3B05009F}"/>
    <cellStyle name="요약 2 2 2 7 3" xfId="15601" xr:uid="{2C470300-492D-41B7-8DCE-4CA68ADF7B43}"/>
    <cellStyle name="요약 2 2 2 7 4" xfId="15544" xr:uid="{8720DE37-5968-4A9E-A3BC-40DB472F17FA}"/>
    <cellStyle name="요약 2 2 2 7 5" xfId="21333" xr:uid="{FEF9FB0D-2E33-46B6-81BB-432DE214F923}"/>
    <cellStyle name="요약 2 2 2 7 6" xfId="24089" xr:uid="{A8CB35F6-8C8C-45D5-A7D3-026125CDC202}"/>
    <cellStyle name="요약 2 2 2 8" xfId="9714" xr:uid="{30353793-AFEB-456B-82E6-20E50CFCE403}"/>
    <cellStyle name="요약 2 2 2 9" xfId="8584" xr:uid="{49E969BF-E1A1-41DB-9C5E-5FA93E1D7984}"/>
    <cellStyle name="요약 2 2 3" xfId="5791" xr:uid="{16B7893B-0A11-44F9-84AC-2F1338F39030}"/>
    <cellStyle name="요약 2 2 3 2" xfId="6960" xr:uid="{23820E98-9745-433F-9D4F-1357D5DF019A}"/>
    <cellStyle name="요약 2 2 3 2 2" xfId="11116" xr:uid="{3AD7A334-9FAF-49EF-828D-5855F83C7A20}"/>
    <cellStyle name="요약 2 2 3 2 3" xfId="14570" xr:uid="{88290EA7-7159-40D1-9F3D-8A2A1CDB8969}"/>
    <cellStyle name="요약 2 2 3 2 4" xfId="12748" xr:uid="{CC79DA11-EE98-4E45-B548-C6D11E417F7D}"/>
    <cellStyle name="요약 2 2 3 2 5" xfId="20311" xr:uid="{8E60F812-5CC9-48F0-B196-1828BDE77A9A}"/>
    <cellStyle name="요약 2 2 3 2 6" xfId="23069" xr:uid="{BE44A2E6-3B61-4995-B19B-B34C8D65018D}"/>
    <cellStyle name="요약 2 2 3 3" xfId="7608" xr:uid="{4D974FEA-C37F-4CC9-8FDD-C1D29D841FEA}"/>
    <cellStyle name="요약 2 2 3 3 2" xfId="11764" xr:uid="{D28B0782-AA59-49F2-B04B-C76B670866D0}"/>
    <cellStyle name="요약 2 2 3 3 3" xfId="15213" xr:uid="{C1354084-0A7E-4236-8CC0-C8F84565EB84}"/>
    <cellStyle name="요약 2 2 3 3 4" xfId="3273" xr:uid="{7C3F43F8-3FB4-4B6A-82DD-361437568D50}"/>
    <cellStyle name="요약 2 2 3 3 5" xfId="20948" xr:uid="{C74A2512-A2E1-4D64-AAFF-E816002F5EE7}"/>
    <cellStyle name="요약 2 2 3 3 6" xfId="23704" xr:uid="{C62C90F8-699B-4BB1-92DD-78D3BCC46791}"/>
    <cellStyle name="요약 2 2 3 4" xfId="8240" xr:uid="{5EF91F12-6C70-4C29-A2A1-302E847A1888}"/>
    <cellStyle name="요약 2 2 3 4 2" xfId="12396" xr:uid="{77F4C60D-63BC-4542-BD68-FDA7D36196B9}"/>
    <cellStyle name="요약 2 2 3 4 3" xfId="15843" xr:uid="{5A6C710F-8B64-4C3F-B782-E780F15B5D36}"/>
    <cellStyle name="요약 2 2 3 4 4" xfId="12854" xr:uid="{B19345B4-4F24-487F-B2D2-D343208EEA96}"/>
    <cellStyle name="요약 2 2 3 4 5" xfId="21574" xr:uid="{9B1EF7F7-BF31-4FF4-A9BF-F4E96925465C}"/>
    <cellStyle name="요약 2 2 3 4 6" xfId="24330" xr:uid="{0A1C6F14-0974-4C16-B750-0192F6421BBB}"/>
    <cellStyle name="요약 2 2 3 5" xfId="9976" xr:uid="{903C5869-D95A-4288-A95E-BAAE918B01AF}"/>
    <cellStyle name="요약 2 2 3 6" xfId="5052" xr:uid="{9F54078B-8474-4DE5-AF9F-CF537D3FD1DB}"/>
    <cellStyle name="요약 2 2 3 7" xfId="3091" xr:uid="{734DE013-73BD-4D47-8979-6A95F02EAFB6}"/>
    <cellStyle name="요약 2 2 3 8" xfId="3790" xr:uid="{201C4051-C007-4E4D-9BA2-7892D8E10B48}"/>
    <cellStyle name="요약 2 2 3 9" xfId="13572" xr:uid="{C0053E3D-2254-4A57-A624-128AC477C404}"/>
    <cellStyle name="요약 2 2 4" xfId="6654" xr:uid="{BA307970-E15D-4674-9C88-2BA5AE1333F6}"/>
    <cellStyle name="요약 2 2 4 2" xfId="10815" xr:uid="{2745A43B-E3E1-47AD-B29D-1A21E0B5D24A}"/>
    <cellStyle name="요약 2 2 4 3" xfId="14268" xr:uid="{488D3FDA-4BD5-4AFB-A718-6095A50904A8}"/>
    <cellStyle name="요약 2 2 4 4" xfId="3796" xr:uid="{4AA95921-4DB8-4403-81F5-F91ACBF7DFAB}"/>
    <cellStyle name="요약 2 2 4 5" xfId="20029" xr:uid="{99C594E5-727A-49DE-8D21-F2DB0A3D1F85}"/>
    <cellStyle name="요약 2 2 4 6" xfId="22788" xr:uid="{D9A8FB13-A3B0-40BA-BB7F-C200F2FDD01B}"/>
    <cellStyle name="요약 2 2 5" xfId="7323" xr:uid="{731AD05C-6A11-4AC5-814F-BF59B54A8F4C}"/>
    <cellStyle name="요약 2 2 5 2" xfId="11479" xr:uid="{EAB06219-CA8E-4637-A570-5E7082A50AD2}"/>
    <cellStyle name="요약 2 2 5 3" xfId="14930" xr:uid="{E2002CC6-E798-48F4-93D7-ED2C59E9A03B}"/>
    <cellStyle name="요약 2 2 5 4" xfId="18219" xr:uid="{56383222-BDC2-47EB-8E1D-1656EFF1F4F6}"/>
    <cellStyle name="요약 2 2 5 5" xfId="20666" xr:uid="{361EBB8E-B087-4991-827F-567FFD5AE804}"/>
    <cellStyle name="요약 2 2 5 6" xfId="23422" xr:uid="{62BCAE74-0FC6-45D2-AF18-F777F83A2F34}"/>
    <cellStyle name="요약 2 2 6" xfId="7956" xr:uid="{BD4507C6-5005-4FB0-B62E-2E69B987364D}"/>
    <cellStyle name="요약 2 2 6 2" xfId="12112" xr:uid="{6A426421-E452-456B-BE58-D8851CB55CF5}"/>
    <cellStyle name="요약 2 2 6 3" xfId="15561" xr:uid="{C4BE9320-2CB8-4460-AE7A-162F2ED6F2BA}"/>
    <cellStyle name="요약 2 2 6 4" xfId="13816" xr:uid="{1CC6E7F9-3110-4C11-8FF6-47C6AC01726A}"/>
    <cellStyle name="요약 2 2 6 5" xfId="21293" xr:uid="{CE58A17E-BCC6-4376-ADAB-123EC9E40A2E}"/>
    <cellStyle name="요약 2 2 6 6" xfId="24049" xr:uid="{34E25888-852D-4560-886C-98D6F91963F4}"/>
    <cellStyle name="요약 2 2 7" xfId="9671" xr:uid="{101D7FE6-29B8-4146-BC82-03E0F71DCF52}"/>
    <cellStyle name="요약 2 2 8" xfId="4862" xr:uid="{B82BCBA9-C124-4620-8793-EF2629D44D57}"/>
    <cellStyle name="요약 2 2 9" xfId="18565" xr:uid="{682249F4-800F-4559-965E-CD9F4C8496D6}"/>
    <cellStyle name="요약 2 3" xfId="5502" xr:uid="{43F0308B-A6B1-4BCE-88F9-AC18396FF93A}"/>
    <cellStyle name="요약 2 3 10" xfId="18546" xr:uid="{5AF312BF-D95B-41C8-A41A-409F5D35A0EE}"/>
    <cellStyle name="요약 2 3 11" xfId="12720" xr:uid="{AF1B20B7-5AA1-44C5-96A9-4D9C29AEC057}"/>
    <cellStyle name="요약 2 3 12" xfId="3417" xr:uid="{53B4154C-1F14-4FC5-91CC-66F31C78D106}"/>
    <cellStyle name="요약 2 3 2" xfId="5555" xr:uid="{8AC28518-B167-4B9D-8C07-2F6EC9B645D9}"/>
    <cellStyle name="요약 2 3 2 10" xfId="17881" xr:uid="{6738DA20-C155-4C62-8048-7E6F487177E7}"/>
    <cellStyle name="요약 2 3 2 11" xfId="13040" xr:uid="{6EE37818-FF0A-4D0C-9032-30A4C22E3FDB}"/>
    <cellStyle name="요약 2 3 2 2" xfId="5657" xr:uid="{A2E90312-7E99-4844-919F-2457A84EE709}"/>
    <cellStyle name="요약 2 3 2 2 2" xfId="6827" xr:uid="{0A7CCD75-B4F5-4AD0-BAE2-3C3A7917263A}"/>
    <cellStyle name="요약 2 3 2 2 2 2" xfId="10988" xr:uid="{59957F48-5CC2-4D07-B5F6-647E8100B8B3}"/>
    <cellStyle name="요약 2 3 2 2 2 3" xfId="14441" xr:uid="{F1A91DB5-C709-4C3B-B75B-52F7A2344629}"/>
    <cellStyle name="요약 2 3 2 2 2 4" xfId="17208" xr:uid="{6D162049-8A2F-49D2-BCA9-4969515B4219}"/>
    <cellStyle name="요약 2 3 2 2 2 5" xfId="20200" xr:uid="{67FED0AE-FB5B-4765-B674-7B559EBBBF75}"/>
    <cellStyle name="요약 2 3 2 2 2 6" xfId="22959" xr:uid="{34620FCB-B549-405F-A147-32A7F07C0415}"/>
    <cellStyle name="요약 2 3 2 2 3" xfId="7495" xr:uid="{38E040C1-5F99-4838-8332-69C91E2F4473}"/>
    <cellStyle name="요약 2 3 2 2 3 2" xfId="11651" xr:uid="{C8411F1D-53EC-4EBA-A508-0DAAE1C88D4D}"/>
    <cellStyle name="요약 2 3 2 2 3 3" xfId="15102" xr:uid="{A7DF3DA7-2CC5-42A6-A46B-B7708AA0B068}"/>
    <cellStyle name="요약 2 3 2 2 3 4" xfId="3263" xr:uid="{F92E2AFC-E679-4791-B2A2-3C96C3045BBF}"/>
    <cellStyle name="요약 2 3 2 2 3 5" xfId="20838" xr:uid="{4208E751-54DE-45C9-ADA5-0CEFD2282A2B}"/>
    <cellStyle name="요약 2 3 2 2 3 6" xfId="23594" xr:uid="{B06E56EC-8911-4257-9870-0CD7296E36A7}"/>
    <cellStyle name="요약 2 3 2 2 4" xfId="8127" xr:uid="{EF1EC7A2-0B10-49F0-B266-AA777066D469}"/>
    <cellStyle name="요약 2 3 2 2 4 2" xfId="12283" xr:uid="{512F2D5C-4AB5-4D73-929D-40D6084799ED}"/>
    <cellStyle name="요약 2 3 2 2 4 3" xfId="15732" xr:uid="{27C7495F-1134-4496-B0A8-20D5FA013EC2}"/>
    <cellStyle name="요약 2 3 2 2 4 4" xfId="16421" xr:uid="{296D1045-5C9F-4F21-87C3-26B95C1F4B08}"/>
    <cellStyle name="요약 2 3 2 2 4 5" xfId="21464" xr:uid="{ABCD16FE-573E-42BE-BE17-7351BEF8F043}"/>
    <cellStyle name="요약 2 3 2 2 4 6" xfId="24220" xr:uid="{B24D200F-0D68-490F-A06B-894045F87F3B}"/>
    <cellStyle name="요약 2 3 2 2 5" xfId="9848" xr:uid="{026E2FC4-825B-4FD4-9BC9-3CCCCBF155B4}"/>
    <cellStyle name="요약 2 3 2 2 6" xfId="8513" xr:uid="{6F16E7F9-7E19-42F7-95E8-16928CD5C28F}"/>
    <cellStyle name="요약 2 3 2 2 7" xfId="4068" xr:uid="{0B96228D-BA0F-478B-8406-60A03D36FF53}"/>
    <cellStyle name="요약 2 3 2 2 8" xfId="3216" xr:uid="{B24CCAF8-2C53-4A26-A7CF-EB5AB4CD5B87}"/>
    <cellStyle name="요약 2 3 2 2 9" xfId="18778" xr:uid="{B5600771-8280-4D0B-8E7B-B923C27FE09C}"/>
    <cellStyle name="요약 2 3 2 3" xfId="5878" xr:uid="{FF39152D-A597-4FAB-BD77-6206C028D2DC}"/>
    <cellStyle name="요약 2 3 2 3 2" xfId="7047" xr:uid="{DD6ACEF8-0620-408A-8C64-30D74012C084}"/>
    <cellStyle name="요약 2 3 2 3 2 2" xfId="11203" xr:uid="{348BEF5E-47AD-49B9-8820-C8E891F22CEF}"/>
    <cellStyle name="요약 2 3 2 3 2 3" xfId="14657" xr:uid="{257BBCF9-368C-40A3-AD41-B34922081AC9}"/>
    <cellStyle name="요약 2 3 2 3 2 4" xfId="3875" xr:uid="{0B75AD3B-83DA-4168-9C0B-E601795FEF1F}"/>
    <cellStyle name="요약 2 3 2 3 2 5" xfId="20398" xr:uid="{8973C6E5-97CD-4C0E-AFA8-ECEA5D95AF9C}"/>
    <cellStyle name="요약 2 3 2 3 2 6" xfId="23156" xr:uid="{06BAD665-B5EA-44B3-9E1B-D65C75E634F7}"/>
    <cellStyle name="요약 2 3 2 3 3" xfId="7695" xr:uid="{30234ED0-EDD7-44A9-A2E1-5E1703AD82CF}"/>
    <cellStyle name="요약 2 3 2 3 3 2" xfId="11851" xr:uid="{5DFA8356-87B4-4346-9506-0606EB071AC7}"/>
    <cellStyle name="요약 2 3 2 3 3 3" xfId="15300" xr:uid="{4849C569-2016-4594-8905-869045C463F5}"/>
    <cellStyle name="요약 2 3 2 3 3 4" xfId="4440" xr:uid="{EEA1BEF0-E44C-442F-95E3-BD78F5769092}"/>
    <cellStyle name="요약 2 3 2 3 3 5" xfId="21035" xr:uid="{C914880F-B1E4-4B01-A64B-DE1578A11758}"/>
    <cellStyle name="요약 2 3 2 3 3 6" xfId="23791" xr:uid="{6EA70643-3E2D-4514-A2C1-36A7061D3532}"/>
    <cellStyle name="요약 2 3 2 3 4" xfId="8327" xr:uid="{014D13A1-6CA1-4C87-85AC-641002B97052}"/>
    <cellStyle name="요약 2 3 2 3 4 2" xfId="12483" xr:uid="{F3C399D2-8D54-4764-9633-744514EB6C26}"/>
    <cellStyle name="요약 2 3 2 3 4 3" xfId="15930" xr:uid="{D1AC4C6D-02AA-410F-8F56-AF590DE816A2}"/>
    <cellStyle name="요약 2 3 2 3 4 4" xfId="4319" xr:uid="{D6AE4015-5327-4E2E-98A3-EB3722EBDB88}"/>
    <cellStyle name="요약 2 3 2 3 4 5" xfId="21661" xr:uid="{FA0C9B5E-038E-4BD0-8E2C-8B1536C840F8}"/>
    <cellStyle name="요약 2 3 2 3 4 6" xfId="24417" xr:uid="{6D3E7951-393D-4E9A-96D0-71B7A4F1310D}"/>
    <cellStyle name="요약 2 3 2 3 5" xfId="10063" xr:uid="{2065F344-73C7-4713-88A2-6DBA109A5741}"/>
    <cellStyle name="요약 2 3 2 3 6" xfId="4704" xr:uid="{A258D956-D85D-4099-94AB-822879C444AB}"/>
    <cellStyle name="요약 2 3 2 3 7" xfId="16304" xr:uid="{68BBAAA7-2171-4969-BD17-0C6BD464A0DA}"/>
    <cellStyle name="요약 2 3 2 3 8" xfId="4187" xr:uid="{06125451-E221-49E5-916C-5200B33B3A66}"/>
    <cellStyle name="요약 2 3 2 3 9" xfId="19553" xr:uid="{3618BDEE-C792-47E3-A8AB-00F355BEEFF4}"/>
    <cellStyle name="요약 2 3 2 4" xfId="6725" xr:uid="{31EEF976-CC58-4B93-A23F-5802DC380DBC}"/>
    <cellStyle name="요약 2 3 2 4 2" xfId="10886" xr:uid="{8DF9BC0E-8880-47A3-8629-529BD3BFE814}"/>
    <cellStyle name="요약 2 3 2 4 3" xfId="14339" xr:uid="{5DA3B311-BC0A-4BDF-8998-75DB59F15AC1}"/>
    <cellStyle name="요약 2 3 2 4 4" xfId="19406" xr:uid="{29557B4C-40FE-4E84-A7E4-3854BBC52C4D}"/>
    <cellStyle name="요약 2 3 2 4 5" xfId="20098" xr:uid="{3979DEAC-0658-4E08-A8B2-968582E503AF}"/>
    <cellStyle name="요약 2 3 2 4 6" xfId="22857" xr:uid="{8EB10705-4BB2-447D-84F1-34B04C76DDDB}"/>
    <cellStyle name="요약 2 3 2 5" xfId="7393" xr:uid="{5DFDF338-7906-459F-AA58-CD7B757E3275}"/>
    <cellStyle name="요약 2 3 2 5 2" xfId="11549" xr:uid="{0E9EBD63-B2D1-4FB4-8A46-0C3B2389C15D}"/>
    <cellStyle name="요약 2 3 2 5 3" xfId="15000" xr:uid="{D519FB27-E7C9-4B73-B0A9-959B3051CBE7}"/>
    <cellStyle name="요약 2 3 2 5 4" xfId="18320" xr:uid="{E5C76E20-6A4C-49E6-A274-5B48B0566233}"/>
    <cellStyle name="요약 2 3 2 5 5" xfId="20736" xr:uid="{DEEEFE5D-5197-457D-BC71-90F7542949E5}"/>
    <cellStyle name="요약 2 3 2 5 6" xfId="23492" xr:uid="{11087D19-2547-4956-AE41-E4C0813F22B3}"/>
    <cellStyle name="요약 2 3 2 6" xfId="8025" xr:uid="{624933A3-9B42-47B5-BAEE-BBC6B3BC5E90}"/>
    <cellStyle name="요약 2 3 2 6 2" xfId="12181" xr:uid="{02579A5B-A3DE-4552-B1C0-2C45F8B30D61}"/>
    <cellStyle name="요약 2 3 2 6 3" xfId="15630" xr:uid="{B963B782-B49E-451E-A190-ACA995D9D982}"/>
    <cellStyle name="요약 2 3 2 6 4" xfId="12689" xr:uid="{CFCBD06D-FF93-43B1-817A-7F783451AE53}"/>
    <cellStyle name="요약 2 3 2 6 5" xfId="21362" xr:uid="{E2EE736A-41E8-4CF9-8722-F9B3217794DD}"/>
    <cellStyle name="요약 2 3 2 6 6" xfId="24118" xr:uid="{5D924D0B-E5E3-4AFC-B576-53D8EEA2056A}"/>
    <cellStyle name="요약 2 3 2 7" xfId="9746" xr:uid="{3E416DDB-71A4-4081-B395-E531E0D37E94}"/>
    <cellStyle name="요약 2 3 2 8" xfId="5129" xr:uid="{734934E4-45A9-4057-A17F-95E156F174FA}"/>
    <cellStyle name="요약 2 3 2 9" xfId="18625" xr:uid="{E6975C68-088C-4B91-96F8-95E9893C21AF}"/>
    <cellStyle name="요약 2 3 3" xfId="5608" xr:uid="{F3B196DC-C686-4BE4-B02C-FB1F084F93D1}"/>
    <cellStyle name="요약 2 3 3 2" xfId="6778" xr:uid="{2A123080-68D5-4455-B387-B22E541018ED}"/>
    <cellStyle name="요약 2 3 3 2 2" xfId="10939" xr:uid="{EF503A0B-B492-4004-AA98-8120751430C2}"/>
    <cellStyle name="요약 2 3 3 2 3" xfId="14392" xr:uid="{8F5944BE-3BFF-47DB-8166-08FFB9FEACE2}"/>
    <cellStyle name="요약 2 3 3 2 4" xfId="18743" xr:uid="{B41D24DD-872E-4A0D-B75C-FAE42F48B3E0}"/>
    <cellStyle name="요약 2 3 3 2 5" xfId="20151" xr:uid="{75D206FA-15C7-41C1-999B-0D6EEFF0F6EB}"/>
    <cellStyle name="요약 2 3 3 2 6" xfId="22910" xr:uid="{C2E03C35-0B8C-4A07-B4DC-779FAEB0D5AD}"/>
    <cellStyle name="요약 2 3 3 3" xfId="7446" xr:uid="{1C4DCAB0-F1F9-46DA-BE98-61D7DE1FEB11}"/>
    <cellStyle name="요약 2 3 3 3 2" xfId="11602" xr:uid="{5B2BB29D-448A-4F08-861C-B16FEAD50059}"/>
    <cellStyle name="요약 2 3 3 3 3" xfId="15053" xr:uid="{BF776853-F71A-465C-9F52-96ABB932A8A5}"/>
    <cellStyle name="요약 2 3 3 3 4" xfId="17257" xr:uid="{FF457A0C-49E9-43BD-907D-499529A290D6}"/>
    <cellStyle name="요약 2 3 3 3 5" xfId="20789" xr:uid="{F7795E60-E566-433E-8DAD-DB597762C08E}"/>
    <cellStyle name="요약 2 3 3 3 6" xfId="23545" xr:uid="{F265FDA4-DDFB-4DD3-AD57-25266A935FDD}"/>
    <cellStyle name="요약 2 3 3 4" xfId="8078" xr:uid="{8B347BB9-293A-4BDE-9BDE-900A9ED69D60}"/>
    <cellStyle name="요약 2 3 3 4 2" xfId="12234" xr:uid="{443A0A53-8DEC-4B12-9E38-A071D9B393C1}"/>
    <cellStyle name="요약 2 3 3 4 3" xfId="15683" xr:uid="{E541DBDA-7F56-4F75-8DE9-F1BFCD8C5CBD}"/>
    <cellStyle name="요약 2 3 3 4 4" xfId="12659" xr:uid="{90A2784C-1BFD-4726-990C-F56A4C98786D}"/>
    <cellStyle name="요약 2 3 3 4 5" xfId="21415" xr:uid="{706A5CAF-68E5-453C-8883-FD15BC48D7E7}"/>
    <cellStyle name="요약 2 3 3 4 6" xfId="24171" xr:uid="{677C04AD-0FBC-4DEF-9BCE-C012180ECC44}"/>
    <cellStyle name="요약 2 3 3 5" xfId="9799" xr:uid="{B940BC8D-7A50-4B77-9FC3-CA5B5B102390}"/>
    <cellStyle name="요약 2 3 3 6" xfId="8588" xr:uid="{6418977B-3F62-4B74-A9DA-1BE1DFA446C6}"/>
    <cellStyle name="요약 2 3 3 7" xfId="4749" xr:uid="{E1F4E3A4-4394-4A43-A253-CFDAF25F1568}"/>
    <cellStyle name="요약 2 3 3 8" xfId="17462" xr:uid="{7A6C0270-BF4D-448C-B8BB-D3C706B40C1A}"/>
    <cellStyle name="요약 2 3 3 9" xfId="21832" xr:uid="{BA367A8A-FB81-4656-A932-0134E8C05B4A}"/>
    <cellStyle name="요약 2 3 4" xfId="5824" xr:uid="{2FF59571-404C-4D73-83FC-AE96C665497A}"/>
    <cellStyle name="요약 2 3 4 2" xfId="6993" xr:uid="{BEF197B6-E246-49C0-A542-7F2B46EC89F9}"/>
    <cellStyle name="요약 2 3 4 2 2" xfId="11149" xr:uid="{ECC7B0F8-C2FC-420C-9A07-48BC995D3F3C}"/>
    <cellStyle name="요약 2 3 4 2 3" xfId="14603" xr:uid="{93B8CC6E-75F6-4793-ADF5-F945F40D0E52}"/>
    <cellStyle name="요약 2 3 4 2 4" xfId="3193" xr:uid="{F6FBAF8D-0B1E-4F16-8C8C-086B955B1091}"/>
    <cellStyle name="요약 2 3 4 2 5" xfId="20344" xr:uid="{17032E6A-0934-4167-B0A5-8366C2F9B639}"/>
    <cellStyle name="요약 2 3 4 2 6" xfId="23102" xr:uid="{9FE26625-6443-4D88-A6C6-21FA64C86485}"/>
    <cellStyle name="요약 2 3 4 3" xfId="7641" xr:uid="{1D975C33-A370-4217-A2D7-05F02732882D}"/>
    <cellStyle name="요약 2 3 4 3 2" xfId="11797" xr:uid="{9EF68E83-0B8B-4A8A-9180-0AB3DFEDB081}"/>
    <cellStyle name="요약 2 3 4 3 3" xfId="15246" xr:uid="{C85FD1C9-A8F8-42FF-B113-F3E11D1791E5}"/>
    <cellStyle name="요약 2 3 4 3 4" xfId="12699" xr:uid="{2CC029BD-E9A1-4607-B1C6-D713249A4C9C}"/>
    <cellStyle name="요약 2 3 4 3 5" xfId="20981" xr:uid="{589ED7C4-CE1A-4963-B069-471542C305B7}"/>
    <cellStyle name="요약 2 3 4 3 6" xfId="23737" xr:uid="{9753CAE6-71CF-427C-935C-71E4BA232635}"/>
    <cellStyle name="요약 2 3 4 4" xfId="8273" xr:uid="{DB257CA0-DB48-46CD-A7F9-92B284787152}"/>
    <cellStyle name="요약 2 3 4 4 2" xfId="12429" xr:uid="{1BC9EC86-EB4C-4ED2-97D4-F283084A4758}"/>
    <cellStyle name="요약 2 3 4 4 3" xfId="15876" xr:uid="{05866033-45DA-42C5-A49B-C7A99AA172C7}"/>
    <cellStyle name="요약 2 3 4 4 4" xfId="13198" xr:uid="{DE3F3EAB-E889-4558-9113-CC7CBD37F78F}"/>
    <cellStyle name="요약 2 3 4 4 5" xfId="21607" xr:uid="{3E88DAE0-CCDC-442B-9487-D48DD2E91DB2}"/>
    <cellStyle name="요약 2 3 4 4 6" xfId="24363" xr:uid="{450E3A23-AEE4-4973-BF3B-E5E61957817F}"/>
    <cellStyle name="요약 2 3 4 5" xfId="10009" xr:uid="{3FB8D5BE-EFB0-433A-A1AD-1E27297C38C9}"/>
    <cellStyle name="요약 2 3 4 6" xfId="5139" xr:uid="{4E5C9D75-2356-4536-83D1-62B1A48F8221}"/>
    <cellStyle name="요약 2 3 4 7" xfId="3162" xr:uid="{EC35DBA7-0EED-435D-8CC4-0A40E4ECCAC0}"/>
    <cellStyle name="요약 2 3 4 8" xfId="17603" xr:uid="{9F2F7EA2-ACE3-4992-A3C7-B7600BB564C9}"/>
    <cellStyle name="요약 2 3 4 9" xfId="19695" xr:uid="{F87A5A94-A18E-4219-A9B4-D0E537CB164D}"/>
    <cellStyle name="요약 2 3 5" xfId="6676" xr:uid="{01178605-42DF-40CC-8AC9-8032D6BA9E07}"/>
    <cellStyle name="요약 2 3 5 2" xfId="10837" xr:uid="{BBDBF5A0-1BD0-44B9-9E08-523D7D9728A0}"/>
    <cellStyle name="요약 2 3 5 3" xfId="14290" xr:uid="{E8E09F90-245F-4714-8DA4-3E14D95BD5BA}"/>
    <cellStyle name="요약 2 3 5 4" xfId="18738" xr:uid="{D49C94D6-48A0-4698-A760-356AE2C7BFA1}"/>
    <cellStyle name="요약 2 3 5 5" xfId="20050" xr:uid="{2E70D173-88E5-4735-BE74-3E2CBCCFA945}"/>
    <cellStyle name="요약 2 3 5 6" xfId="22809" xr:uid="{8E911935-738C-4E13-B120-937C4077E7B4}"/>
    <cellStyle name="요약 2 3 6" xfId="7344" xr:uid="{A76A373C-994A-416C-80FD-8390916B39DC}"/>
    <cellStyle name="요약 2 3 6 2" xfId="11500" xr:uid="{908FCD80-A89A-41D3-B5F2-ADDF3A7716F6}"/>
    <cellStyle name="요약 2 3 6 3" xfId="14951" xr:uid="{0D58BB98-53AA-4B45-BC73-3CF3B26E6D97}"/>
    <cellStyle name="요약 2 3 6 4" xfId="17438" xr:uid="{398FB7E5-AF2B-47E5-BA23-A62643CA1D4C}"/>
    <cellStyle name="요약 2 3 6 5" xfId="20687" xr:uid="{97818200-C70C-4604-81F5-D196C018D27E}"/>
    <cellStyle name="요약 2 3 6 6" xfId="23443" xr:uid="{181B05F6-1998-409D-B211-587CBB8F62B3}"/>
    <cellStyle name="요약 2 3 7" xfId="7977" xr:uid="{B6F65EB3-C04E-4E22-B11C-2037698924DD}"/>
    <cellStyle name="요약 2 3 7 2" xfId="12133" xr:uid="{B841DE32-467D-49DF-8093-FF0B316A2C89}"/>
    <cellStyle name="요약 2 3 7 3" xfId="15582" xr:uid="{FC2E1D61-5C6C-455D-8FFE-AE7FD253C308}"/>
    <cellStyle name="요약 2 3 7 4" xfId="15773" xr:uid="{889E35FA-8769-4791-916A-43D5E689ED33}"/>
    <cellStyle name="요약 2 3 7 5" xfId="21314" xr:uid="{C0348549-4DB5-41C9-A8A0-80C8D145F763}"/>
    <cellStyle name="요약 2 3 7 6" xfId="24070" xr:uid="{829398F6-EED6-4AB3-A877-0B4CE488F130}"/>
    <cellStyle name="요약 2 3 8" xfId="9694" xr:uid="{61CF40A2-B898-469C-A625-7B077062DE1B}"/>
    <cellStyle name="요약 2 3 9" xfId="5143" xr:uid="{DFC4830A-D66F-447A-B171-7FA520C587DC}"/>
    <cellStyle name="요약 2 4" xfId="5729" xr:uid="{15BC7BA0-B9FC-4E9F-896F-02419EA01517}"/>
    <cellStyle name="요약 2 4 2" xfId="6899" xr:uid="{0CA6EECF-9E18-4147-9A34-E01A5BB202CB}"/>
    <cellStyle name="요약 2 4 2 2" xfId="11055" xr:uid="{92D2E117-5E1B-42EC-A0EE-9C0AC38A1B2B}"/>
    <cellStyle name="요약 2 4 2 3" xfId="14511" xr:uid="{1082C52F-E073-49C3-8E61-69F581393308}"/>
    <cellStyle name="요약 2 4 2 4" xfId="16593" xr:uid="{ECEAF21D-1BA2-42A7-8CCF-98F2EC1D40E3}"/>
    <cellStyle name="요약 2 4 2 5" xfId="20254" xr:uid="{FEAF285D-8BC5-4E5A-A767-2486491FC463}"/>
    <cellStyle name="요약 2 4 2 6" xfId="23013" xr:uid="{77826722-36DA-4B85-8AFC-78C753D17D04}"/>
    <cellStyle name="요약 2 4 3" xfId="7550" xr:uid="{8E0D1DB8-200E-43CE-B004-77804767AEA7}"/>
    <cellStyle name="요약 2 4 3 2" xfId="11706" xr:uid="{54F52663-326B-4EC4-B320-2CC2DC172175}"/>
    <cellStyle name="요약 2 4 3 3" xfId="15157" xr:uid="{D7FC85D4-D010-46D0-8278-8FFDD3F988E7}"/>
    <cellStyle name="요약 2 4 3 4" xfId="4968" xr:uid="{2B061C02-A377-40E9-B28E-4C0291A16AB0}"/>
    <cellStyle name="요약 2 4 3 5" xfId="20892" xr:uid="{8363D0C8-AC3F-47F1-A885-471FC1ED765C}"/>
    <cellStyle name="요약 2 4 3 6" xfId="23648" xr:uid="{784E3E17-7E14-4010-9457-338137113D83}"/>
    <cellStyle name="요약 2 4 4" xfId="8182" xr:uid="{AF083384-3399-4915-ADAB-07F6EA8517F1}"/>
    <cellStyle name="요약 2 4 4 2" xfId="12338" xr:uid="{5D23F4CE-E55B-4ABC-9C3D-05E0D4627A20}"/>
    <cellStyle name="요약 2 4 4 3" xfId="15787" xr:uid="{5D0036EC-6098-4138-99DA-E2184E22595F}"/>
    <cellStyle name="요약 2 4 4 4" xfId="12797" xr:uid="{254B8E4F-662F-404C-8131-C7D4E39D82BD}"/>
    <cellStyle name="요약 2 4 4 5" xfId="21518" xr:uid="{AFC2F335-21A4-4B67-B9E3-C24E77440203}"/>
    <cellStyle name="요약 2 4 4 6" xfId="24274" xr:uid="{959FA4CD-F9B8-4797-A9AE-D510311A9AC6}"/>
    <cellStyle name="요약 2 4 5" xfId="9914" xr:uid="{7E8DFB7D-6D32-4C12-8975-5B973B136138}"/>
    <cellStyle name="요약 2 4 6" xfId="4635" xr:uid="{E8BF5B80-18C8-444C-BA8A-3D3A17299E6C}"/>
    <cellStyle name="요약 2 4 7" xfId="9654" xr:uid="{18F3F4D1-716C-4878-8BF0-E1209C92E874}"/>
    <cellStyle name="요약 2 4 8" xfId="17834" xr:uid="{D74AB576-27C4-47E5-84F1-7A434C399CD3}"/>
    <cellStyle name="요약 2 4 9" xfId="19532" xr:uid="{DF761313-7D23-4D70-A597-73C9BA83F4ED}"/>
    <cellStyle name="요약 2 5" xfId="5751" xr:uid="{F79E4DEF-E069-451A-9EB0-21F6E5062D26}"/>
    <cellStyle name="요약 2 5 2" xfId="6921" xr:uid="{C84761AD-21D4-41CF-88D3-C372BB8BD308}"/>
    <cellStyle name="요약 2 5 2 2" xfId="11077" xr:uid="{236608D7-39DB-4DFE-AD41-99B324C6814B}"/>
    <cellStyle name="요약 2 5 2 3" xfId="14531" xr:uid="{F477B7DF-E8BB-4870-B87B-664633F853DD}"/>
    <cellStyle name="요약 2 5 2 4" xfId="17197" xr:uid="{B2205FB2-28E0-44BA-8ECF-3E1B154B3A52}"/>
    <cellStyle name="요약 2 5 2 5" xfId="20274" xr:uid="{E32488D1-5631-4509-8983-D4C3C7614AA2}"/>
    <cellStyle name="요약 2 5 2 6" xfId="23033" xr:uid="{7F7A6613-134C-4B37-8E27-0F8020B73A01}"/>
    <cellStyle name="요약 2 5 3" xfId="7572" xr:uid="{6EEDD3DA-A1FE-4FCA-881F-7A7B4408579B}"/>
    <cellStyle name="요약 2 5 3 2" xfId="11728" xr:uid="{149A6733-7F21-4CBD-9ECC-C5E28419095A}"/>
    <cellStyle name="요약 2 5 3 3" xfId="15177" xr:uid="{01814596-549E-47F4-8062-86763AA124C3}"/>
    <cellStyle name="요약 2 5 3 4" xfId="4155" xr:uid="{7896EF06-C5EC-4A66-822B-5825AC0CDD92}"/>
    <cellStyle name="요약 2 5 3 5" xfId="20912" xr:uid="{07EFD808-87A9-450E-88F0-221E4EF215E7}"/>
    <cellStyle name="요약 2 5 3 6" xfId="23668" xr:uid="{B0EA8AEC-BDC1-4D7C-B1A4-691350D63E3B}"/>
    <cellStyle name="요약 2 5 4" xfId="8204" xr:uid="{4908EF1A-E8A1-4532-9FF9-3572E98E5CCD}"/>
    <cellStyle name="요약 2 5 4 2" xfId="12360" xr:uid="{5953E75E-2F5C-4171-81C7-88E10B249C67}"/>
    <cellStyle name="요약 2 5 4 3" xfId="15807" xr:uid="{EC414036-2107-4B74-93F6-EAB96EDBB2E9}"/>
    <cellStyle name="요약 2 5 4 4" xfId="12754" xr:uid="{CE5F3C7B-1FA5-4AB4-B14C-5D1091802B41}"/>
    <cellStyle name="요약 2 5 4 5" xfId="21538" xr:uid="{046BB5A2-64A5-48F2-A5B0-72C8C6788E52}"/>
    <cellStyle name="요약 2 5 4 6" xfId="24294" xr:uid="{F935CD02-48C9-4D39-86CE-113B17454214}"/>
    <cellStyle name="요약 2 5 5" xfId="9936" xr:uid="{8E391AD8-3ED2-422B-962E-BB02C797DAAC}"/>
    <cellStyle name="요약 2 5 6" xfId="4656" xr:uid="{5A17A43A-BBD8-4BF4-A4E9-00604642B1A9}"/>
    <cellStyle name="요약 2 5 7" xfId="10238" xr:uid="{135CB511-C28E-43B6-90A1-1E54B4B0E8F3}"/>
    <cellStyle name="요약 2 5 8" xfId="17546" xr:uid="{A91D3D12-D5C1-4FD2-B281-F0F7B2688F13}"/>
    <cellStyle name="요약 2 5 9" xfId="3967" xr:uid="{C0078CA1-B4AC-456C-A7CD-58C3191C482E}"/>
    <cellStyle name="요약 2 6" xfId="5774" xr:uid="{FEB4920F-6871-4ED9-AC34-56490F3EA4B4}"/>
    <cellStyle name="요약 2 6 2" xfId="6943" xr:uid="{9A1EDFCA-1A49-4C7D-BBBB-CD62FCC1A66B}"/>
    <cellStyle name="요약 2 6 2 2" xfId="11099" xr:uid="{BC565482-6820-4EA1-B447-3BE3DEA303DD}"/>
    <cellStyle name="요약 2 6 2 3" xfId="14553" xr:uid="{B1353E59-903C-484B-82A5-DF7091AB347F}"/>
    <cellStyle name="요약 2 6 2 4" xfId="17387" xr:uid="{84E8E401-5ECC-426F-B2DA-161021075A1D}"/>
    <cellStyle name="요약 2 6 2 5" xfId="20294" xr:uid="{963DF882-F2A1-489F-A5C4-1A401B97F689}"/>
    <cellStyle name="요약 2 6 2 6" xfId="23053" xr:uid="{8D507140-05BE-44DC-84E8-6942B7002931}"/>
    <cellStyle name="요약 2 6 3" xfId="7592" xr:uid="{65664703-8436-41E4-A6C8-F5BCE58B39CE}"/>
    <cellStyle name="요약 2 6 3 2" xfId="11748" xr:uid="{607AF503-BC80-43CF-95C0-6373136E89BC}"/>
    <cellStyle name="요약 2 6 3 3" xfId="15197" xr:uid="{7CAB8576-4A00-4F21-B790-154A2766DCD5}"/>
    <cellStyle name="요약 2 6 3 4" xfId="4419" xr:uid="{E39D4D84-DAD7-4B1F-B6E7-559B418C1E11}"/>
    <cellStyle name="요약 2 6 3 5" xfId="20932" xr:uid="{7131AF45-F919-4181-8CC2-AF5032CDF777}"/>
    <cellStyle name="요약 2 6 3 6" xfId="23688" xr:uid="{6CC8E707-0FCC-4EE6-8774-394EC29C20F4}"/>
    <cellStyle name="요약 2 6 4" xfId="8224" xr:uid="{85D9B36E-D1EC-4C56-84E4-548B39CAB074}"/>
    <cellStyle name="요약 2 6 4 2" xfId="12380" xr:uid="{782BD3A3-15D6-4317-9C5B-536737AE4FA9}"/>
    <cellStyle name="요약 2 6 4 3" xfId="15827" xr:uid="{CE49BC94-517C-40FA-A3F7-DCA35898094F}"/>
    <cellStyle name="요약 2 6 4 4" xfId="12853" xr:uid="{46E8FFB4-6ED1-4788-832D-CBF3A4E35659}"/>
    <cellStyle name="요약 2 6 4 5" xfId="21558" xr:uid="{F367BDD6-D7B1-4342-872C-8A8FC0B78565}"/>
    <cellStyle name="요약 2 6 4 6" xfId="24314" xr:uid="{E93ECFEB-FA89-4ED8-A1E6-9D378E77262B}"/>
    <cellStyle name="요약 2 6 5" xfId="9959" xr:uid="{1683EB8C-F666-4272-BA3E-FACE69BF4F1C}"/>
    <cellStyle name="요약 2 6 6" xfId="4674" xr:uid="{A10D7BD7-02EA-4363-B337-FAE40BD7B2F7}"/>
    <cellStyle name="요약 2 6 7" xfId="13000" xr:uid="{0305899F-E9B7-4F14-B2F1-109863739129}"/>
    <cellStyle name="요약 2 6 8" xfId="4245" xr:uid="{D9B36A37-A454-462B-8F22-50465CF5F564}"/>
    <cellStyle name="요약 2 6 9" xfId="18174" xr:uid="{5416429D-3F4F-4336-80DE-897C51CF1953}"/>
    <cellStyle name="요약 2 7" xfId="5438" xr:uid="{24ECC134-C892-480E-8838-86091BEE6F08}"/>
    <cellStyle name="요약 2 7 2" xfId="6625" xr:uid="{2A2E5793-A554-42C9-B438-B29198C25EF5}"/>
    <cellStyle name="요약 2 7 2 2" xfId="10792" xr:uid="{83E1A93C-F0E3-48C4-B6F7-B65042CC872C}"/>
    <cellStyle name="요약 2 7 2 3" xfId="14244" xr:uid="{EE9CD040-825A-44E1-809A-BE73A6D42065}"/>
    <cellStyle name="요약 2 7 2 4" xfId="16596" xr:uid="{0CD90ACB-EFD8-4CB7-953B-5F0F10FC59C5}"/>
    <cellStyle name="요약 2 7 2 5" xfId="20015" xr:uid="{58E301E6-0E6A-4050-9124-75FEAD828A71}"/>
    <cellStyle name="요약 2 7 2 6" xfId="22777" xr:uid="{FEE41CA8-0636-4313-B749-AC103EFDEB35}"/>
    <cellStyle name="요약 2 7 3" xfId="7312" xr:uid="{1C70F651-7C04-4E8D-AF76-ADD7C98EE188}"/>
    <cellStyle name="요약 2 7 3 2" xfId="11468" xr:uid="{A9E0A170-06DD-425B-AD4D-A0D25E71170E}"/>
    <cellStyle name="요약 2 7 3 3" xfId="14920" xr:uid="{D0392F3F-C7C8-4179-A13E-516685CEA7A5}"/>
    <cellStyle name="요약 2 7 3 4" xfId="17776" xr:uid="{E8225800-FDA7-4090-B97A-56E56C097336}"/>
    <cellStyle name="요약 2 7 3 5" xfId="20656" xr:uid="{729042C4-3E3E-4B6B-8F6B-D6DEDCAE6BF5}"/>
    <cellStyle name="요약 2 7 3 6" xfId="23412" xr:uid="{3D96B8F8-A435-4564-89CA-EB884869908F}"/>
    <cellStyle name="요약 2 7 4" xfId="7945" xr:uid="{6B52DD74-3550-49B9-9FC7-8D05E7DF3A02}"/>
    <cellStyle name="요약 2 7 4 2" xfId="12101" xr:uid="{4A03F981-4474-4E19-B4E4-58F535504A5A}"/>
    <cellStyle name="요약 2 7 4 3" xfId="15550" xr:uid="{0F5D0AE5-83D9-4368-A950-25A849884507}"/>
    <cellStyle name="요약 2 7 4 4" xfId="13859" xr:uid="{83DDB446-73E9-46EF-BB1F-9738FF54626F}"/>
    <cellStyle name="요약 2 7 4 5" xfId="21283" xr:uid="{03DB4AB4-1CDB-487F-9A8F-0D39A2F956CC}"/>
    <cellStyle name="요약 2 7 4 6" xfId="24039" xr:uid="{E2C6EC20-5C2B-4918-A7AD-2856BF609E6B}"/>
    <cellStyle name="요약 2 7 5" xfId="9639" xr:uid="{A21F5730-ABF3-4AB7-9290-90D7412391E1}"/>
    <cellStyle name="요약 2 7 6" xfId="4844" xr:uid="{657731B1-4041-4577-928D-5B5D67F2A5E2}"/>
    <cellStyle name="요약 2 7 7" xfId="18581" xr:uid="{22D42F8F-55AB-445E-9F4E-B37A737F376E}"/>
    <cellStyle name="요약 2 7 8" xfId="18222" xr:uid="{68C65F95-FC10-437B-8588-F7B06F582B89}"/>
    <cellStyle name="요약 2 7 9" xfId="5088" xr:uid="{124AC1D6-5CFA-476B-B59E-DE0AD01D4761}"/>
    <cellStyle name="요약 2 8" xfId="6415" xr:uid="{8C36D5A6-A951-4E6B-ACD7-8AF2FAF8158F}"/>
    <cellStyle name="요약 2 8 2" xfId="10587" xr:uid="{CC38C0EB-9F63-438B-9D3F-26674EAC3374}"/>
    <cellStyle name="요약 2 8 3" xfId="14035" xr:uid="{72A4BA56-3945-4CE0-917D-35790107356F}"/>
    <cellStyle name="요약 2 8 4" xfId="17248" xr:uid="{CD147767-C518-4CAD-8398-5AB3685685E5}"/>
    <cellStyle name="요약 2 8 5" xfId="19813" xr:uid="{0FF27D12-3C88-4500-B618-528E6D5A3EA2}"/>
    <cellStyle name="요약 2 8 6" xfId="22576" xr:uid="{5B204A08-D74D-41CE-A0E1-FF1AEC3E9A17}"/>
    <cellStyle name="요약 2 9" xfId="7114" xr:uid="{C11C37AC-3B9E-4E70-B244-B74A82116AB9}"/>
    <cellStyle name="요약 2 9 2" xfId="11270" xr:uid="{0F788F44-F933-4B79-A5AA-3A46993D0B75}"/>
    <cellStyle name="요약 2 9 3" xfId="14722" xr:uid="{1A1E5074-AE64-4347-A7EC-B5B7EF272B55}"/>
    <cellStyle name="요약 2 9 4" xfId="4250" xr:uid="{1814E80A-D9D0-4FDA-A2F7-6D599B8A4AF7}"/>
    <cellStyle name="요약 2 9 5" xfId="20459" xr:uid="{B54006D0-D14F-4DD3-AFF1-D32FA9D3C083}"/>
    <cellStyle name="요약 2 9 6" xfId="23215" xr:uid="{9E642BF9-4AF5-4B30-BB8C-6C70149CA1CB}"/>
    <cellStyle name="요약 3" xfId="5284" xr:uid="{59EA266C-F8C3-4F5D-B758-ACA601623ADD}"/>
    <cellStyle name="요약 3 10" xfId="4525" xr:uid="{A650D7F7-303C-40A8-B75F-39593D16D2C8}"/>
    <cellStyle name="요약 3 11" xfId="9894" xr:uid="{81619758-AFDC-411C-8876-DB3A5855E81B}"/>
    <cellStyle name="요약 3 12" xfId="18042" xr:uid="{1CA42F69-E17C-435A-BCF7-FFCB7FAC6C47}"/>
    <cellStyle name="요약 3 13" xfId="17795" xr:uid="{9D494ECB-4830-4994-BD41-0D5BA78E3CBC}"/>
    <cellStyle name="요약 3 2" xfId="5531" xr:uid="{F295C800-73AA-4885-AFA1-06D09FAB99A3}"/>
    <cellStyle name="요약 3 2 10" xfId="18645" xr:uid="{5BD855DF-DE3B-4A48-9522-ADE82CCD1194}"/>
    <cellStyle name="요약 3 2 11" xfId="17697" xr:uid="{33A8D74F-0676-4B77-9DE5-FF3AB199B28F}"/>
    <cellStyle name="요약 3 2 12" xfId="4401" xr:uid="{22824ABA-0BE2-4DB2-9BCC-710935C26492}"/>
    <cellStyle name="요약 3 2 2" xfId="5586" xr:uid="{478E3E74-9CEB-421D-A3AD-EA1347797218}"/>
    <cellStyle name="요약 3 2 2 10" xfId="18095" xr:uid="{26050FA9-A2C4-4D97-814A-E10DDA418FA7}"/>
    <cellStyle name="요약 3 2 2 11" xfId="18781" xr:uid="{E2402E82-E21C-4EAC-BEC8-D3CEDD09CBCD}"/>
    <cellStyle name="요약 3 2 2 2" xfId="5688" xr:uid="{EC2777AC-D57C-43A6-A0C0-8F62B5F5F2E3}"/>
    <cellStyle name="요약 3 2 2 2 2" xfId="6858" xr:uid="{A92A480E-64FC-4A08-A33D-35935DE83644}"/>
    <cellStyle name="요약 3 2 2 2 2 2" xfId="11019" xr:uid="{7DC3CF1C-9683-4B77-AA08-FC878D973BC6}"/>
    <cellStyle name="요약 3 2 2 2 2 3" xfId="14472" xr:uid="{E375A836-A052-4CCA-B296-0CE85634A8B0}"/>
    <cellStyle name="요약 3 2 2 2 2 4" xfId="13035" xr:uid="{90F1B865-3A84-4667-80A9-0300E2BA4F8B}"/>
    <cellStyle name="요약 3 2 2 2 2 5" xfId="20231" xr:uid="{4682F182-5A86-4341-9B2E-8CC111C1CCC2}"/>
    <cellStyle name="요약 3 2 2 2 2 6" xfId="22990" xr:uid="{6EC7AE1E-41B9-48C1-85CB-173CE325A4E7}"/>
    <cellStyle name="요약 3 2 2 2 3" xfId="7526" xr:uid="{E9BE6463-9661-4D56-9ACB-52B5B3CA3C2B}"/>
    <cellStyle name="요약 3 2 2 2 3 2" xfId="11682" xr:uid="{27725343-989D-47A9-9AB7-C03D205BBEBD}"/>
    <cellStyle name="요약 3 2 2 2 3 3" xfId="15133" xr:uid="{103AEB60-DB73-4C8F-986D-565B1401F337}"/>
    <cellStyle name="요약 3 2 2 2 3 4" xfId="5159" xr:uid="{7D0C414B-2730-4A75-8F79-93975A0BFB52}"/>
    <cellStyle name="요약 3 2 2 2 3 5" xfId="20869" xr:uid="{AF8C9A21-9466-429C-8311-D18976418418}"/>
    <cellStyle name="요약 3 2 2 2 3 6" xfId="23625" xr:uid="{3C1CA285-C9AA-4245-B0E4-CC710CE40C34}"/>
    <cellStyle name="요약 3 2 2 2 4" xfId="8158" xr:uid="{7A73BC06-BFEF-4FF8-9851-2441F096ACDF}"/>
    <cellStyle name="요약 3 2 2 2 4 2" xfId="12314" xr:uid="{42892CC2-4756-4F89-A099-91BC70F24F20}"/>
    <cellStyle name="요약 3 2 2 2 4 3" xfId="15763" xr:uid="{83D90570-C01B-4012-B4E3-C69E0D125B6A}"/>
    <cellStyle name="요약 3 2 2 2 4 4" xfId="16427" xr:uid="{E86B1121-64CE-4765-84B0-92FC8AF819A4}"/>
    <cellStyle name="요약 3 2 2 2 4 5" xfId="21495" xr:uid="{89BEA306-F8E1-43C0-BB18-EA62FE8B34E8}"/>
    <cellStyle name="요약 3 2 2 2 4 6" xfId="24251" xr:uid="{3F715411-5B8C-4DC2-A962-CBE3C36DA77D}"/>
    <cellStyle name="요약 3 2 2 2 5" xfId="9879" xr:uid="{FD97DE47-F461-4B45-A914-5FF42106F6FF}"/>
    <cellStyle name="요약 3 2 2 2 6" xfId="4605" xr:uid="{5ADEC26C-CFA5-43F1-87BE-3357B37FB6BA}"/>
    <cellStyle name="요약 3 2 2 2 7" xfId="10823" xr:uid="{8E92DB48-F05B-4F0A-B745-A0D1ABDBD23E}"/>
    <cellStyle name="요약 3 2 2 2 8" xfId="18443" xr:uid="{49BFA3F5-FC37-484D-9065-9B1CD1666E4C}"/>
    <cellStyle name="요약 3 2 2 2 9" xfId="3153" xr:uid="{842EE8BF-131F-4B44-A66D-F57B5F9C71D7}"/>
    <cellStyle name="요약 3 2 2 3" xfId="5909" xr:uid="{6EED8647-005D-4D23-BC68-0B66FBE27543}"/>
    <cellStyle name="요약 3 2 2 3 2" xfId="7078" xr:uid="{A828FB64-03DD-48D4-92CD-9A3B627F1E25}"/>
    <cellStyle name="요약 3 2 2 3 2 2" xfId="11234" xr:uid="{14AB66B6-531D-4164-A948-B4EF636BB29E}"/>
    <cellStyle name="요약 3 2 2 3 2 3" xfId="14688" xr:uid="{FE96617F-6AAB-4DDC-AB26-45711810CDC4}"/>
    <cellStyle name="요약 3 2 2 3 2 4" xfId="17376" xr:uid="{7F3BC04C-BEC6-4644-874F-551F6A4B6D96}"/>
    <cellStyle name="요약 3 2 2 3 2 5" xfId="20429" xr:uid="{A196F813-68F4-4875-B78A-FE22C573F859}"/>
    <cellStyle name="요약 3 2 2 3 2 6" xfId="23187" xr:uid="{78A5F632-A386-43B4-BD52-ADC2829375B1}"/>
    <cellStyle name="요약 3 2 2 3 3" xfId="7726" xr:uid="{E6AC781C-25D5-42F1-A389-6BD74804DDB8}"/>
    <cellStyle name="요약 3 2 2 3 3 2" xfId="11882" xr:uid="{225BE394-667E-4D50-9736-693A98E7B091}"/>
    <cellStyle name="요약 3 2 2 3 3 3" xfId="15331" xr:uid="{46B6C0AF-87A6-4D3A-9FAB-44EA52BEC5AE}"/>
    <cellStyle name="요약 3 2 2 3 3 4" xfId="14010" xr:uid="{4CE47CFE-6A95-4926-A7A0-886505669963}"/>
    <cellStyle name="요약 3 2 2 3 3 5" xfId="21066" xr:uid="{FE747C7B-C633-4653-9C77-FD2093C249AF}"/>
    <cellStyle name="요약 3 2 2 3 3 6" xfId="23822" xr:uid="{8F2B6C66-3368-4A56-9332-16E6F7461F3F}"/>
    <cellStyle name="요약 3 2 2 3 4" xfId="8358" xr:uid="{197B923E-1A82-47C9-88E0-B21603A0671F}"/>
    <cellStyle name="요약 3 2 2 3 4 2" xfId="12514" xr:uid="{CD34621F-E532-424C-B1E0-E802E49C17DA}"/>
    <cellStyle name="요약 3 2 2 3 4 3" xfId="15961" xr:uid="{80678AFF-5F7A-4998-A2B1-F83847C13720}"/>
    <cellStyle name="요약 3 2 2 3 4 4" xfId="4338" xr:uid="{10BB6C99-C29A-406A-84BF-F3C32945F51C}"/>
    <cellStyle name="요약 3 2 2 3 4 5" xfId="21692" xr:uid="{B0B7F0E1-4E7F-4107-B4F7-A93BF37AC9AD}"/>
    <cellStyle name="요약 3 2 2 3 4 6" xfId="24448" xr:uid="{D946F23E-ED2C-4A9A-A033-E21F00C5CF51}"/>
    <cellStyle name="요약 3 2 2 3 5" xfId="10094" xr:uid="{E4BACEFE-8C14-44CB-B700-8CBBEDF059FB}"/>
    <cellStyle name="요약 3 2 2 3 6" xfId="3474" xr:uid="{5A7065B0-000A-4CB7-A98D-C658445140F7}"/>
    <cellStyle name="요약 3 2 2 3 7" xfId="16211" xr:uid="{D3CB56B5-AA0A-4AD5-9A20-0B207560A9F3}"/>
    <cellStyle name="요약 3 2 2 3 8" xfId="17875" xr:uid="{0C1743B0-8AE3-41A1-9845-E75241134667}"/>
    <cellStyle name="요약 3 2 2 3 9" xfId="18413" xr:uid="{F5DD1EEA-E4BE-4362-B277-A3319D319916}"/>
    <cellStyle name="요약 3 2 2 4" xfId="6756" xr:uid="{FE2E6029-98B5-4F6E-B9AE-C782C555CF0D}"/>
    <cellStyle name="요약 3 2 2 4 2" xfId="10917" xr:uid="{3F7E5FD7-6E4D-4BDC-9535-16F9E07B9168}"/>
    <cellStyle name="요약 3 2 2 4 3" xfId="14370" xr:uid="{34C2AEF7-5876-4A59-A239-6D4DC662A47F}"/>
    <cellStyle name="요약 3 2 2 4 4" xfId="18846" xr:uid="{CB89E005-5093-43F6-9E85-2A6F6B9B523C}"/>
    <cellStyle name="요약 3 2 2 4 5" xfId="20129" xr:uid="{0D597AD4-EF89-423F-8FEA-42BB477A926D}"/>
    <cellStyle name="요약 3 2 2 4 6" xfId="22888" xr:uid="{04262E3F-79E9-4E69-B74E-C86D95782B20}"/>
    <cellStyle name="요약 3 2 2 5" xfId="7424" xr:uid="{B3B733B5-6199-42DB-939B-6C4DB80FACE0}"/>
    <cellStyle name="요약 3 2 2 5 2" xfId="11580" xr:uid="{1599A97D-6E65-4720-8AE6-D7AF589933BB}"/>
    <cellStyle name="요약 3 2 2 5 3" xfId="15031" xr:uid="{0D6FE452-DAE8-4CE5-B59F-587F9D04AA35}"/>
    <cellStyle name="요약 3 2 2 5 4" xfId="18157" xr:uid="{746C95C1-2A00-400D-991E-DB72D4DA4089}"/>
    <cellStyle name="요약 3 2 2 5 5" xfId="20767" xr:uid="{529AED8F-ECD3-445A-A492-365D9BB47F8E}"/>
    <cellStyle name="요약 3 2 2 5 6" xfId="23523" xr:uid="{2AE28FB5-06D2-4457-984B-33E3325BD07B}"/>
    <cellStyle name="요약 3 2 2 6" xfId="8056" xr:uid="{BAA8C0B1-E447-47EA-942F-75529303ED3C}"/>
    <cellStyle name="요약 3 2 2 6 2" xfId="12212" xr:uid="{495586A1-03BA-4824-B922-B83402DF1156}"/>
    <cellStyle name="요약 3 2 2 6 3" xfId="15661" xr:uid="{44BF2313-F3E5-4E3C-84D6-A3C1A8CEB594}"/>
    <cellStyle name="요약 3 2 2 6 4" xfId="10102" xr:uid="{C8205E73-0EF8-4B3F-9E91-D3D56C69B2A3}"/>
    <cellStyle name="요약 3 2 2 6 5" xfId="21393" xr:uid="{1C61509D-DBB8-4B98-9723-9585B592F22D}"/>
    <cellStyle name="요약 3 2 2 6 6" xfId="24149" xr:uid="{7F4D6E03-34F3-4D84-BB93-31BAE4544B83}"/>
    <cellStyle name="요약 3 2 2 7" xfId="9777" xr:uid="{8D533564-877E-40D5-8AD1-4D4ADD50968F}"/>
    <cellStyle name="요약 3 2 2 8" xfId="8479" xr:uid="{61800718-DFF1-4F37-B034-5B387EE11849}"/>
    <cellStyle name="요약 3 2 2 9" xfId="18597" xr:uid="{7E53CD3E-5E51-4B46-99EC-CDB3B5C125C8}"/>
    <cellStyle name="요약 3 2 3" xfId="5637" xr:uid="{12B3B267-1B35-4AA1-835D-E9FA04BD45D0}"/>
    <cellStyle name="요약 3 2 3 2" xfId="6807" xr:uid="{209649C7-C522-4E08-BCAB-8A5CFAC93D17}"/>
    <cellStyle name="요약 3 2 3 2 2" xfId="10968" xr:uid="{3A6ACA03-4A14-489F-9128-9B9143B51709}"/>
    <cellStyle name="요약 3 2 3 2 3" xfId="14421" xr:uid="{C3F3CAF3-69E6-4557-9B55-CD80145B1355}"/>
    <cellStyle name="요약 3 2 3 2 4" xfId="3816" xr:uid="{E03AAC57-5786-40D6-A0C4-92BE2F2AEBD2}"/>
    <cellStyle name="요약 3 2 3 2 5" xfId="20180" xr:uid="{3BCAC060-218E-49ED-AC37-C2CD462A8BA1}"/>
    <cellStyle name="요약 3 2 3 2 6" xfId="22939" xr:uid="{C35A590A-3BE7-4816-9367-319192CF195D}"/>
    <cellStyle name="요약 3 2 3 3" xfId="7475" xr:uid="{10939D2A-6B92-47CE-938F-67F1783700FC}"/>
    <cellStyle name="요약 3 2 3 3 2" xfId="11631" xr:uid="{D8AE9C55-8ADE-4922-B625-77430044B3C2}"/>
    <cellStyle name="요약 3 2 3 3 3" xfId="15082" xr:uid="{2742406C-4B3B-4CC3-ABDC-1AD7061CD455}"/>
    <cellStyle name="요약 3 2 3 3 4" xfId="18240" xr:uid="{41BA08E3-8325-4D32-9298-AE03655ABFEE}"/>
    <cellStyle name="요약 3 2 3 3 5" xfId="20818" xr:uid="{8562B452-A87F-4446-8731-28AB97FD59B7}"/>
    <cellStyle name="요약 3 2 3 3 6" xfId="23574" xr:uid="{A9F49A86-60FB-40AF-B223-027EA5198DDF}"/>
    <cellStyle name="요약 3 2 3 4" xfId="8107" xr:uid="{7A4AEEA4-258D-490C-B12B-27E7D9C5539E}"/>
    <cellStyle name="요약 3 2 3 4 2" xfId="12263" xr:uid="{25D83361-033A-4F5D-8478-9FB5A4044A37}"/>
    <cellStyle name="요약 3 2 3 4 3" xfId="15712" xr:uid="{18C9ADD0-0377-4354-8F17-4AB4921C1B21}"/>
    <cellStyle name="요약 3 2 3 4 4" xfId="12910" xr:uid="{FA002548-57D3-4243-BCDD-C14A231615D5}"/>
    <cellStyle name="요약 3 2 3 4 5" xfId="21444" xr:uid="{EF0B253C-FAE5-487E-BE5C-5422AC0EC9DA}"/>
    <cellStyle name="요약 3 2 3 4 6" xfId="24200" xr:uid="{63A4EB99-6FB3-4724-93E9-CC4B6EEE4C74}"/>
    <cellStyle name="요약 3 2 3 5" xfId="9828" xr:uid="{EA25ABE6-4039-459E-9BD1-92BD67349D79}"/>
    <cellStyle name="요약 3 2 3 6" xfId="4925" xr:uid="{F5ACFE9B-9713-4D86-A8D5-1B3FECC21DCE}"/>
    <cellStyle name="요약 3 2 3 7" xfId="4059" xr:uid="{89F02614-BDDF-4FB3-9FE9-18CB27954064}"/>
    <cellStyle name="요약 3 2 3 8" xfId="17864" xr:uid="{41080083-93E2-4E49-9AEC-848EF6FFB8C0}"/>
    <cellStyle name="요약 3 2 3 9" xfId="3980" xr:uid="{BD95E0FF-3307-4A9F-8DCA-715EE1529BA5}"/>
    <cellStyle name="요약 3 2 4" xfId="5855" xr:uid="{8F615161-3AF9-4436-A33B-15EA86EA9048}"/>
    <cellStyle name="요약 3 2 4 2" xfId="7024" xr:uid="{DD961394-8521-451A-80D4-44B78EE5F5A1}"/>
    <cellStyle name="요약 3 2 4 2 2" xfId="11180" xr:uid="{9549CE5E-D8D1-4C8F-AC59-0CC16D43332B}"/>
    <cellStyle name="요약 3 2 4 2 3" xfId="14634" xr:uid="{F52FD338-DAAD-442C-892E-A17D830CA864}"/>
    <cellStyle name="요약 3 2 4 2 4" xfId="16146" xr:uid="{06FCD60B-B420-4C85-9CE4-7C2BCB9B6B5F}"/>
    <cellStyle name="요약 3 2 4 2 5" xfId="20375" xr:uid="{852C919A-F930-4B97-B2DC-42266835659C}"/>
    <cellStyle name="요약 3 2 4 2 6" xfId="23133" xr:uid="{A4766FD3-9500-457D-91D2-F97704C9353C}"/>
    <cellStyle name="요약 3 2 4 3" xfId="7672" xr:uid="{C1AB8A7E-7AF3-4F9D-9E8C-E6CAB25E5909}"/>
    <cellStyle name="요약 3 2 4 3 2" xfId="11828" xr:uid="{D5D11E01-49BF-40D5-9D3C-CE4C0F2FE07F}"/>
    <cellStyle name="요약 3 2 4 3 3" xfId="15277" xr:uid="{7BDE4CF2-F252-46FC-9B21-2A1390E8D708}"/>
    <cellStyle name="요약 3 2 4 3 4" xfId="18673" xr:uid="{46178143-F530-4ED4-9839-2E13A0043A9E}"/>
    <cellStyle name="요약 3 2 4 3 5" xfId="21012" xr:uid="{34CF2570-3D87-427B-B190-193D6C6F84D3}"/>
    <cellStyle name="요약 3 2 4 3 6" xfId="23768" xr:uid="{41AD410D-16A5-4C7B-9899-3BF535C74095}"/>
    <cellStyle name="요약 3 2 4 4" xfId="8304" xr:uid="{66A819F3-D400-41C2-B5A2-0B61946EBD9D}"/>
    <cellStyle name="요약 3 2 4 4 2" xfId="12460" xr:uid="{45A3326A-7AA1-45E4-BF7C-AEFF7232CD43}"/>
    <cellStyle name="요약 3 2 4 4 3" xfId="15907" xr:uid="{FE81553C-AAA7-4295-AA43-F24E58A0A48E}"/>
    <cellStyle name="요약 3 2 4 4 4" xfId="4298" xr:uid="{4BF4631F-4A0B-4563-841E-52D1447E96B7}"/>
    <cellStyle name="요약 3 2 4 4 5" xfId="21638" xr:uid="{3A084C39-A054-439D-8398-03AD98A81691}"/>
    <cellStyle name="요약 3 2 4 4 6" xfId="24394" xr:uid="{55D9E2C7-3C4A-4689-9921-6096909EE3F2}"/>
    <cellStyle name="요약 3 2 4 5" xfId="10040" xr:uid="{7D3854D3-DDB9-4038-9213-C90400AD3250}"/>
    <cellStyle name="요약 3 2 4 6" xfId="3471" xr:uid="{1C633E66-CBBA-468A-B7AE-BBB94A97A6C2}"/>
    <cellStyle name="요약 3 2 4 7" xfId="8554" xr:uid="{8FFC6522-F8CC-4911-AA42-6B3EAA98C3A8}"/>
    <cellStyle name="요약 3 2 4 8" xfId="18364" xr:uid="{B6C8C357-24E2-4B59-8AF4-6131064D3AB6}"/>
    <cellStyle name="요약 3 2 4 9" xfId="17588" xr:uid="{D4C2B248-37C3-4DBC-8F0F-F063DA447F58}"/>
    <cellStyle name="요약 3 2 5" xfId="6704" xr:uid="{9DA3D0E1-2FA6-4768-8A03-461C73D8EA83}"/>
    <cellStyle name="요약 3 2 5 2" xfId="10865" xr:uid="{5BC7BF62-E0AD-4E1E-93BF-73644D296A6A}"/>
    <cellStyle name="요약 3 2 5 3" xfId="14318" xr:uid="{C7242CF0-EFF9-4469-AF31-EC452CDA9785}"/>
    <cellStyle name="요약 3 2 5 4" xfId="8560" xr:uid="{577DCD38-7FF8-4C21-A558-25E06741817E}"/>
    <cellStyle name="요약 3 2 5 5" xfId="20078" xr:uid="{FE265361-BCD3-46C8-945A-E4B8DD21649A}"/>
    <cellStyle name="요약 3 2 5 6" xfId="22837" xr:uid="{71D1FB00-AA06-4214-9D63-00572B9F1E8E}"/>
    <cellStyle name="요약 3 2 6" xfId="7372" xr:uid="{27B730B6-B770-43B1-B08A-A5B92020DBDF}"/>
    <cellStyle name="요약 3 2 6 2" xfId="11528" xr:uid="{949F11FA-C005-4C89-8729-3379E4521207}"/>
    <cellStyle name="요약 3 2 6 3" xfId="14979" xr:uid="{F0671C9D-6115-4D00-87E1-2F5AAED7B409}"/>
    <cellStyle name="요약 3 2 6 4" xfId="17710" xr:uid="{F1C8FC13-50FC-4D71-8666-D7846FB7A08A}"/>
    <cellStyle name="요약 3 2 6 5" xfId="20715" xr:uid="{DAF75541-57D6-475D-9CC6-568D8E28CA46}"/>
    <cellStyle name="요약 3 2 6 6" xfId="23471" xr:uid="{B6C93325-EDF3-482B-8843-1F61FE1B2BF2}"/>
    <cellStyle name="요약 3 2 7" xfId="8005" xr:uid="{7E254A93-C86C-4C37-83E3-FC071DBAEA76}"/>
    <cellStyle name="요약 3 2 7 2" xfId="12161" xr:uid="{3EA1E697-1FF5-41FD-B4C5-A77D62F641E7}"/>
    <cellStyle name="요약 3 2 7 3" xfId="15610" xr:uid="{4F5B763C-0EFB-49DC-B2F2-97222A02AD3D}"/>
    <cellStyle name="요약 3 2 7 4" xfId="13725" xr:uid="{33EEACD2-E84C-4274-A824-156D61D40F6D}"/>
    <cellStyle name="요약 3 2 7 5" xfId="21342" xr:uid="{FC43A8F1-AAB0-4251-9C38-6A143CA322D1}"/>
    <cellStyle name="요약 3 2 7 6" xfId="24098" xr:uid="{3DD8EAD0-F416-40FF-B819-B0347A997F32}"/>
    <cellStyle name="요약 3 2 8" xfId="9723" xr:uid="{61945AEF-D896-4726-A862-123193D17A56}"/>
    <cellStyle name="요약 3 2 9" xfId="4734" xr:uid="{76116E43-0A52-4520-B64B-750573EA5656}"/>
    <cellStyle name="요약 3 3" xfId="5801" xr:uid="{18F86728-B68D-4E33-83F2-A7324A55859C}"/>
    <cellStyle name="요약 3 3 2" xfId="6970" xr:uid="{2E13C666-2A0C-4DC8-B6E7-16221AEF6CB2}"/>
    <cellStyle name="요약 3 3 2 2" xfId="11126" xr:uid="{F6DCB043-2C04-4A61-AC20-A3305D66FD60}"/>
    <cellStyle name="요약 3 3 2 3" xfId="14580" xr:uid="{E0AECB36-ABEA-4DD6-B9D9-6F45748637F1}"/>
    <cellStyle name="요약 3 3 2 4" xfId="18829" xr:uid="{4D533153-F2E0-4346-89A8-3D2A9C6D3273}"/>
    <cellStyle name="요약 3 3 2 5" xfId="20321" xr:uid="{074AAD3F-315D-47DA-B7DB-E1C253911A8F}"/>
    <cellStyle name="요약 3 3 2 6" xfId="23079" xr:uid="{28F1B868-0DE0-4D50-8458-94B2E7B072C7}"/>
    <cellStyle name="요약 3 3 3" xfId="7618" xr:uid="{CF626620-084F-4DC7-B5F8-8DAE9AF0C9B6}"/>
    <cellStyle name="요약 3 3 3 2" xfId="11774" xr:uid="{7C30124F-AB2B-4653-A3EC-541AB990E6EC}"/>
    <cellStyle name="요약 3 3 3 3" xfId="15223" xr:uid="{78F26765-F9AA-48C2-941D-6120F9E4008F}"/>
    <cellStyle name="요약 3 3 3 4" xfId="13989" xr:uid="{2CE897E9-4B5F-42CA-9442-C3B51DCBFFF5}"/>
    <cellStyle name="요약 3 3 3 5" xfId="20958" xr:uid="{9283E09B-E580-4697-9D80-A0B2F3F8876E}"/>
    <cellStyle name="요약 3 3 3 6" xfId="23714" xr:uid="{6B87B0B6-FA69-40E3-951A-4A4FAE9C0134}"/>
    <cellStyle name="요약 3 3 4" xfId="8250" xr:uid="{C87AF9D0-565C-432C-AC04-A548B6F3A2AE}"/>
    <cellStyle name="요약 3 3 4 2" xfId="12406" xr:uid="{E3AB2BDA-A1C4-490F-B777-E9C7B16F3DD7}"/>
    <cellStyle name="요약 3 3 4 3" xfId="15853" xr:uid="{E060993B-96C1-47DE-A8E7-358315D7C5A0}"/>
    <cellStyle name="요약 3 3 4 4" xfId="4105" xr:uid="{542938EA-879F-462D-B301-6364C5E274FD}"/>
    <cellStyle name="요약 3 3 4 5" xfId="21584" xr:uid="{52886327-06FF-4C1D-AEF3-47909DCBF1A9}"/>
    <cellStyle name="요약 3 3 4 6" xfId="24340" xr:uid="{6A1E9415-7A3B-4629-9D29-77B31E6D8C5B}"/>
    <cellStyle name="요약 3 3 5" xfId="9986" xr:uid="{607AA3E3-9151-41D5-A489-4BA23587FC5A}"/>
    <cellStyle name="요약 3 3 6" xfId="5080" xr:uid="{AA758866-2204-47E6-A5D5-8828C333559B}"/>
    <cellStyle name="요약 3 3 7" xfId="10163" xr:uid="{6B0A40D9-1657-480C-9BCF-2A5FE9B18AD2}"/>
    <cellStyle name="요약 3 3 8" xfId="18050" xr:uid="{02701570-097A-4F90-9AD0-D426002B9248}"/>
    <cellStyle name="요약 3 3 9" xfId="18231" xr:uid="{679C37EA-20D4-4316-A033-03DB8C685119}"/>
    <cellStyle name="요약 3 4" xfId="6516" xr:uid="{A7AA9279-5022-4C40-B8F4-34D799034199}"/>
    <cellStyle name="요약 3 4 2" xfId="10688" xr:uid="{FEE4035F-6172-4825-BF1E-6760CF972C33}"/>
    <cellStyle name="요약 3 4 3" xfId="14136" xr:uid="{80A560C9-1039-40C0-8818-ADBF85986B6F}"/>
    <cellStyle name="요약 3 4 4" xfId="18739" xr:uid="{FF19DBF8-0BFC-4A60-A207-8F67E581B8BF}"/>
    <cellStyle name="요약 3 4 5" xfId="19914" xr:uid="{BBDCEACC-8B8C-46BD-BD75-5879D0E51FA4}"/>
    <cellStyle name="요약 3 4 6" xfId="22677" xr:uid="{8840422B-49A9-4F2E-B13B-76CC777F5C56}"/>
    <cellStyle name="요약 3 5" xfId="7215" xr:uid="{9BD96773-ADB4-486D-9331-01210B33A43C}"/>
    <cellStyle name="요약 3 5 2" xfId="11371" xr:uid="{1C84FE2F-BE69-4447-AE03-92CCC94413DF}"/>
    <cellStyle name="요약 3 5 3" xfId="14823" xr:uid="{11649DEF-462B-4087-8E5A-C56F1C437647}"/>
    <cellStyle name="요약 3 5 4" xfId="17010" xr:uid="{64D38CBF-3D0E-437F-AFB7-FDA756EE1DAD}"/>
    <cellStyle name="요약 3 5 5" xfId="20560" xr:uid="{51DA4D1F-AA00-44A1-AB29-7350F85A22CE}"/>
    <cellStyle name="요약 3 5 6" xfId="23316" xr:uid="{182BF47B-1434-4D84-A265-438C963F280D}"/>
    <cellStyle name="요약 3 6" xfId="7846" xr:uid="{0749E86C-5C73-41BD-836B-AACF6CC793E5}"/>
    <cellStyle name="요약 3 6 2" xfId="12002" xr:uid="{E26B2E14-F1FB-459E-B77F-ABA98D28963A}"/>
    <cellStyle name="요약 3 6 3" xfId="15451" xr:uid="{3657A0F3-B149-4617-928A-4E94B6FC0181}"/>
    <cellStyle name="요약 3 6 4" xfId="3942" xr:uid="{B240A9A2-BDEB-4C6A-94BF-97EEB0236972}"/>
    <cellStyle name="요약 3 6 5" xfId="21185" xr:uid="{415B3CD6-7B94-437A-9AC6-B4E888BC9865}"/>
    <cellStyle name="요약 3 6 6" xfId="23941" xr:uid="{77D89930-90B1-4365-9E1B-4802EFFCC382}"/>
    <cellStyle name="요약 3 7" xfId="9159" xr:uid="{BF5BA8E3-FDD6-4A46-910B-BDC1AE1DBFE6}"/>
    <cellStyle name="요약 3 7 2" xfId="13259" xr:uid="{A775DE1A-ABB4-4EA2-8E4E-A48A3CBF798C}"/>
    <cellStyle name="요약 3 7 3" xfId="16655" xr:uid="{C8B55859-5209-4814-9FFD-12F6D9B2C9AB}"/>
    <cellStyle name="요약 3 7 4" xfId="19092" xr:uid="{1321D374-6AA9-4C5D-BD47-8FAD8000FDAC}"/>
    <cellStyle name="요약 3 7 5" xfId="19499" xr:uid="{F9C0BD14-E5CF-4EF1-80F0-C404F683D3A9}"/>
    <cellStyle name="요약 3 7 6" xfId="22072" xr:uid="{6F4BEFC4-EAD4-42D0-8A78-10CBE73353B1}"/>
    <cellStyle name="요약 3 7 7" xfId="24768" xr:uid="{A2D9F5AC-CACE-4A28-BA58-BC3BA1E05A6C}"/>
    <cellStyle name="요약 3 8" xfId="9414" xr:uid="{F76911FF-8F48-48E0-BC00-0BACEC831DED}"/>
    <cellStyle name="요약 3 8 2" xfId="13511" xr:uid="{5AAC794B-0B0A-48CA-979D-3579BA7ABB46}"/>
    <cellStyle name="요약 3 8 3" xfId="16906" xr:uid="{41E1F2DC-03EE-47CB-B7AA-55446CC1E799}"/>
    <cellStyle name="요약 3 8 4" xfId="19337" xr:uid="{F1234C5C-903F-4ACD-A1F0-A2569EA07F69}"/>
    <cellStyle name="요약 3 8 5" xfId="19675" xr:uid="{32767676-947A-4B62-A382-2E899CF55AC5}"/>
    <cellStyle name="요약 3 8 6" xfId="22306" xr:uid="{A84AF0C9-0668-40D5-9E30-25C4C939F952}"/>
    <cellStyle name="요약 3 8 7" xfId="24966" xr:uid="{82952F3D-5160-4F12-88A7-2B6B9D433B0F}"/>
    <cellStyle name="요약 3 9" xfId="9498" xr:uid="{A314C373-F5AD-41CE-9575-9B4D936798DB}"/>
    <cellStyle name="요약 4" xfId="5501" xr:uid="{98EE4E9A-4B59-4A10-8A2E-33906705267C}"/>
    <cellStyle name="요약 4 10" xfId="9693" xr:uid="{15EE1C09-5B26-41A8-A262-0C76342ED6C2}"/>
    <cellStyle name="요약 4 11" xfId="12940" xr:uid="{A9918DEF-F668-4FEB-812E-72BC163B0719}"/>
    <cellStyle name="요약 4 12" xfId="18547" xr:uid="{21507538-5A46-4214-8F15-D0506DB40A9F}"/>
    <cellStyle name="요약 4 13" xfId="18191" xr:uid="{698B7FEB-0422-4C25-9DE3-7BA9042CBA1F}"/>
    <cellStyle name="요약 4 14" xfId="3524" xr:uid="{4DED2784-C8E4-4E1D-B998-97D264525733}"/>
    <cellStyle name="요약 4 2" xfId="5554" xr:uid="{2D58BC9E-FAFF-4108-ACA0-F53CBBBF8690}"/>
    <cellStyle name="요약 4 2 10" xfId="17453" xr:uid="{2C938259-27B3-48EA-B44D-7E999C80480F}"/>
    <cellStyle name="요약 4 2 11" xfId="21838" xr:uid="{E223DCA1-64D6-4135-8B0D-B4F813857DE7}"/>
    <cellStyle name="요약 4 2 2" xfId="5656" xr:uid="{6056DD52-C7E4-4A55-A7FB-136316D7BE9D}"/>
    <cellStyle name="요약 4 2 2 2" xfId="6826" xr:uid="{E99BCC2B-6896-4DFA-AF53-C3D21D28F345}"/>
    <cellStyle name="요약 4 2 2 2 2" xfId="10987" xr:uid="{CAAD8265-87AC-47A6-A57A-4943762FA16D}"/>
    <cellStyle name="요약 4 2 2 2 3" xfId="14440" xr:uid="{F458DEF6-907D-4E6F-9D3D-453A1B2D6CFF}"/>
    <cellStyle name="요약 4 2 2 2 4" xfId="13022" xr:uid="{E7D36CE6-5B5A-4F25-95F0-9D3A7D695DA0}"/>
    <cellStyle name="요약 4 2 2 2 5" xfId="20199" xr:uid="{257F4C9C-AB14-437A-9303-F5B5ABE03E44}"/>
    <cellStyle name="요약 4 2 2 2 6" xfId="22958" xr:uid="{4F27E211-2DCF-4222-A899-B0C8666C2CEE}"/>
    <cellStyle name="요약 4 2 2 3" xfId="7494" xr:uid="{74B8C47B-0985-4C7B-BB37-22A92499E08E}"/>
    <cellStyle name="요약 4 2 2 3 2" xfId="11650" xr:uid="{CE1C13ED-9770-425C-9D89-72D11A352E87}"/>
    <cellStyle name="요약 4 2 2 3 3" xfId="15101" xr:uid="{D93448ED-F45A-492A-84EB-B932CE7DCB02}"/>
    <cellStyle name="요약 4 2 2 3 4" xfId="3977" xr:uid="{64283F4D-F61A-487C-BCBF-DEC58A244C06}"/>
    <cellStyle name="요약 4 2 2 3 5" xfId="20837" xr:uid="{6EABFE67-5E15-4892-BA71-C7E205BE2867}"/>
    <cellStyle name="요약 4 2 2 3 6" xfId="23593" xr:uid="{48EE1851-F441-4FD3-924A-3F4720D10651}"/>
    <cellStyle name="요약 4 2 2 4" xfId="8126" xr:uid="{3265E740-8D2A-4BE7-AECF-F54399CCDECC}"/>
    <cellStyle name="요약 4 2 2 4 2" xfId="12282" xr:uid="{373F9EF4-F3ED-489B-A47A-89661C35DA80}"/>
    <cellStyle name="요약 4 2 2 4 3" xfId="15731" xr:uid="{B6F52A9B-8110-4E38-A770-4B6042EF8E9F}"/>
    <cellStyle name="요약 4 2 2 4 4" xfId="8564" xr:uid="{DFEE3E19-6224-476B-BF5C-A0B24498B36E}"/>
    <cellStyle name="요약 4 2 2 4 5" xfId="21463" xr:uid="{C4220FC8-B893-4948-8EE8-47D77EF68460}"/>
    <cellStyle name="요약 4 2 2 4 6" xfId="24219" xr:uid="{6D621D54-08C0-4966-A547-A85167F10CF5}"/>
    <cellStyle name="요약 4 2 2 5" xfId="9847" xr:uid="{B9821761-9AD2-41F5-AD72-7D27AF09B8F6}"/>
    <cellStyle name="요약 4 2 2 6" xfId="4934" xr:uid="{B91A79FD-2F2F-427C-A694-789E27BD2768}"/>
    <cellStyle name="요약 4 2 2 7" xfId="12899" xr:uid="{14551F87-427D-48A0-BF81-AF0522BEF04B}"/>
    <cellStyle name="요약 4 2 2 8" xfId="16489" xr:uid="{917E4E6E-9655-45F6-802D-9497F94E0181}"/>
    <cellStyle name="요약 4 2 2 9" xfId="5001" xr:uid="{582E6C71-A671-4FC7-9639-FC4B89C131F8}"/>
    <cellStyle name="요약 4 2 3" xfId="5877" xr:uid="{478DE040-49FE-464D-8FC4-0E2559BCAD7B}"/>
    <cellStyle name="요약 4 2 3 2" xfId="7046" xr:uid="{094279A3-F3A2-4911-B571-7E72F16BBCF9}"/>
    <cellStyle name="요약 4 2 3 2 2" xfId="11202" xr:uid="{5463F5E1-0459-4272-8198-68C3016F92B2}"/>
    <cellStyle name="요약 4 2 3 2 3" xfId="14656" xr:uid="{5C1B84D4-6A1A-4A64-A60B-00D26021C0AF}"/>
    <cellStyle name="요약 4 2 3 2 4" xfId="17522" xr:uid="{99B4621F-A90F-4B68-B5DA-F3459F37BF62}"/>
    <cellStyle name="요약 4 2 3 2 5" xfId="20397" xr:uid="{57012B4D-A1AD-455C-AC6E-A4698088A2B6}"/>
    <cellStyle name="요약 4 2 3 2 6" xfId="23155" xr:uid="{827F3B90-490E-4284-84A0-52226069A0F7}"/>
    <cellStyle name="요약 4 2 3 3" xfId="7694" xr:uid="{806D917F-A4E2-44E2-8730-DC7D285456E4}"/>
    <cellStyle name="요약 4 2 3 3 2" xfId="11850" xr:uid="{BCCC7FA0-1545-4D12-B249-625B88C70BAD}"/>
    <cellStyle name="요약 4 2 3 3 3" xfId="15299" xr:uid="{876096E9-A048-44D9-8011-FB39752A9678}"/>
    <cellStyle name="요약 4 2 3 3 4" xfId="14007" xr:uid="{EB84832D-E78F-4936-AF73-7498C1B3B81F}"/>
    <cellStyle name="요약 4 2 3 3 5" xfId="21034" xr:uid="{FE8FC78E-8687-4A6A-A397-128E4686D530}"/>
    <cellStyle name="요약 4 2 3 3 6" xfId="23790" xr:uid="{31E7123A-1C05-477B-A291-7F2AC5705404}"/>
    <cellStyle name="요약 4 2 3 4" xfId="8326" xr:uid="{0FB7D1B8-EC19-4279-905C-3A49963D236E}"/>
    <cellStyle name="요약 4 2 3 4 2" xfId="12482" xr:uid="{44901C4A-F7DD-4B51-9F87-D2302F1028A4}"/>
    <cellStyle name="요약 4 2 3 4 3" xfId="15929" xr:uid="{A9BF76DB-BB73-44AD-A02D-A61A2A481413}"/>
    <cellStyle name="요약 4 2 3 4 4" xfId="4318" xr:uid="{57C1DE6E-4B48-4E77-B2ED-ACB686BCF5F1}"/>
    <cellStyle name="요약 4 2 3 4 5" xfId="21660" xr:uid="{47DB0673-9FF1-44BC-B97B-419F60CA9B53}"/>
    <cellStyle name="요약 4 2 3 4 6" xfId="24416" xr:uid="{38ECC22A-067F-4BD2-96EE-59A3F698152D}"/>
    <cellStyle name="요약 4 2 3 5" xfId="10062" xr:uid="{8F561DCC-0FA4-4FB0-97D6-DFEA14044954}"/>
    <cellStyle name="요약 4 2 3 6" xfId="3447" xr:uid="{8764A6E2-9A11-4BD3-9ADF-AEB00149DCF9}"/>
    <cellStyle name="요약 4 2 3 7" xfId="13665" xr:uid="{B91DA353-A671-4D7E-AE6E-2A58CAC43535}"/>
    <cellStyle name="요약 4 2 3 8" xfId="3182" xr:uid="{A8C62008-3616-4436-8F20-222A89CC364E}"/>
    <cellStyle name="요약 4 2 3 9" xfId="19529" xr:uid="{D531A67A-6BE8-4FC4-BBED-276A737F66C3}"/>
    <cellStyle name="요약 4 2 4" xfId="6724" xr:uid="{649D6672-8778-4C13-9030-50001CDC1BC2}"/>
    <cellStyle name="요약 4 2 4 2" xfId="10885" xr:uid="{18FB3834-96A1-4E86-BCC7-07BFD6EEC205}"/>
    <cellStyle name="요약 4 2 4 3" xfId="14338" xr:uid="{8554A8C3-6F82-447C-9C3D-ECFD442A0DEE}"/>
    <cellStyle name="요약 4 2 4 4" xfId="16140" xr:uid="{9362E208-9718-4A93-9CF0-9E8666DD4BA4}"/>
    <cellStyle name="요약 4 2 4 5" xfId="20097" xr:uid="{50303052-8802-4F82-8405-81978654014E}"/>
    <cellStyle name="요약 4 2 4 6" xfId="22856" xr:uid="{F2502DD3-76F9-44A4-9954-0BD72E6D431F}"/>
    <cellStyle name="요약 4 2 5" xfId="7392" xr:uid="{DA9C5B04-3992-49AE-88D3-EF07E33DFC11}"/>
    <cellStyle name="요약 4 2 5 2" xfId="11548" xr:uid="{4E3C681B-4101-4EDF-A1F7-F4E0124D5C7A}"/>
    <cellStyle name="요약 4 2 5 3" xfId="14999" xr:uid="{6476FE7B-9B09-461C-9464-FABF278349DD}"/>
    <cellStyle name="요약 4 2 5 4" xfId="13092" xr:uid="{7658F810-4D67-44B0-84AE-5493BAE6C8A7}"/>
    <cellStyle name="요약 4 2 5 5" xfId="20735" xr:uid="{19163B73-1420-4101-BB10-01BA018B4C78}"/>
    <cellStyle name="요약 4 2 5 6" xfId="23491" xr:uid="{1B743EE7-81AF-466E-A2C2-93626A487C1A}"/>
    <cellStyle name="요약 4 2 6" xfId="8024" xr:uid="{3310A9B4-D906-4DE2-9047-F4B842B8AF78}"/>
    <cellStyle name="요약 4 2 6 2" xfId="12180" xr:uid="{E8928812-BDDA-4CB5-B320-9777D31A262F}"/>
    <cellStyle name="요약 4 2 6 3" xfId="15629" xr:uid="{6B2C60C0-6E9C-4D3D-BC65-B05E887AF26A}"/>
    <cellStyle name="요약 4 2 6 4" xfId="9608" xr:uid="{5FC376E1-538C-403D-B574-CC4B6404AB86}"/>
    <cellStyle name="요약 4 2 6 5" xfId="21361" xr:uid="{CE9078CC-3334-4BCA-98DB-954C0E3CA70E}"/>
    <cellStyle name="요약 4 2 6 6" xfId="24117" xr:uid="{016F0956-DFAB-42B6-9BEC-AC905B32885B}"/>
    <cellStyle name="요약 4 2 7" xfId="9745" xr:uid="{815EC2E4-FCB3-40A5-8992-5590BAD852A3}"/>
    <cellStyle name="요약 4 2 8" xfId="9594" xr:uid="{E33A50C5-FEB7-4EB9-9172-8CED312D712F}"/>
    <cellStyle name="요약 4 2 9" xfId="18626" xr:uid="{E3C1FBF3-932E-4A7C-96EF-DD497FC8767B}"/>
    <cellStyle name="요약 4 3" xfId="5607" xr:uid="{9B0AA039-DF7E-4FAB-B0BF-22B7205BF051}"/>
    <cellStyle name="요약 4 3 2" xfId="6777" xr:uid="{74F24CE5-4A3F-4CD9-A5BE-1B3581F93CB6}"/>
    <cellStyle name="요약 4 3 2 2" xfId="10938" xr:uid="{E81747E5-1591-41F6-B414-8F0376F18D38}"/>
    <cellStyle name="요약 4 3 2 3" xfId="14391" xr:uid="{471A809C-192D-4BCF-8782-E1138416367E}"/>
    <cellStyle name="요약 4 3 2 4" xfId="19112" xr:uid="{ADE2605E-276E-490C-90AA-64877803A085}"/>
    <cellStyle name="요약 4 3 2 5" xfId="20150" xr:uid="{9A05BC24-D3F1-4ABD-B5C9-6FD340F42A0F}"/>
    <cellStyle name="요약 4 3 2 6" xfId="22909" xr:uid="{D7D68FAE-A70F-475C-885F-9509D70CDAB7}"/>
    <cellStyle name="요약 4 3 3" xfId="7445" xr:uid="{58C508D6-453A-4871-991B-CFC25F252130}"/>
    <cellStyle name="요약 4 3 3 2" xfId="11601" xr:uid="{B4C0505E-932E-4C0C-8730-4B6C863B5BFC}"/>
    <cellStyle name="요약 4 3 3 3" xfId="15052" xr:uid="{432389FA-D079-484F-A099-1157BA9D2788}"/>
    <cellStyle name="요약 4 3 3 4" xfId="17708" xr:uid="{1E20D13E-B6EA-4AF2-9911-53ACB6DD0CE7}"/>
    <cellStyle name="요약 4 3 3 5" xfId="20788" xr:uid="{9D28D90F-12C4-43AF-A8AC-CE4F1A10E0E7}"/>
    <cellStyle name="요약 4 3 3 6" xfId="23544" xr:uid="{61369C03-CBF7-4EFF-9DCA-A897B82E68A4}"/>
    <cellStyle name="요약 4 3 4" xfId="8077" xr:uid="{872E71FD-1B9C-4E40-9D16-230441E8594A}"/>
    <cellStyle name="요약 4 3 4 2" xfId="12233" xr:uid="{3B3393A7-D119-446A-B503-E08827698400}"/>
    <cellStyle name="요약 4 3 4 3" xfId="15682" xr:uid="{9BD7A9C4-6462-49A5-BD2F-CBD350B9E4CF}"/>
    <cellStyle name="요약 4 3 4 4" xfId="11248" xr:uid="{8AF0A311-4314-48BF-8026-D266EB9240B4}"/>
    <cellStyle name="요약 4 3 4 5" xfId="21414" xr:uid="{130DF273-07C6-4D91-8822-38244DEE999B}"/>
    <cellStyle name="요약 4 3 4 6" xfId="24170" xr:uid="{45FDA993-FCFB-4B24-8C8F-DE98D8479E1B}"/>
    <cellStyle name="요약 4 3 5" xfId="9798" xr:uid="{F601200D-44D7-404B-8210-7648EAADE392}"/>
    <cellStyle name="요약 4 3 6" xfId="4912" xr:uid="{D4D50346-A628-48CD-957A-EFB551D94821}"/>
    <cellStyle name="요약 4 3 7" xfId="13010" xr:uid="{DFBE049A-4AD0-44C5-92CC-2949BA1BA786}"/>
    <cellStyle name="요약 4 3 8" xfId="3488" xr:uid="{0F8845E5-4593-4CE0-8FD6-D6896E271DC3}"/>
    <cellStyle name="요약 4 3 9" xfId="17663" xr:uid="{28CA1544-2CF4-4E0C-B4F2-6547948613E6}"/>
    <cellStyle name="요약 4 4" xfId="5823" xr:uid="{D5A95425-8579-4CFE-BF95-432BA45FF2F1}"/>
    <cellStyle name="요약 4 4 2" xfId="6992" xr:uid="{DC18AC91-FDDC-4FD0-B0FF-C231BAC6240B}"/>
    <cellStyle name="요약 4 4 2 2" xfId="11148" xr:uid="{14A0E5A4-E4F6-46E1-ACD1-C430B96A11D5}"/>
    <cellStyle name="요약 4 4 2 3" xfId="14602" xr:uid="{9A6FCF43-F0F5-43A5-9CA6-872F86778FC9}"/>
    <cellStyle name="요약 4 4 2 4" xfId="17366" xr:uid="{FECC35F8-ACB4-4EAC-8DA6-3A0021D6664F}"/>
    <cellStyle name="요약 4 4 2 5" xfId="20343" xr:uid="{6F05C20A-A26F-47AA-BF98-D8DFE4692BEB}"/>
    <cellStyle name="요약 4 4 2 6" xfId="23101" xr:uid="{A1D45332-E646-4860-879A-1C362A00D7FF}"/>
    <cellStyle name="요약 4 4 3" xfId="7640" xr:uid="{DE092420-892C-407C-89CE-EC4B12801322}"/>
    <cellStyle name="요약 4 4 3 2" xfId="11796" xr:uid="{849E032C-7161-4270-9010-3D609B4636D8}"/>
    <cellStyle name="요약 4 4 3 3" xfId="15245" xr:uid="{901DABFE-3BCF-43BA-B5D7-1BEEB45A1BF1}"/>
    <cellStyle name="요약 4 4 3 4" xfId="9623" xr:uid="{EA897603-73B2-4788-8D5F-B04474ABFFD5}"/>
    <cellStyle name="요약 4 4 3 5" xfId="20980" xr:uid="{9AF80BAA-660F-41CB-8927-EADA745BAF43}"/>
    <cellStyle name="요약 4 4 3 6" xfId="23736" xr:uid="{B8EC4FA6-3B2A-4C7A-A209-103A107CBE33}"/>
    <cellStyle name="요약 4 4 4" xfId="8272" xr:uid="{FD2C9289-25FD-4CDB-A44B-813D24670CE1}"/>
    <cellStyle name="요약 4 4 4 2" xfId="12428" xr:uid="{28F72D3A-53B0-40CD-A9E0-2F421632EDF1}"/>
    <cellStyle name="요약 4 4 4 3" xfId="15875" xr:uid="{CAC60278-0692-44C1-8858-49F8A0133516}"/>
    <cellStyle name="요약 4 4 4 4" xfId="4535" xr:uid="{AF642D1C-492D-40F8-8408-6C5DBC8E5A1B}"/>
    <cellStyle name="요약 4 4 4 5" xfId="21606" xr:uid="{E7E2D5F9-E5FA-4390-A98D-15AC3679B22E}"/>
    <cellStyle name="요약 4 4 4 6" xfId="24362" xr:uid="{A89259D3-783B-4FEA-AAB3-D64A15867AB3}"/>
    <cellStyle name="요약 4 4 5" xfId="10008" xr:uid="{C3108261-6175-4FE5-8E05-B32FEC5A20D3}"/>
    <cellStyle name="요약 4 4 6" xfId="5131" xr:uid="{715EF265-7B69-4D9B-A36F-CF45A6D5E514}"/>
    <cellStyle name="요약 4 4 7" xfId="10546" xr:uid="{331314C4-2454-441E-A2E4-A48BF84DCD21}"/>
    <cellStyle name="요약 4 4 8" xfId="17406" xr:uid="{E2C2E79B-527F-4A2D-A484-869E9A27B325}"/>
    <cellStyle name="요약 4 4 9" xfId="19694" xr:uid="{610A5CD1-4FEE-4778-9A79-3740AE5AF11D}"/>
    <cellStyle name="요약 4 5" xfId="6675" xr:uid="{833DD9F7-7C34-4DE9-A19A-65610F00C063}"/>
    <cellStyle name="요약 4 5 2" xfId="10836" xr:uid="{02BC6DC7-1133-443A-96E5-79D83CE19A16}"/>
    <cellStyle name="요약 4 5 3" xfId="14289" xr:uid="{632EC653-7729-4D50-AC45-D9447C7A61E1}"/>
    <cellStyle name="요약 4 5 4" xfId="16935" xr:uid="{58A58C0F-4A00-4A0B-A57D-9444CCDA438F}"/>
    <cellStyle name="요약 4 5 5" xfId="20049" xr:uid="{5DC8D7C2-F772-476B-8932-34DD135A624E}"/>
    <cellStyle name="요약 4 5 6" xfId="22808" xr:uid="{CD598AC7-3FF1-4C02-8EF0-301054B49F11}"/>
    <cellStyle name="요약 4 6" xfId="7343" xr:uid="{B06375FC-5C95-4CE8-8C14-A8AFE2E52F59}"/>
    <cellStyle name="요약 4 6 2" xfId="11499" xr:uid="{BF4153C9-E868-49EA-9606-E7CEFA872D92}"/>
    <cellStyle name="요약 4 6 3" xfId="14950" xr:uid="{1A051174-D8CC-45C4-82CA-2663FB973025}"/>
    <cellStyle name="요약 4 6 4" xfId="17866" xr:uid="{205DCA6B-D1D2-4019-ABB5-B886F29809D0}"/>
    <cellStyle name="요약 4 6 5" xfId="20686" xr:uid="{83E3BADF-AB3C-4D91-BA66-7C1D8CCEA559}"/>
    <cellStyle name="요약 4 6 6" xfId="23442" xr:uid="{E9949669-7CF7-4147-9C94-2B76C9973A26}"/>
    <cellStyle name="요약 4 7" xfId="7976" xr:uid="{04A8A1E4-86C5-44D9-B3D3-B158852D719A}"/>
    <cellStyle name="요약 4 7 2" xfId="12132" xr:uid="{1FB0EF1D-D2F6-479B-86A6-425E27C5F82B}"/>
    <cellStyle name="요약 4 7 3" xfId="15581" xr:uid="{CFAB8329-0767-45A0-8DCA-735086A892F7}"/>
    <cellStyle name="요약 4 7 4" xfId="15143" xr:uid="{4D0AE93D-EE55-449C-8393-96FE848074E4}"/>
    <cellStyle name="요약 4 7 5" xfId="21313" xr:uid="{F3E885F4-5983-4F6B-A94B-30991FB50580}"/>
    <cellStyle name="요약 4 7 6" xfId="24069" xr:uid="{34908B02-BD56-4158-843D-731ABA89922D}"/>
    <cellStyle name="요약 4 8" xfId="9183" xr:uid="{037385D9-0330-4EAE-90E3-56E24285F633}"/>
    <cellStyle name="요약 4 8 2" xfId="13281" xr:uid="{EC641C4E-B589-49DE-AFF4-B54F24EE64A7}"/>
    <cellStyle name="요약 4 8 3" xfId="16678" xr:uid="{EABECE7C-9138-4193-A85D-257DB17DCD4D}"/>
    <cellStyle name="요약 4 8 4" xfId="19110" xr:uid="{664F5FCB-4CEF-4D52-AABD-AC977E9B87CB}"/>
    <cellStyle name="요약 4 8 5" xfId="19517" xr:uid="{AE8A902F-000E-4480-87F9-2752ADF0140F}"/>
    <cellStyle name="요약 4 8 6" xfId="22086" xr:uid="{B5E18D80-D7D6-420A-8FDA-2A176409D491}"/>
    <cellStyle name="요약 4 8 7" xfId="24781" xr:uid="{18BB43C4-0BE1-4544-BF6C-EB569847D61C}"/>
    <cellStyle name="요약 4 9" xfId="9427" xr:uid="{4144C2C0-6692-4B14-96CF-7930446E1959}"/>
    <cellStyle name="요약 4 9 2" xfId="13524" xr:uid="{1200BF6D-B401-47FB-A7B0-BA9C2D1E4760}"/>
    <cellStyle name="요약 4 9 3" xfId="16919" xr:uid="{D944AD4D-F0F4-47EB-8267-0D8574FD68E0}"/>
    <cellStyle name="요약 4 9 4" xfId="19350" xr:uid="{1AC430F9-13E1-4E86-8D78-F9CAB50B92BE}"/>
    <cellStyle name="요약 4 9 5" xfId="19688" xr:uid="{CCCC64D7-5F0A-4EE4-8ACA-2A43299181AB}"/>
    <cellStyle name="요약 4 9 6" xfId="22319" xr:uid="{65374F67-9273-4DD4-B6FF-2C4630F43D6A}"/>
    <cellStyle name="요약 4 9 7" xfId="24979" xr:uid="{215370E9-4763-46A8-B3D3-2D125935E34F}"/>
    <cellStyle name="요약 5" xfId="5728" xr:uid="{ECD8B34A-8CF9-4B4F-914D-D83FCC1DE7AD}"/>
    <cellStyle name="요약 5 2" xfId="6898" xr:uid="{826D2A05-76A3-42D5-9101-1EC38283A679}"/>
    <cellStyle name="요약 5 2 2" xfId="11054" xr:uid="{E5EAECA3-C70A-43F4-8494-277421F9B25D}"/>
    <cellStyle name="요약 5 2 3" xfId="14510" xr:uid="{AF89DEE3-C506-4E44-A37D-9B109949FDC3}"/>
    <cellStyle name="요약 5 2 4" xfId="4256" xr:uid="{1A617B56-8CCC-4F92-8E6A-499432A839B4}"/>
    <cellStyle name="요약 5 2 5" xfId="20253" xr:uid="{D5BBFE35-DD4F-4E78-8897-29157DA00178}"/>
    <cellStyle name="요약 5 2 6" xfId="23012" xr:uid="{2C43A840-924D-42E0-A20F-7E42F03BEAC1}"/>
    <cellStyle name="요약 5 3" xfId="7549" xr:uid="{41C417F1-4B47-4A52-8CF6-31F52A00F33C}"/>
    <cellStyle name="요약 5 3 2" xfId="11705" xr:uid="{5C9F67C8-3261-4420-8AE4-7AFF9E84CD6E}"/>
    <cellStyle name="요약 5 3 3" xfId="15156" xr:uid="{C77A1648-54F3-4789-9EED-2DA768F1CE1E}"/>
    <cellStyle name="요약 5 3 4" xfId="3067" xr:uid="{48C30265-5E90-447E-B45F-C904A63D930D}"/>
    <cellStyle name="요약 5 3 5" xfId="20891" xr:uid="{640DD502-465E-4749-8DBB-9D37E67854CB}"/>
    <cellStyle name="요약 5 3 6" xfId="23647" xr:uid="{425C33CD-8C85-4B93-9692-717C10627B3D}"/>
    <cellStyle name="요약 5 4" xfId="8181" xr:uid="{68CE6274-B393-433D-8E9C-F41E82BE165E}"/>
    <cellStyle name="요약 5 4 2" xfId="12337" xr:uid="{7E446AF3-EC64-4E52-B836-697401877D3D}"/>
    <cellStyle name="요약 5 4 3" xfId="15786" xr:uid="{99C75866-28FE-4D23-BCD8-57B0155B7372}"/>
    <cellStyle name="요약 5 4 4" xfId="16295" xr:uid="{0221B349-9B98-4A64-8F04-A0B6D38178CA}"/>
    <cellStyle name="요약 5 4 5" xfId="21517" xr:uid="{D4B3FC50-DF25-444E-A32F-36779CB03D84}"/>
    <cellStyle name="요약 5 4 6" xfId="24273" xr:uid="{F627A766-40FD-403C-84BF-A4C0EDEECCA3}"/>
    <cellStyle name="요약 5 5" xfId="9913" xr:uid="{70AE619B-F394-437B-A039-EE02DCCB55E3}"/>
    <cellStyle name="요약 5 6" xfId="4634" xr:uid="{E0DD34E3-B524-4801-AAE0-5D2DBFA4D6AD}"/>
    <cellStyle name="요약 5 7" xfId="10804" xr:uid="{94681B50-FAAE-40B3-9437-72541B88F724}"/>
    <cellStyle name="요약 5 8" xfId="17408" xr:uid="{3CC8DBA2-2952-4604-A3B7-2C1E4FB7F857}"/>
    <cellStyle name="요약 5 9" xfId="17114" xr:uid="{FDE213A4-0345-4FCD-BBF8-48C8CD62D2A0}"/>
    <cellStyle name="요약 6" xfId="5750" xr:uid="{5D8D49C6-F9A5-43F1-ABFE-8DD4F6B38EAF}"/>
    <cellStyle name="요약 6 2" xfId="6920" xr:uid="{72812CA0-DEB0-4441-B28E-EFB5A42EBCFE}"/>
    <cellStyle name="요약 6 2 2" xfId="11076" xr:uid="{6AFA6BB4-BA6D-44A4-ADDB-EE7D8450EC8D}"/>
    <cellStyle name="요약 6 2 3" xfId="14530" xr:uid="{2DCDEFBE-D27C-49B1-A0B2-3663B47975B6}"/>
    <cellStyle name="요약 6 2 4" xfId="18760" xr:uid="{8F3CCC45-A2C9-4219-80A9-405F30770C4E}"/>
    <cellStyle name="요약 6 2 5" xfId="20273" xr:uid="{A99ED5AB-ED52-44F4-B5D4-5D5A10B6C151}"/>
    <cellStyle name="요약 6 2 6" xfId="23032" xr:uid="{4D8ACCAD-DE8E-4AD9-A3EF-D501BC4D3B70}"/>
    <cellStyle name="요약 6 3" xfId="7571" xr:uid="{24EFE278-FB72-4000-9472-7EF6C6F3DBF7}"/>
    <cellStyle name="요약 6 3 2" xfId="11727" xr:uid="{B0E47831-9615-44FD-926A-2B7486D6FF45}"/>
    <cellStyle name="요약 6 3 3" xfId="15176" xr:uid="{AC7F631F-50F3-475E-82FE-6D427CFEE7B3}"/>
    <cellStyle name="요약 6 3 4" xfId="12761" xr:uid="{0AF1DB36-FE7C-4C83-A44C-0A98F2B621A2}"/>
    <cellStyle name="요약 6 3 5" xfId="20911" xr:uid="{2DDCF217-CDD3-4826-8E06-C98EF1226F36}"/>
    <cellStyle name="요약 6 3 6" xfId="23667" xr:uid="{B4C8AE6F-872D-4B90-816F-E667CCCE36AB}"/>
    <cellStyle name="요약 6 4" xfId="8203" xr:uid="{4D0A37DD-871F-4E08-A35F-45FBFE4D7746}"/>
    <cellStyle name="요약 6 4 2" xfId="12359" xr:uid="{3FBEC37C-49E2-44A7-B743-5A4E03D66BD8}"/>
    <cellStyle name="요약 6 4 3" xfId="15806" xr:uid="{F59E6DE0-A5AD-48AC-B9E2-E08A788BC7A5}"/>
    <cellStyle name="요약 6 4 4" xfId="4085" xr:uid="{0ED94657-DE6D-4DBA-A4CC-99AF2F5F52A7}"/>
    <cellStyle name="요약 6 4 5" xfId="21537" xr:uid="{5B9F0661-2F26-4279-B6CA-00436A86974C}"/>
    <cellStyle name="요약 6 4 6" xfId="24293" xr:uid="{ABB905F4-39B9-42BC-96D7-D9444E5C624D}"/>
    <cellStyle name="요약 6 5" xfId="9935" xr:uid="{78C3B18F-7AB9-4D0A-B134-E87BEA13FE4A}"/>
    <cellStyle name="요약 6 6" xfId="4655" xr:uid="{2C1B8248-4D6F-4D12-9F90-DE9957585BA6}"/>
    <cellStyle name="요약 6 7" xfId="8527" xr:uid="{000685D8-EE7C-4486-8C27-5CF842A49C7E}"/>
    <cellStyle name="요약 6 8" xfId="3997" xr:uid="{66108CDC-82D1-4888-AFA9-3A309ACEC25C}"/>
    <cellStyle name="요약 6 9" xfId="18114" xr:uid="{BC9257B9-CDC4-4000-A6EF-9C6A11300544}"/>
    <cellStyle name="요약 7" xfId="5773" xr:uid="{4B28FB1C-4B5F-4A18-AC5D-8C4F972B1CB3}"/>
    <cellStyle name="요약 7 2" xfId="6942" xr:uid="{047AEDD9-293A-4652-946C-7732D351FCED}"/>
    <cellStyle name="요약 7 2 2" xfId="11098" xr:uid="{B5595FB8-30CC-43C4-A52A-46883C252668}"/>
    <cellStyle name="요약 7 2 3" xfId="14552" xr:uid="{52577338-EBEF-42E3-BA25-4CCCCF2149F6}"/>
    <cellStyle name="요약 7 2 4" xfId="18832" xr:uid="{FEBCC4CE-4F7F-4124-98D5-148315A5A6FB}"/>
    <cellStyle name="요약 7 2 5" xfId="20293" xr:uid="{85B7A8F9-C13A-4EA0-BB8D-CB21886072BC}"/>
    <cellStyle name="요약 7 2 6" xfId="23052" xr:uid="{30473B10-5FE9-4826-A4DB-EDD5F3073557}"/>
    <cellStyle name="요약 7 3" xfId="7591" xr:uid="{1C21D89F-1442-402D-ACEC-EA4C0FBC2FA1}"/>
    <cellStyle name="요약 7 3 2" xfId="11747" xr:uid="{3B92CC00-F3A3-4EF7-B83F-B041C5C9EBD9}"/>
    <cellStyle name="요약 7 3 3" xfId="15196" xr:uid="{63C2515A-4BB6-4802-8082-4C81029DCF0A}"/>
    <cellStyle name="요약 7 3 4" xfId="13982" xr:uid="{1FB1A393-A595-4A8A-815A-CCC017BA6317}"/>
    <cellStyle name="요약 7 3 5" xfId="20931" xr:uid="{A096FAE7-ECED-4087-913E-0CAE512955FD}"/>
    <cellStyle name="요약 7 3 6" xfId="23687" xr:uid="{8AFC7B7F-CB4F-4411-B149-93D675330303}"/>
    <cellStyle name="요약 7 4" xfId="8223" xr:uid="{F0780F9A-E232-42FD-AF59-BEB5BD0F367E}"/>
    <cellStyle name="요약 7 4 2" xfId="12379" xr:uid="{6584B5CC-F677-4EC5-9D16-B9078A2BD107}"/>
    <cellStyle name="요약 7 4 3" xfId="15826" xr:uid="{8FB71BEF-070B-462E-B243-F3B8F3D189DE}"/>
    <cellStyle name="요약 7 4 4" xfId="4091" xr:uid="{8FF171C6-0075-43AF-8391-03CA7F9E88D1}"/>
    <cellStyle name="요약 7 4 5" xfId="21557" xr:uid="{F34E3C65-BE01-43FD-BA35-6576B3797289}"/>
    <cellStyle name="요약 7 4 6" xfId="24313" xr:uid="{F4FEBFD5-E65F-4F3E-A888-99F62C7DE3D2}"/>
    <cellStyle name="요약 7 5" xfId="9958" xr:uid="{4107A508-C3F7-4ED5-89C3-D673A1E7F443}"/>
    <cellStyle name="요약 7 6" xfId="4673" xr:uid="{94AE2B41-0CCC-4219-B170-7AFDCFC1EE70}"/>
    <cellStyle name="요약 7 7" xfId="12999" xr:uid="{09DD504E-125B-4131-AFFF-3B916AD05289}"/>
    <cellStyle name="요약 7 8" xfId="18083" xr:uid="{D0D940E3-2D09-4098-9D39-5D43BD1F2D81}"/>
    <cellStyle name="요약 7 9" xfId="4845" xr:uid="{8D0B9959-7281-4C1C-B8A7-57C8362F42DA}"/>
    <cellStyle name="요약 8" xfId="6012" xr:uid="{AACBA830-E043-4BFE-A6E9-67D020522475}"/>
    <cellStyle name="요약 8 2" xfId="10193" xr:uid="{B9E287B4-CA21-4D54-ACB7-016B17D5A5E2}"/>
    <cellStyle name="요약 8 3" xfId="13643" xr:uid="{6017D062-1CD2-4B20-AED2-849031425348}"/>
    <cellStyle name="요약 8 4" xfId="18871" xr:uid="{A5E46419-9AC2-4256-8F1C-120DE5408CD6}"/>
    <cellStyle name="요약 8 5" xfId="17752" xr:uid="{4CD99EAC-298F-4404-B241-355327F8591C}"/>
    <cellStyle name="요약 8 6" xfId="3728" xr:uid="{7E028AFA-5EF8-424E-9C2F-47F718F7124C}"/>
    <cellStyle name="요약 9" xfId="6371" xr:uid="{5D84DECD-07EE-4048-8003-4349FC28CECD}"/>
    <cellStyle name="요약 9 2" xfId="10544" xr:uid="{51C71D1F-2F12-4368-9AA5-5673B4E6677E}"/>
    <cellStyle name="요약 9 3" xfId="13992" xr:uid="{203A22C2-14C7-4365-A783-FF77FD77478E}"/>
    <cellStyle name="요약 9 4" xfId="17061" xr:uid="{1D98E7D5-0984-4F47-9791-6ECAB4AB3CCA}"/>
    <cellStyle name="요약 9 5" xfId="19793" xr:uid="{E94AD456-602E-4D21-8C66-B9BDC3F6690C}"/>
    <cellStyle name="요약 9 6" xfId="22556" xr:uid="{54F99D47-D1D2-4C23-AE98-14DC8219A282}"/>
    <cellStyle name="입력" xfId="449" xr:uid="{00000000-0005-0000-0000-00004F080000}"/>
    <cellStyle name="입력 10" xfId="7096" xr:uid="{C213BD98-6309-4D02-8169-5A2A604B7B6A}"/>
    <cellStyle name="입력 10 2" xfId="11252" xr:uid="{246871E4-8AA7-48AF-924F-A5ED1D66D4FD}"/>
    <cellStyle name="입력 10 3" xfId="14704" xr:uid="{F4F3A65D-44AC-4AB1-8405-31A056A20DB6}"/>
    <cellStyle name="입력 10 4" xfId="16150" xr:uid="{B712496F-458D-42FF-824C-D612C6BA44C5}"/>
    <cellStyle name="입력 10 5" xfId="20441" xr:uid="{F5B51ADA-5686-4439-92FC-BF34D96B80BB}"/>
    <cellStyle name="입력 10 6" xfId="23197" xr:uid="{527E0CB2-9D48-443F-A0F7-023C04D3C111}"/>
    <cellStyle name="입력 11" xfId="8999" xr:uid="{742DF9BF-4119-4206-8AB1-9A2D7D8F1295}"/>
    <cellStyle name="입력 11 2" xfId="13109" xr:uid="{505193AD-7F3E-430E-8626-FBF29B2A2D83}"/>
    <cellStyle name="입력 11 3" xfId="16508" xr:uid="{3C9FB893-837C-446B-9567-148D14E04E73}"/>
    <cellStyle name="입력 11 4" xfId="18947" xr:uid="{64679DBE-0538-44E0-83AA-CD51E4D41734}"/>
    <cellStyle name="입력 11 5" xfId="3174" xr:uid="{0638E83D-4E85-43C4-937C-4926C6B5F545}"/>
    <cellStyle name="입력 11 6" xfId="21965" xr:uid="{14678190-B7B5-4AAD-91C2-B0A4574F457D}"/>
    <cellStyle name="입력 11 7" xfId="24663" xr:uid="{E6F3400F-9C02-437D-8069-89D9D11003EA}"/>
    <cellStyle name="입력 12" xfId="9300" xr:uid="{7536EEB2-F280-4CEC-93FB-97C003EDCB5F}"/>
    <cellStyle name="입력 12 2" xfId="13397" xr:uid="{5B954147-8F6F-447B-A397-D2E4E72203EF}"/>
    <cellStyle name="입력 12 3" xfId="16792" xr:uid="{BB1CD5A8-E455-474C-BBF9-4CA4D0BC2516}"/>
    <cellStyle name="입력 12 4" xfId="19223" xr:uid="{2E47E837-B573-4002-B845-528A72F490F3}"/>
    <cellStyle name="입력 12 5" xfId="22192" xr:uid="{D6187F06-467D-4FFC-BC68-149652A207FE}"/>
    <cellStyle name="입력 12 6" xfId="24852" xr:uid="{7D0E6EF5-4D43-4159-9F29-CAA4091DD5CB}"/>
    <cellStyle name="입력 13" xfId="3352" xr:uid="{E69E31C1-4EC5-4BEE-BF52-DF4BEB1468D0}"/>
    <cellStyle name="입력 14" xfId="5157" xr:uid="{7D5F68DB-CAC8-417D-BE9B-DA44CA295886}"/>
    <cellStyle name="입력 15" xfId="4762" xr:uid="{3361FF26-1B75-4521-8F16-4564160762CC}"/>
    <cellStyle name="입력 16" xfId="17545" xr:uid="{F9835D77-57C4-449B-A612-9E158CB4EC76}"/>
    <cellStyle name="입력 17" xfId="19547" xr:uid="{77223F88-83E3-4DFA-A597-AF2B63F2DED9}"/>
    <cellStyle name="입력 2" xfId="5184" xr:uid="{F5695079-92EF-4950-AFA5-F91A417AD67F}"/>
    <cellStyle name="입력 2 10" xfId="7746" xr:uid="{AE62C815-856C-46D9-916D-A71FBD0345C4}"/>
    <cellStyle name="입력 2 10 2" xfId="11902" xr:uid="{325ED926-5E2F-40A6-AA3C-BB31FED6B105}"/>
    <cellStyle name="입력 2 10 3" xfId="15351" xr:uid="{80861F11-0870-41C0-B66E-0122B989304C}"/>
    <cellStyle name="입력 2 10 4" xfId="12697" xr:uid="{8E827806-33EF-48BF-AD11-D73960E9496F}"/>
    <cellStyle name="입력 2 10 5" xfId="21085" xr:uid="{57E6922C-80FB-4211-ABC9-B2133499D553}"/>
    <cellStyle name="입력 2 10 6" xfId="23841" xr:uid="{67A0BEE1-105C-44A0-97FE-B0B56B119E3B}"/>
    <cellStyle name="입력 2 11" xfId="9160" xr:uid="{11D1F11A-5F40-4EAD-95F1-FE44BBE49A32}"/>
    <cellStyle name="입력 2 11 2" xfId="13260" xr:uid="{9A7CBC24-70EF-4466-9ECD-9203DCE11F0D}"/>
    <cellStyle name="입력 2 11 3" xfId="16656" xr:uid="{9292727F-85F2-47DA-882B-0783AA79459C}"/>
    <cellStyle name="입력 2 11 4" xfId="19093" xr:uid="{2D0FB01F-5ABF-4EDA-9789-85EAE0E177A5}"/>
    <cellStyle name="입력 2 11 5" xfId="19500" xr:uid="{4A904256-9E25-4CAD-872A-BBBC555ABB0F}"/>
    <cellStyle name="입력 2 11 6" xfId="22073" xr:uid="{799B3E17-FE78-4F09-AC5E-62B904FE4C5B}"/>
    <cellStyle name="입력 2 11 7" xfId="24769" xr:uid="{63512EF8-054B-42E6-8951-BE246674B9CA}"/>
    <cellStyle name="입력 2 12" xfId="9415" xr:uid="{A53BB36B-1E59-42C6-9563-405A1CB1A9D8}"/>
    <cellStyle name="입력 2 12 2" xfId="13512" xr:uid="{258BE4E6-0BF5-42C8-A7CC-027DE0BCBE8B}"/>
    <cellStyle name="입력 2 12 3" xfId="16907" xr:uid="{09039CCC-E13C-4CBB-82CE-D828BF9D753F}"/>
    <cellStyle name="입력 2 12 4" xfId="19338" xr:uid="{2B9B98E5-6D6E-4247-9697-E63887D48BF6}"/>
    <cellStyle name="입력 2 12 5" xfId="19676" xr:uid="{03DBA26A-4913-4454-B9EF-58F6B28FF4EB}"/>
    <cellStyle name="입력 2 12 6" xfId="22307" xr:uid="{61C26A32-845F-4498-8880-9E4508C209B3}"/>
    <cellStyle name="입력 2 12 7" xfId="24967" xr:uid="{6A77DD07-511D-461D-B142-419A6718E89D}"/>
    <cellStyle name="입력 2 13" xfId="3052" xr:uid="{478197EF-CF14-435C-94A1-FE417C7B31A4}"/>
    <cellStyle name="입력 2 14" xfId="4477" xr:uid="{740604E4-38C2-4BD3-8498-7EC20E60621A}"/>
    <cellStyle name="입력 2 15" xfId="3998" xr:uid="{CDB969DD-B0DC-42D2-AD99-CAF2EB9B7E18}"/>
    <cellStyle name="입력 2 16" xfId="18180" xr:uid="{8AD97388-8A85-4E05-A73B-9C687DD434D9}"/>
    <cellStyle name="입력 2 2" xfId="5483" xr:uid="{CA986905-FBB4-4889-BCB3-D5B6C323C779}"/>
    <cellStyle name="입력 2 2 10" xfId="17611" xr:uid="{044A764F-7E9E-4F02-BBEC-D69CFEA8F1B1}"/>
    <cellStyle name="입력 2 2 11" xfId="21843" xr:uid="{A0E81C9A-7735-4889-BC45-497D715740B7}"/>
    <cellStyle name="입력 2 2 2" xfId="5530" xr:uid="{9F9CD090-70D2-4C04-A9C7-96BE6BE798F0}"/>
    <cellStyle name="입력 2 2 2 10" xfId="18646" xr:uid="{5BA8BC54-0F5D-4449-BE91-8F44B59C18D9}"/>
    <cellStyle name="입력 2 2 2 11" xfId="17246" xr:uid="{EEFEA21B-47E4-4660-AC19-FF3F2F9F93C6}"/>
    <cellStyle name="입력 2 2 2 12" xfId="12743" xr:uid="{57BA76A9-0A44-4BCE-9718-84151BA9E85B}"/>
    <cellStyle name="입력 2 2 2 2" xfId="5585" xr:uid="{C39DD2E3-D267-4BD7-8FFD-C5F6F4FA153C}"/>
    <cellStyle name="입력 2 2 2 2 10" xfId="17704" xr:uid="{F21D7A72-64CF-44C8-9484-E732B37D68C8}"/>
    <cellStyle name="입력 2 2 2 2 11" xfId="18780" xr:uid="{FC4A7BFF-D233-4783-8AE7-62F21FA275EC}"/>
    <cellStyle name="입력 2 2 2 2 2" xfId="5687" xr:uid="{AF6393AE-5E38-4F4F-BA86-B2099BA0D39E}"/>
    <cellStyle name="입력 2 2 2 2 2 2" xfId="6857" xr:uid="{E4CFED46-EBFE-4CAF-ADA3-F0F0B307BBC4}"/>
    <cellStyle name="입력 2 2 2 2 2 2 2" xfId="11018" xr:uid="{08985A1C-5356-4971-BFF6-728655D82452}"/>
    <cellStyle name="입력 2 2 2 2 2 2 3" xfId="14471" xr:uid="{95B06DBB-A07D-427A-8084-D0D8E0988835}"/>
    <cellStyle name="입력 2 2 2 2 2 2 4" xfId="4218" xr:uid="{FF87F5C3-15BD-48A4-A828-896E2F76324B}"/>
    <cellStyle name="입력 2 2 2 2 2 2 5" xfId="20230" xr:uid="{A76FE9F9-86F2-4749-BE2D-1FBB5541C5E6}"/>
    <cellStyle name="입력 2 2 2 2 2 2 6" xfId="22989" xr:uid="{B5168EF6-E699-4BF6-913F-6ED9A271309B}"/>
    <cellStyle name="입력 2 2 2 2 2 3" xfId="7525" xr:uid="{45D63769-AFAF-4560-93A2-B4F2E02E3222}"/>
    <cellStyle name="입력 2 2 2 2 2 3 2" xfId="11681" xr:uid="{B6E04391-A90A-4272-9387-C5CDFB7D2A5C}"/>
    <cellStyle name="입력 2 2 2 2 2 3 3" xfId="15132" xr:uid="{2731E3CE-6287-46A7-95DE-9BBE19FCF376}"/>
    <cellStyle name="입력 2 2 2 2 2 3 4" xfId="17195" xr:uid="{D02C18BE-65BE-428E-B326-7F6E27D19DCC}"/>
    <cellStyle name="입력 2 2 2 2 2 3 5" xfId="20868" xr:uid="{9609AFDC-DBF7-4648-B258-2DDE40D2B452}"/>
    <cellStyle name="입력 2 2 2 2 2 3 6" xfId="23624" xr:uid="{9323DDFB-B891-4758-BD86-EFBA4B222731}"/>
    <cellStyle name="입력 2 2 2 2 2 4" xfId="8157" xr:uid="{CA2D84A6-E11A-40EC-9042-04FC4483F736}"/>
    <cellStyle name="입력 2 2 2 2 2 4 2" xfId="12313" xr:uid="{9F39D61C-BF16-41A2-8E63-829DF067F5DF}"/>
    <cellStyle name="입력 2 2 2 2 2 4 3" xfId="15762" xr:uid="{76F14DBE-A37D-425F-ABC3-7232DD09DE70}"/>
    <cellStyle name="입력 2 2 2 2 2 4 4" xfId="16428" xr:uid="{55F0A7E2-36DE-40FD-A496-AC610BD8AA17}"/>
    <cellStyle name="입력 2 2 2 2 2 4 5" xfId="21494" xr:uid="{554E648D-EAA6-435E-B3E1-7B0226FD944D}"/>
    <cellStyle name="입력 2 2 2 2 2 4 6" xfId="24250" xr:uid="{B8F05AFC-1F66-4D77-85AE-0CE532792120}"/>
    <cellStyle name="입력 2 2 2 2 2 5" xfId="9878" xr:uid="{5F9227BE-2307-4AA9-B623-C772A878BC6B}"/>
    <cellStyle name="입력 2 2 2 2 2 6" xfId="4604" xr:uid="{385D4883-FE81-4EB6-9348-A006BB85AB06}"/>
    <cellStyle name="입력 2 2 2 2 2 7" xfId="3811" xr:uid="{A34A0DB2-E849-46F4-990B-5F16A71965BA}"/>
    <cellStyle name="입력 2 2 2 2 2 8" xfId="4448" xr:uid="{61E7DFA9-59C8-42DC-8135-98A8B81B7881}"/>
    <cellStyle name="입력 2 2 2 2 2 9" xfId="17473" xr:uid="{8B7C1A4E-09AA-4388-A856-740D63BC9FAE}"/>
    <cellStyle name="입력 2 2 2 2 3" xfId="5908" xr:uid="{FE6C26D8-1F46-46E4-849D-A187692BC6A4}"/>
    <cellStyle name="입력 2 2 2 2 3 2" xfId="7077" xr:uid="{C5A0C5E8-CAA7-4B05-858A-4A624567483E}"/>
    <cellStyle name="입력 2 2 2 2 3 2 2" xfId="11233" xr:uid="{F6C47022-060D-429D-B836-DA6945083931}"/>
    <cellStyle name="입력 2 2 2 2 3 2 3" xfId="14687" xr:uid="{BD226533-B968-44BA-9E54-BD44FE25C106}"/>
    <cellStyle name="입력 2 2 2 2 3 2 4" xfId="17117" xr:uid="{989FA70D-1E21-4DFB-95E2-2DA46B41CBC5}"/>
    <cellStyle name="입력 2 2 2 2 3 2 5" xfId="20428" xr:uid="{9DD873C9-164B-4249-9BEF-8241A4835461}"/>
    <cellStyle name="입력 2 2 2 2 3 2 6" xfId="23186" xr:uid="{5EEDF137-C1D2-43E5-96F3-34AB3768FA31}"/>
    <cellStyle name="입력 2 2 2 2 3 3" xfId="7725" xr:uid="{2ADAD0AE-D584-4BEE-BC7F-F40E7BDCE9A1}"/>
    <cellStyle name="입력 2 2 2 2 3 3 2" xfId="11881" xr:uid="{4B13B34F-C687-4641-B131-0A9B1CDE7FCA}"/>
    <cellStyle name="입력 2 2 2 2 3 3 3" xfId="15330" xr:uid="{5D7F2687-850C-4D15-BD23-977DBF540AFB}"/>
    <cellStyle name="입력 2 2 2 2 3 3 4" xfId="3285" xr:uid="{3867438D-618E-41C0-B7A1-83FC1F838582}"/>
    <cellStyle name="입력 2 2 2 2 3 3 5" xfId="21065" xr:uid="{72F507A9-C7C6-4306-932C-E318DA278A19}"/>
    <cellStyle name="입력 2 2 2 2 3 3 6" xfId="23821" xr:uid="{8C5F91E6-2303-4090-B2A9-9CA635FDC833}"/>
    <cellStyle name="입력 2 2 2 2 3 4" xfId="8357" xr:uid="{3640F0E4-F79A-4E36-B204-8447ED6107DB}"/>
    <cellStyle name="입력 2 2 2 2 3 4 2" xfId="12513" xr:uid="{4471CEC1-CC1A-4E7C-A8F0-D0134B0EB574}"/>
    <cellStyle name="입력 2 2 2 2 3 4 3" xfId="15960" xr:uid="{6A100E54-B50F-4DD5-BE23-A78F2783344B}"/>
    <cellStyle name="입력 2 2 2 2 3 4 4" xfId="4337" xr:uid="{6B98B9DC-C60E-4D9A-AED1-964269AA4C14}"/>
    <cellStyle name="입력 2 2 2 2 3 4 5" xfId="21691" xr:uid="{55130650-FB5E-4BC4-B124-D4EB43DE2854}"/>
    <cellStyle name="입력 2 2 2 2 3 4 6" xfId="24447" xr:uid="{70B32046-4C17-434A-86DC-C23A940BBCFA}"/>
    <cellStyle name="입력 2 2 2 2 3 5" xfId="10093" xr:uid="{0B34894A-C4E6-426C-B010-D7803FA19178}"/>
    <cellStyle name="입력 2 2 2 2 3 6" xfId="3340" xr:uid="{22A3FF9D-AB01-42E5-9AF9-F4B3615CF6FE}"/>
    <cellStyle name="입력 2 2 2 2 3 7" xfId="16210" xr:uid="{E6B194C4-5337-407E-80FB-8D58489EC002}"/>
    <cellStyle name="입력 2 2 2 2 3 8" xfId="17480" xr:uid="{C4A36C04-69DE-492F-A6B3-A66CFE061C4B}"/>
    <cellStyle name="입력 2 2 2 2 3 9" xfId="16169" xr:uid="{0E091A96-A46E-4D4C-9ADB-BB45B4CA5BC5}"/>
    <cellStyle name="입력 2 2 2 2 4" xfId="6755" xr:uid="{CC127993-4AB3-4BBB-9DD2-DACBE027FAF2}"/>
    <cellStyle name="입력 2 2 2 2 4 2" xfId="10916" xr:uid="{99F0A507-B00D-422D-B4D8-384AD3778CFC}"/>
    <cellStyle name="입력 2 2 2 2 4 3" xfId="14369" xr:uid="{0CA3560F-73EE-4F9E-AAC9-4531742DB982}"/>
    <cellStyle name="입력 2 2 2 2 4 4" xfId="18844" xr:uid="{0A445D82-53F2-4CCB-AE6A-3F37085BB840}"/>
    <cellStyle name="입력 2 2 2 2 4 5" xfId="20128" xr:uid="{4941B33C-D92A-4D74-8FEC-557C26D2CB88}"/>
    <cellStyle name="입력 2 2 2 2 4 6" xfId="22887" xr:uid="{39EBBB5E-111C-4716-99DF-3979061AD22E}"/>
    <cellStyle name="입력 2 2 2 2 5" xfId="7423" xr:uid="{095FA1F3-23CD-47DC-9F04-AABDD55702B4}"/>
    <cellStyle name="입력 2 2 2 2 5 2" xfId="11579" xr:uid="{37131874-10EE-4775-9268-39C262C2DF0F}"/>
    <cellStyle name="입력 2 2 2 2 5 3" xfId="15030" xr:uid="{79FA4E14-40C3-4062-8743-9958CDB427A3}"/>
    <cellStyle name="입력 2 2 2 2 5 4" xfId="3783" xr:uid="{F720731E-E340-4B67-AC49-B84CD75AC10A}"/>
    <cellStyle name="입력 2 2 2 2 5 5" xfId="20766" xr:uid="{B3B60DB7-8E33-4790-8536-F9DB1A561085}"/>
    <cellStyle name="입력 2 2 2 2 5 6" xfId="23522" xr:uid="{4DEF0E4E-ABD5-47D3-930B-CB935ACF4890}"/>
    <cellStyle name="입력 2 2 2 2 6" xfId="8055" xr:uid="{3D168196-FF85-4034-A53A-F6D02EA1E78D}"/>
    <cellStyle name="입력 2 2 2 2 6 2" xfId="12211" xr:uid="{CC9B57A6-8727-445D-A7B2-168BA2D3FA4A}"/>
    <cellStyle name="입력 2 2 2 2 6 3" xfId="15660" xr:uid="{DA31E003-9AA1-44BE-B82E-C1FCDDCE7143}"/>
    <cellStyle name="입력 2 2 2 2 6 4" xfId="4803" xr:uid="{AC40673F-1BDD-477E-AB5C-28D60648B9B6}"/>
    <cellStyle name="입력 2 2 2 2 6 5" xfId="21392" xr:uid="{8855AC56-63F3-4B9D-BDAD-9BE1818E6944}"/>
    <cellStyle name="입력 2 2 2 2 6 6" xfId="24148" xr:uid="{AAFAB1CB-3766-492C-AF53-0FBAB13BF9B6}"/>
    <cellStyle name="입력 2 2 2 2 7" xfId="9776" xr:uid="{F63F1BD8-410D-4AC6-8C11-BE1EBDEC9016}"/>
    <cellStyle name="입력 2 2 2 2 8" xfId="4902" xr:uid="{CCFD7D92-09A5-41D4-90DD-1D22DBFF1888}"/>
    <cellStyle name="입력 2 2 2 2 9" xfId="18598" xr:uid="{2F64381F-AE55-402F-8B19-AF5CFF948C6C}"/>
    <cellStyle name="입력 2 2 2 3" xfId="5636" xr:uid="{6A31D35B-6E7F-46F0-8E78-D583EC2EC0B4}"/>
    <cellStyle name="입력 2 2 2 3 2" xfId="6806" xr:uid="{7321C641-9B74-48C1-9261-0ED2B94BCAA6}"/>
    <cellStyle name="입력 2 2 2 3 2 2" xfId="10967" xr:uid="{026246B1-A098-4FE4-B51C-67B6551B7198}"/>
    <cellStyle name="입력 2 2 2 3 2 3" xfId="14420" xr:uid="{E86E0D31-238E-4D51-ADA6-C3F9FF4F46FB}"/>
    <cellStyle name="입력 2 2 2 3 2 4" xfId="4001" xr:uid="{7C0CA8DB-C545-41D7-814B-C9EA2A11C03B}"/>
    <cellStyle name="입력 2 2 2 3 2 5" xfId="20179" xr:uid="{80C2D2A8-3E66-4A66-9CE1-7BADD2FECFFB}"/>
    <cellStyle name="입력 2 2 2 3 2 6" xfId="22938" xr:uid="{C72E70F5-E4A0-4897-B58F-962F3CDF1DB3}"/>
    <cellStyle name="입력 2 2 2 3 3" xfId="7474" xr:uid="{54A31490-AE1B-4C71-B7C7-E3CE3ED5AA9D}"/>
    <cellStyle name="입력 2 2 2 3 3 2" xfId="11630" xr:uid="{5087DADF-A00D-4455-8D79-CE04E8E54D63}"/>
    <cellStyle name="입력 2 2 2 3 3 3" xfId="15081" xr:uid="{1875187A-1045-43C0-9F78-D3300C35A1BD}"/>
    <cellStyle name="입력 2 2 2 3 3 4" xfId="17106" xr:uid="{DA4954A6-52A7-41BD-B602-CD0344500068}"/>
    <cellStyle name="입력 2 2 2 3 3 5" xfId="20817" xr:uid="{B7FE893B-6D6A-4D4B-A9EF-388B51426397}"/>
    <cellStyle name="입력 2 2 2 3 3 6" xfId="23573" xr:uid="{6706AFB0-EC26-4DC7-8216-FEB8AFB6CF3C}"/>
    <cellStyle name="입력 2 2 2 3 4" xfId="8106" xr:uid="{AA235F13-71DF-45E3-8786-E73956A09CF8}"/>
    <cellStyle name="입력 2 2 2 3 4 2" xfId="12262" xr:uid="{346059FE-D6CF-4C06-BE0F-4F801A5C80D1}"/>
    <cellStyle name="입력 2 2 2 3 4 3" xfId="15711" xr:uid="{329E57D8-1E97-4651-B264-E52746DFE044}"/>
    <cellStyle name="입력 2 2 2 3 4 4" xfId="12681" xr:uid="{1D72904E-09D9-48ED-9E60-334D31149166}"/>
    <cellStyle name="입력 2 2 2 3 4 5" xfId="21443" xr:uid="{18CCEB8B-A66A-4398-8579-DA033295FE89}"/>
    <cellStyle name="입력 2 2 2 3 4 6" xfId="24199" xr:uid="{A50C8CE7-BC95-41E2-8711-969F62367A9E}"/>
    <cellStyle name="입력 2 2 2 3 5" xfId="9827" xr:uid="{4C9D58BC-2CA6-415D-8423-7E64D7A87743}"/>
    <cellStyle name="입력 2 2 2 3 6" xfId="4738" xr:uid="{C1F35F93-5D57-4E81-91A9-D9DA97EE271E}"/>
    <cellStyle name="입력 2 2 2 3 7" xfId="4784" xr:uid="{BBA3AE56-760B-4F8D-83E6-545C1E5958D7}"/>
    <cellStyle name="입력 2 2 2 3 8" xfId="12869" xr:uid="{8CE6FCEC-C0BE-4D16-BFBA-677C111E7BB8}"/>
    <cellStyle name="입력 2 2 2 3 9" xfId="3719" xr:uid="{33B446A2-FEA4-4151-B2DF-F37631D79DFD}"/>
    <cellStyle name="입력 2 2 2 4" xfId="5854" xr:uid="{448B4C3A-E000-4678-8141-72ABA1E47477}"/>
    <cellStyle name="입력 2 2 2 4 2" xfId="7023" xr:uid="{268E12B7-3AB9-4F04-BC0D-E37EAD8883C2}"/>
    <cellStyle name="입력 2 2 2 4 2 2" xfId="11179" xr:uid="{FB35DC1E-2F44-4515-B7F7-CF122A2CACD6}"/>
    <cellStyle name="입력 2 2 2 4 2 3" xfId="14633" xr:uid="{F83E3C83-E98C-42B6-928F-2EA2DDAB7090}"/>
    <cellStyle name="입력 2 2 2 4 2 4" xfId="3536" xr:uid="{FD581B48-F780-4E11-9C11-1F954D732F40}"/>
    <cellStyle name="입력 2 2 2 4 2 5" xfId="20374" xr:uid="{EC6B2C54-88C4-4C2C-9CD3-2B160A5BBD4F}"/>
    <cellStyle name="입력 2 2 2 4 2 6" xfId="23132" xr:uid="{1B819DBE-2205-417F-9313-407E2B074521}"/>
    <cellStyle name="입력 2 2 2 4 3" xfId="7671" xr:uid="{B7370197-4E51-4B6B-B123-37AC8151995A}"/>
    <cellStyle name="입력 2 2 2 4 3 2" xfId="11827" xr:uid="{EA71093D-B735-4A84-BF5D-D123329240E5}"/>
    <cellStyle name="입력 2 2 2 4 3 3" xfId="15276" xr:uid="{0CCCE5AC-7E7D-4C1C-AE60-D166E8F040C9}"/>
    <cellStyle name="입력 2 2 2 4 3 4" xfId="4274" xr:uid="{5B2A0703-895A-414A-8747-E18A06FB1B88}"/>
    <cellStyle name="입력 2 2 2 4 3 5" xfId="21011" xr:uid="{ABF0820F-A90E-4440-9528-AE324C8335B2}"/>
    <cellStyle name="입력 2 2 2 4 3 6" xfId="23767" xr:uid="{9F195319-D2C8-440E-8AA0-1174DDD61E51}"/>
    <cellStyle name="입력 2 2 2 4 4" xfId="8303" xr:uid="{25AD29DF-CF8D-4F5B-87CF-3AE02CE6011A}"/>
    <cellStyle name="입력 2 2 2 4 4 2" xfId="12459" xr:uid="{DD89D86C-5F3C-42A6-8D53-BB43C03C4360}"/>
    <cellStyle name="입력 2 2 2 4 4 3" xfId="15906" xr:uid="{B125825F-86DF-495E-AFB8-F9BF77A69B01}"/>
    <cellStyle name="입력 2 2 2 4 4 4" xfId="4297" xr:uid="{68A8A10A-6131-495B-A46D-029E56670DAE}"/>
    <cellStyle name="입력 2 2 2 4 4 5" xfId="21637" xr:uid="{DD7E5878-BA40-4297-8C82-33318D67CB46}"/>
    <cellStyle name="입력 2 2 2 4 4 6" xfId="24393" xr:uid="{02A2C9D0-8841-450D-8992-009B5E18413F}"/>
    <cellStyle name="입력 2 2 2 4 5" xfId="10039" xr:uid="{EA725753-822A-4DFD-B2AB-237184E7FE55}"/>
    <cellStyle name="입력 2 2 2 4 6" xfId="3444" xr:uid="{501BCAE8-07A3-4BDF-A3B6-AFB3D5D3E7CC}"/>
    <cellStyle name="입력 2 2 2 4 7" xfId="10225" xr:uid="{69D2FA7B-9012-40F3-BC2D-B9FA91B2F5EE}"/>
    <cellStyle name="입력 2 2 2 4 8" xfId="17240" xr:uid="{0707FE24-51B9-48AD-B197-9B081F93C7A2}"/>
    <cellStyle name="입력 2 2 2 4 9" xfId="16182" xr:uid="{693C87A5-BE82-40EF-8A4F-A4F9C22D6161}"/>
    <cellStyle name="입력 2 2 2 5" xfId="6703" xr:uid="{10D261DB-8FA6-4B4D-A618-0724F7BCCAF1}"/>
    <cellStyle name="입력 2 2 2 5 2" xfId="10864" xr:uid="{CE682F14-499B-4D97-8DB5-A4F7E3E206FE}"/>
    <cellStyle name="입력 2 2 2 5 3" xfId="14317" xr:uid="{81246D9E-2B01-4858-BCE7-8208B0A4C6B3}"/>
    <cellStyle name="입력 2 2 2 5 4" xfId="8595" xr:uid="{25B4FCC9-FB3C-4E77-91BC-39467359756C}"/>
    <cellStyle name="입력 2 2 2 5 5" xfId="20077" xr:uid="{F53AB01E-852C-403C-89A2-B87C1474B2F4}"/>
    <cellStyle name="입력 2 2 2 5 6" xfId="22836" xr:uid="{B1D92F47-E915-4616-9029-5CA313E46050}"/>
    <cellStyle name="입력 2 2 2 6" xfId="7371" xr:uid="{EF6167E8-4816-486D-9065-AB90B2554728}"/>
    <cellStyle name="입력 2 2 2 6 2" xfId="11527" xr:uid="{0EAE1994-5D4B-413D-BDC2-1768B402C62E}"/>
    <cellStyle name="입력 2 2 2 6 3" xfId="14978" xr:uid="{8693EA9B-85D9-4D00-A262-57D4ECB1C6C1}"/>
    <cellStyle name="입력 2 2 2 6 4" xfId="18101" xr:uid="{1BE539D1-E6A7-416B-8155-1FA70927B704}"/>
    <cellStyle name="입력 2 2 2 6 5" xfId="20714" xr:uid="{6E445840-AB42-4B02-9D0D-7F7D96EF4ECF}"/>
    <cellStyle name="입력 2 2 2 6 6" xfId="23470" xr:uid="{490970BE-4A2D-4A57-B1AF-4B76CBE85D07}"/>
    <cellStyle name="입력 2 2 2 7" xfId="8004" xr:uid="{25B17697-A74F-4E0B-8F5D-8B9C243D8796}"/>
    <cellStyle name="입력 2 2 2 7 2" xfId="12160" xr:uid="{CA65A556-253D-4446-8CF8-EE17DF42FA69}"/>
    <cellStyle name="입력 2 2 2 7 3" xfId="15609" xr:uid="{8D154029-ABE6-4F12-900C-9B722A420B66}"/>
    <cellStyle name="입력 2 2 2 7 4" xfId="13822" xr:uid="{2FA5FB18-73F9-4EB8-84EE-23A6330B49C1}"/>
    <cellStyle name="입력 2 2 2 7 5" xfId="21341" xr:uid="{FBFA35EB-C9C9-440E-8FC7-266EFBBCC778}"/>
    <cellStyle name="입력 2 2 2 7 6" xfId="24097" xr:uid="{39F9F3C2-94DE-4A17-B566-85ED443D0D15}"/>
    <cellStyle name="입력 2 2 2 8" xfId="9722" xr:uid="{4D8E871E-0F3D-448F-B4D4-DB8D47A56F45}"/>
    <cellStyle name="입력 2 2 2 9" xfId="4887" xr:uid="{8CE8BC7C-6221-4AC7-8369-A3B4E1018B3A}"/>
    <cellStyle name="입력 2 2 3" xfId="5800" xr:uid="{B3DAEE86-B923-42ED-87E3-B579283E0DDF}"/>
    <cellStyle name="입력 2 2 3 2" xfId="6969" xr:uid="{A73E3D1A-F0E4-4FE7-B17C-D7158603EEC8}"/>
    <cellStyle name="입력 2 2 3 2 2" xfId="11125" xr:uid="{6BB9CA4D-64F5-4297-94F5-4A9351659982}"/>
    <cellStyle name="입력 2 2 3 2 3" xfId="14579" xr:uid="{7383100A-13F4-45F2-A154-1B6C2B925F95}"/>
    <cellStyle name="입력 2 2 3 2 4" xfId="3835" xr:uid="{A468354B-0587-4C1C-A556-A8AD492217F1}"/>
    <cellStyle name="입력 2 2 3 2 5" xfId="20320" xr:uid="{C35D7FDD-D542-478C-B4F9-95252CE7133C}"/>
    <cellStyle name="입력 2 2 3 2 6" xfId="23078" xr:uid="{B803172F-5D06-4F5C-BB65-596722D81092}"/>
    <cellStyle name="입력 2 2 3 3" xfId="7617" xr:uid="{16CB8E56-A3EA-4CC7-B744-E525818C4F7D}"/>
    <cellStyle name="입력 2 2 3 3 2" xfId="11773" xr:uid="{BAACC1EB-B3D7-4DA1-8D20-3F0378F70FCA}"/>
    <cellStyle name="입력 2 2 3 3 3" xfId="15222" xr:uid="{1F7E3D61-5AF6-423E-9814-103652DE5EDC}"/>
    <cellStyle name="입력 2 2 3 3 4" xfId="3509" xr:uid="{611BCB42-BEFB-47A0-9A4D-3D813784BAC0}"/>
    <cellStyle name="입력 2 2 3 3 5" xfId="20957" xr:uid="{765E0A82-E918-4768-BBB9-D8A2D1FD596F}"/>
    <cellStyle name="입력 2 2 3 3 6" xfId="23713" xr:uid="{1D5E8A7F-ABB1-4C55-BC90-5BEE9657A423}"/>
    <cellStyle name="입력 2 2 3 4" xfId="8249" xr:uid="{700E3E23-BC39-41BC-A32D-E4D9A6E60998}"/>
    <cellStyle name="입력 2 2 3 4 2" xfId="12405" xr:uid="{AE0B03FB-9D47-4E1C-9DA3-CBECF79449E7}"/>
    <cellStyle name="입력 2 2 3 4 3" xfId="15852" xr:uid="{45C9A9D1-8339-4F3D-9A1D-F4F6E247EDED}"/>
    <cellStyle name="입력 2 2 3 4 4" xfId="4857" xr:uid="{C5CD9184-0665-4527-9E91-5B458710E698}"/>
    <cellStyle name="입력 2 2 3 4 5" xfId="21583" xr:uid="{172357A7-BFB3-4AD9-81C1-FB627B0DFB73}"/>
    <cellStyle name="입력 2 2 3 4 6" xfId="24339" xr:uid="{031A63A7-5D34-44F9-B1E7-4E644F471871}"/>
    <cellStyle name="입력 2 2 3 5" xfId="9985" xr:uid="{5AAF7AF9-8CBD-44C2-8DD0-57F6FEBA8F56}"/>
    <cellStyle name="입력 2 2 3 6" xfId="5124" xr:uid="{F90ED8C9-C8AA-4ADF-959B-28ED8EA88EAF}"/>
    <cellStyle name="입력 2 2 3 7" xfId="3130" xr:uid="{E2C4B6E8-9389-4A1F-A353-F4BAFDDDF705}"/>
    <cellStyle name="입력 2 2 3 8" xfId="17986" xr:uid="{C67D40DA-5406-4F73-92C7-AFD8E4B0B43F}"/>
    <cellStyle name="입력 2 2 3 9" xfId="17893" xr:uid="{EE947562-B65B-42F1-8E4F-CA88CD42CC0D}"/>
    <cellStyle name="입력 2 2 4" xfId="6659" xr:uid="{2A74548C-F5EB-4A97-9EB8-D8C11C977226}"/>
    <cellStyle name="입력 2 2 4 2" xfId="10820" xr:uid="{09725928-DD1C-4F18-8650-6331F3504A97}"/>
    <cellStyle name="입력 2 2 4 3" xfId="14273" xr:uid="{67FA7A33-B252-4379-9207-60844B5C84D1}"/>
    <cellStyle name="입력 2 2 4 4" xfId="16928" xr:uid="{61B6C0EE-E183-4E59-8131-30728F895A21}"/>
    <cellStyle name="입력 2 2 4 5" xfId="20034" xr:uid="{B7E73B00-D273-4D8B-8B36-C0E02AD3D9C3}"/>
    <cellStyle name="입력 2 2 4 6" xfId="22793" xr:uid="{ACA6AEB3-90BB-4D53-A5CC-342F929085A1}"/>
    <cellStyle name="입력 2 2 5" xfId="7328" xr:uid="{1F602C65-E8CF-4AFE-8E04-757B8412DFDA}"/>
    <cellStyle name="입력 2 2 5 2" xfId="11484" xr:uid="{4CA87CAF-8234-437F-949C-C403C54403DF}"/>
    <cellStyle name="입력 2 2 5 3" xfId="14935" xr:uid="{8296D3CC-794A-44F6-BB8E-B89F6D4900A8}"/>
    <cellStyle name="입력 2 2 5 4" xfId="18019" xr:uid="{75F25EB5-90C8-4E21-BED2-37DC9049D617}"/>
    <cellStyle name="입력 2 2 5 5" xfId="20671" xr:uid="{12C8CAE4-0F1A-46CF-A0C3-319E9F490500}"/>
    <cellStyle name="입력 2 2 5 6" xfId="23427" xr:uid="{4A2EB864-62E6-4FE0-BB23-8991610B361C}"/>
    <cellStyle name="입력 2 2 6" xfId="7961" xr:uid="{6B67EF69-720C-4379-B159-E11B9E0BFC9D}"/>
    <cellStyle name="입력 2 2 6 2" xfId="12117" xr:uid="{F192B23D-AB6A-4626-8CFA-DFC4677B53C5}"/>
    <cellStyle name="입력 2 2 6 3" xfId="15566" xr:uid="{27C4DFD0-8DFE-4394-B217-B2BA701BD2FE}"/>
    <cellStyle name="입력 2 2 6 4" xfId="13861" xr:uid="{4280F08D-91A6-46E2-BE47-80FC69227584}"/>
    <cellStyle name="입력 2 2 6 5" xfId="21298" xr:uid="{B0B4B51E-76FD-4985-992C-7BAB94525287}"/>
    <cellStyle name="입력 2 2 6 6" xfId="24054" xr:uid="{921A7879-DE77-486B-9309-64AF4EC382B0}"/>
    <cellStyle name="입력 2 2 7" xfId="9676" xr:uid="{4077E8E8-ECB3-4B87-9B59-01CD868F65E8}"/>
    <cellStyle name="입력 2 2 8" xfId="5142" xr:uid="{4A652822-4A10-42B9-B55B-46CBD9509B02}"/>
    <cellStyle name="입력 2 2 9" xfId="18561" xr:uid="{2843F593-09F8-446D-9AAA-F40C368D09A3}"/>
    <cellStyle name="입력 2 3" xfId="5504" xr:uid="{85E31ECF-2F64-4E30-BD93-3190A40F018C}"/>
    <cellStyle name="입력 2 3 10" xfId="18545" xr:uid="{B9B87EE9-622B-4B9D-9313-FAE7F55AAC73}"/>
    <cellStyle name="입력 2 3 11" xfId="17955" xr:uid="{3AE2EE2D-DA56-4B75-9528-2415D65C88B1}"/>
    <cellStyle name="입력 2 3 12" xfId="19503" xr:uid="{575A3DE7-CE32-4C82-9B90-8A93CC19E0E3}"/>
    <cellStyle name="입력 2 3 2" xfId="5557" xr:uid="{8EC6CAA3-8716-43F8-B698-0773097CFF95}"/>
    <cellStyle name="입력 2 3 2 10" xfId="17292" xr:uid="{43093B87-21A4-4C00-9170-2826BEE5D69E}"/>
    <cellStyle name="입력 2 3 2 11" xfId="18784" xr:uid="{1227FC70-77FC-4043-A93F-989324690A14}"/>
    <cellStyle name="입력 2 3 2 2" xfId="5659" xr:uid="{AC7454BE-EE32-4077-BB9B-1E3C5490A80E}"/>
    <cellStyle name="입력 2 3 2 2 2" xfId="6829" xr:uid="{457A6CB0-B21F-42F1-8AE9-D808E110E6E4}"/>
    <cellStyle name="입력 2 3 2 2 2 2" xfId="10990" xr:uid="{48C61764-DA47-47AC-A882-296CDDAC1128}"/>
    <cellStyle name="입력 2 3 2 2 2 3" xfId="14443" xr:uid="{719A22B8-3D06-4E37-A0A6-CE9CA4281C25}"/>
    <cellStyle name="입력 2 3 2 2 2 4" xfId="17222" xr:uid="{F3317AFE-272B-46C9-B1AD-45EAFC092FEA}"/>
    <cellStyle name="입력 2 3 2 2 2 5" xfId="20202" xr:uid="{7FFBCAF9-3594-41D7-84D2-EFC167979E8C}"/>
    <cellStyle name="입력 2 3 2 2 2 6" xfId="22961" xr:uid="{9A02FD27-26A1-492E-B0E4-16BBAF4F67F6}"/>
    <cellStyle name="입력 2 3 2 2 3" xfId="7497" xr:uid="{5FD5EBF9-C826-4856-83AF-898387E0851A}"/>
    <cellStyle name="입력 2 3 2 2 3 2" xfId="11653" xr:uid="{1505C9F3-CC9E-44CF-92F3-E760878FDE06}"/>
    <cellStyle name="입력 2 3 2 2 3 3" xfId="15104" xr:uid="{6A162809-1178-4DCB-A6FB-FB9BE33A0F0A}"/>
    <cellStyle name="입력 2 3 2 2 3 4" xfId="17055" xr:uid="{A5D2F3EB-36D1-462C-B7B7-A4E556443A60}"/>
    <cellStyle name="입력 2 3 2 2 3 5" xfId="20840" xr:uid="{F295BDAC-1B08-4C56-895A-B13C48A5D871}"/>
    <cellStyle name="입력 2 3 2 2 3 6" xfId="23596" xr:uid="{1A4D2575-716B-46FE-911B-A1EF2C12CEDE}"/>
    <cellStyle name="입력 2 3 2 2 4" xfId="8129" xr:uid="{6F59F34D-213D-488F-8092-9CC2B6591E66}"/>
    <cellStyle name="입력 2 3 2 2 4 2" xfId="12285" xr:uid="{9E9D5FB6-4031-49E3-8310-7255BEACA7C3}"/>
    <cellStyle name="입력 2 3 2 2 4 3" xfId="15734" xr:uid="{0394F7E1-A4E5-4EAA-AFD0-5CF5144C1622}"/>
    <cellStyle name="입력 2 3 2 2 4 4" xfId="16420" xr:uid="{9D53246B-1CBC-41A2-958F-DD31CE49A425}"/>
    <cellStyle name="입력 2 3 2 2 4 5" xfId="21466" xr:uid="{8C63FAE0-EFB0-4B30-9DCA-8F37B6DDA90B}"/>
    <cellStyle name="입력 2 3 2 2 4 6" xfId="24222" xr:uid="{C5E94BF1-9CD3-42C5-9252-169C7F9CB706}"/>
    <cellStyle name="입력 2 3 2 2 5" xfId="9850" xr:uid="{7ED64F92-0C6A-49A0-B392-DFCFC3AA8E08}"/>
    <cellStyle name="입력 2 3 2 2 6" xfId="4739" xr:uid="{A4FAB220-4081-4416-B0AF-FBED8D40C7FB}"/>
    <cellStyle name="입력 2 3 2 2 7" xfId="4072" xr:uid="{9E9AD082-5503-40A2-A413-DF7FD4ABB152}"/>
    <cellStyle name="입력 2 3 2 2 8" xfId="17467" xr:uid="{F38DD017-532B-477E-BD2E-A04DF612F1C7}"/>
    <cellStyle name="입력 2 3 2 2 9" xfId="21828" xr:uid="{0A7EACF4-C7FE-4395-B512-1866152B91BB}"/>
    <cellStyle name="입력 2 3 2 3" xfId="5880" xr:uid="{0D3C6A78-A915-48B4-B7D6-11F9EB6CA56C}"/>
    <cellStyle name="입력 2 3 2 3 2" xfId="7049" xr:uid="{FB43915D-57A1-435C-9671-E7FB91F81976}"/>
    <cellStyle name="입력 2 3 2 3 2 2" xfId="11205" xr:uid="{AAEBEBCB-72D0-4F46-B6EA-1B87A1FC69FA}"/>
    <cellStyle name="입력 2 3 2 3 2 3" xfId="14659" xr:uid="{108F1420-D55F-45A2-B7BA-C6006A6E624C}"/>
    <cellStyle name="입력 2 3 2 3 2 4" xfId="17378" xr:uid="{5072A0A2-460A-48D6-A5F8-87EDF83B1FF5}"/>
    <cellStyle name="입력 2 3 2 3 2 5" xfId="20400" xr:uid="{211427FC-3F16-4323-9EC8-C62B3CED0737}"/>
    <cellStyle name="입력 2 3 2 3 2 6" xfId="23158" xr:uid="{CC162418-2ABD-4979-B8BC-74178EC8583E}"/>
    <cellStyle name="입력 2 3 2 3 3" xfId="7697" xr:uid="{8E40B5F4-9A7F-4AB0-9B25-5976950AE1CE}"/>
    <cellStyle name="입력 2 3 2 3 3 2" xfId="11853" xr:uid="{B56F655D-88EC-4D8C-BEF7-A9DA977A96DE}"/>
    <cellStyle name="입력 2 3 2 3 3 3" xfId="15302" xr:uid="{E612D3A3-DAE5-4C4C-A0D0-7B6A9B02C27D}"/>
    <cellStyle name="입력 2 3 2 3 3 4" xfId="13112" xr:uid="{E99DE6CD-8059-4FAD-9A3C-9409F1C629A9}"/>
    <cellStyle name="입력 2 3 2 3 3 5" xfId="21037" xr:uid="{24B50B15-D5E8-4AE4-B8CF-F340F04BD156}"/>
    <cellStyle name="입력 2 3 2 3 3 6" xfId="23793" xr:uid="{1AFB2B2F-9547-46F2-88F3-F72EE65058F6}"/>
    <cellStyle name="입력 2 3 2 3 4" xfId="8329" xr:uid="{44E0D4AD-B091-407F-B5D1-131C4B0CDC18}"/>
    <cellStyle name="입력 2 3 2 3 4 2" xfId="12485" xr:uid="{2957853B-6D4E-4FF4-B223-444E7A68A013}"/>
    <cellStyle name="입력 2 3 2 3 4 3" xfId="15932" xr:uid="{5D3DBB98-27AD-4506-A698-4F997B4BE76E}"/>
    <cellStyle name="입력 2 3 2 3 4 4" xfId="4321" xr:uid="{C5ADC59B-CA95-4447-83E6-5A7ADD3F5D3D}"/>
    <cellStyle name="입력 2 3 2 3 4 5" xfId="21663" xr:uid="{CAE8EF9F-879D-4CEF-8E11-841B0981C2D4}"/>
    <cellStyle name="입력 2 3 2 3 4 6" xfId="24419" xr:uid="{C619FD30-490B-4C29-BD64-FED14944D0E2}"/>
    <cellStyle name="입력 2 3 2 3 5" xfId="10065" xr:uid="{7D0E27A5-AB53-46A7-B382-D40890F16178}"/>
    <cellStyle name="입력 2 3 2 3 6" xfId="4706" xr:uid="{444619F6-8BE3-4239-B28F-75305459180C}"/>
    <cellStyle name="입력 2 3 2 3 7" xfId="16360" xr:uid="{8F36F85B-CB3F-45A0-8033-56D774839C13}"/>
    <cellStyle name="입력 2 3 2 3 8" xfId="3486" xr:uid="{9B9131FA-B04D-4EA5-B206-CA51949A5EF0}"/>
    <cellStyle name="입력 2 3 2 3 9" xfId="10552" xr:uid="{F261CD0B-4927-40C3-8061-DDB45DD253DA}"/>
    <cellStyle name="입력 2 3 2 4" xfId="6727" xr:uid="{5AB3F5C8-7257-47BF-BCE6-50029A72FE2B}"/>
    <cellStyle name="입력 2 3 2 4 2" xfId="10888" xr:uid="{BB7ECC77-3253-4151-8A32-DB90290EA99A}"/>
    <cellStyle name="입력 2 3 2 4 3" xfId="14341" xr:uid="{4584BD45-2637-4D9B-817E-67191F7D593E}"/>
    <cellStyle name="입력 2 3 2 4 4" xfId="19403" xr:uid="{357C09D7-DD48-49FB-82A3-A3419B175AE0}"/>
    <cellStyle name="입력 2 3 2 4 5" xfId="20100" xr:uid="{DFE3611E-453F-4FA8-931D-2BD27D7391F9}"/>
    <cellStyle name="입력 2 3 2 4 6" xfId="22859" xr:uid="{4DF97903-9A78-4F40-B3BB-8EAD6B7D0709}"/>
    <cellStyle name="입력 2 3 2 5" xfId="7395" xr:uid="{692903BD-0994-4CF2-BE62-7A001AB047FE}"/>
    <cellStyle name="입력 2 3 2 5 2" xfId="11551" xr:uid="{C96549B5-AB2A-437A-BB67-8CA4AD3790E3}"/>
    <cellStyle name="입력 2 3 2 5 3" xfId="15002" xr:uid="{F1421995-323A-4CAB-AA55-CD864891E88C}"/>
    <cellStyle name="입력 2 3 2 5 4" xfId="17504" xr:uid="{120BF16E-6808-40A0-8E66-5D71E2036031}"/>
    <cellStyle name="입력 2 3 2 5 5" xfId="20738" xr:uid="{EE2C9AC5-42EA-4BE1-AC7D-E1E820003B10}"/>
    <cellStyle name="입력 2 3 2 5 6" xfId="23494" xr:uid="{89189215-C695-4C39-B960-C975155BB00F}"/>
    <cellStyle name="입력 2 3 2 6" xfId="8027" xr:uid="{568066E7-C16C-45C0-A27B-07933081D826}"/>
    <cellStyle name="입력 2 3 2 6 2" xfId="12183" xr:uid="{9B5DC6D3-FF67-450A-B5BB-F28934AD2489}"/>
    <cellStyle name="입력 2 3 2 6 3" xfId="15632" xr:uid="{6FE29473-7822-4251-BDE2-D460C407B617}"/>
    <cellStyle name="입력 2 3 2 6 4" xfId="12688" xr:uid="{4E207EFA-E180-4A0F-9C27-7000B673DA3A}"/>
    <cellStyle name="입력 2 3 2 6 5" xfId="21364" xr:uid="{14E8F2A2-CEC3-4011-BE0E-A2EA5B78B97C}"/>
    <cellStyle name="입력 2 3 2 6 6" xfId="24120" xr:uid="{B979D59D-D572-4224-BA94-EEA7BD5B5947}"/>
    <cellStyle name="입력 2 3 2 7" xfId="9748" xr:uid="{3A790C9C-B709-442C-81DA-1BA63C6A9FC7}"/>
    <cellStyle name="입력 2 3 2 8" xfId="8585" xr:uid="{2C36AB75-E804-495B-B4CF-FAE21CB4999E}"/>
    <cellStyle name="입력 2 3 2 9" xfId="18623" xr:uid="{1F32AE3B-4FC3-494A-84FA-366BB753CCB5}"/>
    <cellStyle name="입력 2 3 3" xfId="5610" xr:uid="{8E8F77BA-0E24-4614-BFA4-7752D30E0875}"/>
    <cellStyle name="입력 2 3 3 2" xfId="6780" xr:uid="{A761D55F-E4F3-4CAE-9807-74D7C5E86A53}"/>
    <cellStyle name="입력 2 3 3 2 2" xfId="10941" xr:uid="{1A098E49-F11B-4364-9AEF-63577DF05AD7}"/>
    <cellStyle name="입력 2 3 3 2 3" xfId="14394" xr:uid="{9AD99FE3-F33E-458F-BC74-25650ADE5119}"/>
    <cellStyle name="입력 2 3 3 2 4" xfId="18077" xr:uid="{826E40B6-C176-4B12-8566-6D0ABD4CA3F7}"/>
    <cellStyle name="입력 2 3 3 2 5" xfId="20153" xr:uid="{5765802C-9B4A-400C-B1F0-EEB5CF78CFCC}"/>
    <cellStyle name="입력 2 3 3 2 6" xfId="22912" xr:uid="{24D3AF0B-1066-40B7-B1D2-E2B3E4DFF6AE}"/>
    <cellStyle name="입력 2 3 3 3" xfId="7448" xr:uid="{B41A81A0-91AE-4A15-9A82-AE410E347934}"/>
    <cellStyle name="입력 2 3 3 3 2" xfId="11604" xr:uid="{0CFE44F1-ECA8-455E-BB0B-F763244B44DD}"/>
    <cellStyle name="입력 2 3 3 3 3" xfId="15055" xr:uid="{0744E827-237E-4860-AB53-ADDEF12EDF15}"/>
    <cellStyle name="입력 2 3 3 3 4" xfId="13970" xr:uid="{60147506-88E8-4C84-A1EC-F974B0703E82}"/>
    <cellStyle name="입력 2 3 3 3 5" xfId="20791" xr:uid="{C8944F7C-3711-4E62-A840-F491302806B1}"/>
    <cellStyle name="입력 2 3 3 3 6" xfId="23547" xr:uid="{113C8E0D-4EFD-4424-871E-FDC8DC960367}"/>
    <cellStyle name="입력 2 3 3 4" xfId="8080" xr:uid="{DE49E27E-60F2-4BF0-98E3-5BE92D9A6932}"/>
    <cellStyle name="입력 2 3 3 4 2" xfId="12236" xr:uid="{A3BF4DBA-96F7-4DA2-98C0-68B1F9146437}"/>
    <cellStyle name="입력 2 3 3 4 3" xfId="15685" xr:uid="{C9343A1E-7D09-4FBA-9FC2-3EBDACAEABFD}"/>
    <cellStyle name="입력 2 3 3 4 4" xfId="8531" xr:uid="{DFDC0CFD-2838-48FF-8694-E5AEE9A99575}"/>
    <cellStyle name="입력 2 3 3 4 5" xfId="21417" xr:uid="{D579C636-761D-4D33-A26D-3791EACF71E5}"/>
    <cellStyle name="입력 2 3 3 4 6" xfId="24173" xr:uid="{042B2D8E-A243-417D-B5A1-3A33E1D0D6B4}"/>
    <cellStyle name="입력 2 3 3 5" xfId="9801" xr:uid="{BF8EE397-3FFD-42D6-B82F-0233AABC637E}"/>
    <cellStyle name="입력 2 3 3 6" xfId="4915" xr:uid="{8A7F5D63-5856-4180-8321-D11F97AB8054}"/>
    <cellStyle name="입력 2 3 3 7" xfId="4777" xr:uid="{904DA886-091B-46AB-9BFA-45863CEC9E2D}"/>
    <cellStyle name="입력 2 3 3 8" xfId="18276" xr:uid="{E774856B-61CA-46DB-A01E-BA436C12DA6A}"/>
    <cellStyle name="입력 2 3 3 9" xfId="16164" xr:uid="{1AA9574B-D108-4793-8DDB-3151901ADB60}"/>
    <cellStyle name="입력 2 3 4" xfId="5826" xr:uid="{1D0FB65F-0767-434D-A742-36E74B521E91}"/>
    <cellStyle name="입력 2 3 4 2" xfId="6995" xr:uid="{5F1AC86D-39C3-46B4-8565-51E258B764E0}"/>
    <cellStyle name="입력 2 3 4 2 2" xfId="11151" xr:uid="{0572C84C-719C-46DF-9F8B-1AF2B7C14E73}"/>
    <cellStyle name="입력 2 3 4 2 3" xfId="14605" xr:uid="{85EE6457-0DB7-475C-85D2-BCF4FBEFB1BA}"/>
    <cellStyle name="입력 2 3 4 2 4" xfId="17526" xr:uid="{A4A3C593-D8ED-46EC-80C4-35839F29D368}"/>
    <cellStyle name="입력 2 3 4 2 5" xfId="20346" xr:uid="{E8DD6CA4-DD43-42E8-AEB7-452735F15B5A}"/>
    <cellStyle name="입력 2 3 4 2 6" xfId="23104" xr:uid="{D02B6D39-2200-4B28-B720-B98D281AEE13}"/>
    <cellStyle name="입력 2 3 4 3" xfId="7643" xr:uid="{9C4C8976-E0AF-4C80-B753-B330E9CD2FA3}"/>
    <cellStyle name="입력 2 3 4 3 2" xfId="11799" xr:uid="{C1A4406E-CBDA-467D-B145-D240C8F8A877}"/>
    <cellStyle name="입력 2 3 4 3 3" xfId="15248" xr:uid="{08D36586-E68D-4287-A6F9-4428A48E4C1E}"/>
    <cellStyle name="입력 2 3 4 3 4" xfId="3427" xr:uid="{C7932DB5-9C81-4EF1-9215-0B12AB943C2D}"/>
    <cellStyle name="입력 2 3 4 3 5" xfId="20983" xr:uid="{79499C68-83B3-45A8-ADDF-2260A4F47CB5}"/>
    <cellStyle name="입력 2 3 4 3 6" xfId="23739" xr:uid="{BBBA535A-A070-46DA-8BB8-5CDB97B7B059}"/>
    <cellStyle name="입력 2 3 4 4" xfId="8275" xr:uid="{99DF11E0-3A01-4778-A4BB-EDD5F7BD9B54}"/>
    <cellStyle name="입력 2 3 4 4 2" xfId="12431" xr:uid="{C2F3BA50-AD9B-427E-896D-2AFC285A87E2}"/>
    <cellStyle name="입력 2 3 4 4 3" xfId="15878" xr:uid="{6C4E44BB-AE4F-43D6-8042-BA991372CF12}"/>
    <cellStyle name="입력 2 3 4 4 4" xfId="16436" xr:uid="{51723412-0ABC-427C-9053-1C072006D27D}"/>
    <cellStyle name="입력 2 3 4 4 5" xfId="21609" xr:uid="{8543BE10-2C23-4D9E-B7A8-B0303A85C6E1}"/>
    <cellStyle name="입력 2 3 4 4 6" xfId="24365" xr:uid="{76AD048D-6E4F-43AD-A016-9655FD698091}"/>
    <cellStyle name="입력 2 3 4 5" xfId="10011" xr:uid="{1089CA13-A1E2-46C5-B1AC-E9F11A35A6C6}"/>
    <cellStyle name="입력 2 3 4 6" xfId="8481" xr:uid="{D4BE14B6-0E03-4A27-AF66-1DC98DC26948}"/>
    <cellStyle name="입력 2 3 4 7" xfId="3121" xr:uid="{9CCE40A1-C06C-4741-8B86-2A0A9094215E}"/>
    <cellStyle name="입력 2 3 4 8" xfId="18394" xr:uid="{B33395B7-772A-4D68-B66C-AE221CF5306B}"/>
    <cellStyle name="입력 2 3 4 9" xfId="19697" xr:uid="{5D749959-F456-4D3A-9420-08A29AE3E5CB}"/>
    <cellStyle name="입력 2 3 5" xfId="6678" xr:uid="{6483F46D-75A9-4D96-A054-C169B8CC8636}"/>
    <cellStyle name="입력 2 3 5 2" xfId="10839" xr:uid="{E85FC0B3-D84B-4B37-A99D-DB1109BA28F3}"/>
    <cellStyle name="입력 2 3 5 3" xfId="14292" xr:uid="{5FC17A9F-B916-4E9D-A455-A1B18BE6F48A}"/>
    <cellStyle name="입력 2 3 5 4" xfId="16139" xr:uid="{900268D0-6982-4362-A92F-BE2816843C20}"/>
    <cellStyle name="입력 2 3 5 5" xfId="20052" xr:uid="{54A81E90-51A2-4E65-84D2-06BD9448A99F}"/>
    <cellStyle name="입력 2 3 5 6" xfId="22811" xr:uid="{B9EE67A6-C426-4BC0-B574-CAAE19786DD3}"/>
    <cellStyle name="입력 2 3 6" xfId="7346" xr:uid="{3524E1F6-D8A7-41F4-A5F0-575BC9B51A0B}"/>
    <cellStyle name="입력 2 3 6 2" xfId="11502" xr:uid="{19B4E00F-7E93-4FE6-925A-FC423157D19D}"/>
    <cellStyle name="입력 2 3 6 3" xfId="14953" xr:uid="{12FFAFB2-1643-4FE5-BE05-C23FC272D0D0}"/>
    <cellStyle name="입력 2 3 6 4" xfId="18434" xr:uid="{B7D512A7-FE20-4188-883C-5EC28E2B9A50}"/>
    <cellStyle name="입력 2 3 6 5" xfId="20689" xr:uid="{6DE0FEA5-9A27-4C5A-A905-92F465937065}"/>
    <cellStyle name="입력 2 3 6 6" xfId="23445" xr:uid="{B057FDA7-3C78-45F1-89AB-5B72866804D7}"/>
    <cellStyle name="입력 2 3 7" xfId="7979" xr:uid="{3B824CC3-E0BA-47FC-B35F-A977DBF45D6F}"/>
    <cellStyle name="입력 2 3 7 2" xfId="12135" xr:uid="{2FAF8E2C-CE56-4913-B0F9-B059728210BD}"/>
    <cellStyle name="입력 2 3 7 3" xfId="15584" xr:uid="{A7C8AADC-F20B-4EF5-8443-9F7AB8801DCC}"/>
    <cellStyle name="입력 2 3 7 4" xfId="13784" xr:uid="{3D0D9338-5245-40DF-86D6-3D34E20DFD1A}"/>
    <cellStyle name="입력 2 3 7 5" xfId="21316" xr:uid="{3A60F6CB-2FEF-477D-8F50-78ADEFEB09B1}"/>
    <cellStyle name="입력 2 3 7 6" xfId="24072" xr:uid="{CD153D5D-A370-4119-B59B-E288F6B527C5}"/>
    <cellStyle name="입력 2 3 8" xfId="9696" xr:uid="{8DCD41D1-764F-4B75-AE16-134A8E129913}"/>
    <cellStyle name="입력 2 3 9" xfId="3461" xr:uid="{9889AE54-3B0A-4CED-A9D9-BA3A542274AB}"/>
    <cellStyle name="입력 2 4" xfId="5731" xr:uid="{A5C49E7E-3A0F-4D18-B225-8E6EBE21C5B1}"/>
    <cellStyle name="입력 2 4 2" xfId="6901" xr:uid="{BCB2A077-BA5F-4C0A-A825-62442DB0406A}"/>
    <cellStyle name="입력 2 4 2 2" xfId="11057" xr:uid="{EE31EEA4-B652-443A-B5C4-F7C0FB73DB8D}"/>
    <cellStyle name="입력 2 4 2 3" xfId="14513" xr:uid="{7F8A61E3-D3D1-41FE-81B2-119DB20A2211}"/>
    <cellStyle name="입력 2 4 2 4" xfId="19098" xr:uid="{C5B42F37-9952-4CCE-93B3-AD7EF1DC2C61}"/>
    <cellStyle name="입력 2 4 2 5" xfId="20256" xr:uid="{0A6B4501-8B29-46F4-B9F7-4C0E61867E4C}"/>
    <cellStyle name="입력 2 4 2 6" xfId="23015" xr:uid="{79A7A726-7744-4475-9D7E-E1C27786797E}"/>
    <cellStyle name="입력 2 4 3" xfId="7552" xr:uid="{648EE7E7-E529-4D11-8E5C-A72EC8AFE7F4}"/>
    <cellStyle name="입력 2 4 3 2" xfId="11708" xr:uid="{E80EAE89-547F-46EF-93C2-ADEF0B3417B5}"/>
    <cellStyle name="입력 2 4 3 3" xfId="15159" xr:uid="{F744855A-53D8-43A3-A773-E8311D980216}"/>
    <cellStyle name="입력 2 4 3 4" xfId="12762" xr:uid="{1314BA7C-A5A9-454C-87D7-A46BDFE46B44}"/>
    <cellStyle name="입력 2 4 3 5" xfId="20894" xr:uid="{1F924704-FBE9-4CCB-ADA2-E18AA1F62358}"/>
    <cellStyle name="입력 2 4 3 6" xfId="23650" xr:uid="{3D6FEBBC-AE16-4085-BDD3-A603C2C9E63E}"/>
    <cellStyle name="입력 2 4 4" xfId="8184" xr:uid="{8B4C9A6D-4722-4BD2-81BB-859AC7801668}"/>
    <cellStyle name="입력 2 4 4 2" xfId="12340" xr:uid="{CB850209-6C8D-44F1-A6B5-6A9073660E76}"/>
    <cellStyle name="입력 2 4 4 3" xfId="15789" xr:uid="{987D69C4-7673-4FEC-8206-48FF8361C23D}"/>
    <cellStyle name="입력 2 4 4 4" xfId="4855" xr:uid="{95FB5EB8-78F7-4BD2-8052-7761027E0B50}"/>
    <cellStyle name="입력 2 4 4 5" xfId="21520" xr:uid="{79A68DAA-98E4-4042-9B11-EAD98850D647}"/>
    <cellStyle name="입력 2 4 4 6" xfId="24276" xr:uid="{B1E1DE87-A58E-4723-9B63-159F9AC95DE3}"/>
    <cellStyle name="입력 2 4 5" xfId="9916" xr:uid="{875AC240-4531-4A80-BFB5-BFDF2004FDDB}"/>
    <cellStyle name="입력 2 4 6" xfId="4637" xr:uid="{2E07D69C-6C78-4919-91FF-6B2174F12E84}"/>
    <cellStyle name="입력 2 4 7" xfId="4794" xr:uid="{CA330FC5-63A3-4B39-9D78-161430EDB9CC}"/>
    <cellStyle name="입력 2 4 8" xfId="3210" xr:uid="{257E67B3-46B1-4B5A-ABB5-A3CD8E5A6836}"/>
    <cellStyle name="입력 2 4 9" xfId="17338" xr:uid="{D90A35F7-7D04-4261-AF77-73E4323BE895}"/>
    <cellStyle name="입력 2 5" xfId="5753" xr:uid="{F3324989-B630-432D-9FDD-C77BBAF67322}"/>
    <cellStyle name="입력 2 5 2" xfId="6923" xr:uid="{EF06894A-3CAB-40C1-BB9B-83E64DAB305C}"/>
    <cellStyle name="입력 2 5 2 2" xfId="11079" xr:uid="{AB0F48D0-78CC-47CD-84BF-CF7DC00D339F}"/>
    <cellStyle name="입력 2 5 2 3" xfId="14533" xr:uid="{21B494E8-0EC7-44C3-921F-24AD188C117C}"/>
    <cellStyle name="입력 2 5 2 4" xfId="17425" xr:uid="{CE40A8AE-9AEE-4F04-8BE1-03DE68E7A2F6}"/>
    <cellStyle name="입력 2 5 2 5" xfId="20276" xr:uid="{6DBD2354-757A-4B8E-B368-062C42921AE0}"/>
    <cellStyle name="입력 2 5 2 6" xfId="23035" xr:uid="{9C55FBC3-88D6-4BB8-9709-52286B84A822}"/>
    <cellStyle name="입력 2 5 3" xfId="7574" xr:uid="{F2D2D90C-EFBD-4BD4-A4C2-43F792935D61}"/>
    <cellStyle name="입력 2 5 3 2" xfId="11730" xr:uid="{11909EA0-CD65-4C34-B589-D369D433BB53}"/>
    <cellStyle name="입력 2 5 3 3" xfId="15179" xr:uid="{EF54A5C9-8DF6-43C6-99BD-EA75F302E988}"/>
    <cellStyle name="입력 2 5 3 4" xfId="3269" xr:uid="{4F55A88A-3260-4145-B258-74AFFB32D710}"/>
    <cellStyle name="입력 2 5 3 5" xfId="20914" xr:uid="{4561EC71-F374-4BD7-83FD-95534490FC21}"/>
    <cellStyle name="입력 2 5 3 6" xfId="23670" xr:uid="{049D8D4E-F1D6-45DE-919D-755751471CFF}"/>
    <cellStyle name="입력 2 5 4" xfId="8206" xr:uid="{033372B1-3A0E-4354-AB73-9AA67076656C}"/>
    <cellStyle name="입력 2 5 4 2" xfId="12362" xr:uid="{3F766226-04FF-4C81-A007-244747093E96}"/>
    <cellStyle name="입력 2 5 4 3" xfId="15809" xr:uid="{F78BE58D-7FCB-4661-9B00-2DE1D81F4CC6}"/>
    <cellStyle name="입력 2 5 4 4" xfId="12727" xr:uid="{ADB852B5-C312-4F42-9E13-409FF091ABAF}"/>
    <cellStyle name="입력 2 5 4 5" xfId="21540" xr:uid="{E186B589-AF5E-40D6-8183-77981BC6DB96}"/>
    <cellStyle name="입력 2 5 4 6" xfId="24296" xr:uid="{593D7C3D-3A0E-4741-9975-080A522A50D6}"/>
    <cellStyle name="입력 2 5 5" xfId="9938" xr:uid="{C7B524F2-1FAF-49D5-A28A-F0167EDDAC7B}"/>
    <cellStyle name="입력 2 5 6" xfId="4658" xr:uid="{A769DC68-9115-4A0F-8666-A482FF591B0C}"/>
    <cellStyle name="입력 2 5 7" xfId="9653" xr:uid="{EC60CFE5-E75D-4BDC-B0AA-109B7379A3AE}"/>
    <cellStyle name="입력 2 5 8" xfId="12990" xr:uid="{462F0035-B770-405C-BD5E-3FACE3E23FC6}"/>
    <cellStyle name="입력 2 5 9" xfId="4956" xr:uid="{6A46A745-5766-473A-8215-6D239A91FE27}"/>
    <cellStyle name="입력 2 6" xfId="5776" xr:uid="{604BE34E-F868-4797-A1D9-648EA7E55B75}"/>
    <cellStyle name="입력 2 6 2" xfId="6945" xr:uid="{7BD9EC65-A2BF-479A-8989-AE6A4C6807FF}"/>
    <cellStyle name="입력 2 6 2 2" xfId="11101" xr:uid="{26CD7094-8368-4792-946E-AE5D3199B859}"/>
    <cellStyle name="입력 2 6 2 3" xfId="14555" xr:uid="{8121A1CF-108E-4F9E-8079-16990A031110}"/>
    <cellStyle name="입력 2 6 2 4" xfId="4994" xr:uid="{FE76ABFD-7805-427C-90A1-C8A9028E44BE}"/>
    <cellStyle name="입력 2 6 2 5" xfId="20296" xr:uid="{38292EBD-3756-470B-877A-D2ABD12FC991}"/>
    <cellStyle name="입력 2 6 2 6" xfId="23055" xr:uid="{2441E8FF-7924-4A33-AB5F-8E8455BD972A}"/>
    <cellStyle name="입력 2 6 3" xfId="7594" xr:uid="{14557D00-64E9-4E94-B445-2330AFC4E398}"/>
    <cellStyle name="입력 2 6 3 2" xfId="11750" xr:uid="{0C04405E-AC1E-4323-8001-A2C10D3D21F3}"/>
    <cellStyle name="입력 2 6 3 3" xfId="15199" xr:uid="{0B78C046-AAA8-4390-9D3C-69ED744F3075}"/>
    <cellStyle name="입력 2 6 3 4" xfId="3270" xr:uid="{1C9F0459-59B2-4C90-A392-82110DEFE7A1}"/>
    <cellStyle name="입력 2 6 3 5" xfId="20934" xr:uid="{F3F22DB1-6A40-443E-87B7-48322CDF3D3B}"/>
    <cellStyle name="입력 2 6 3 6" xfId="23690" xr:uid="{6A332900-45E0-403D-B226-69E01195A521}"/>
    <cellStyle name="입력 2 6 4" xfId="8226" xr:uid="{7DF966D7-E57A-4C2F-9AF3-236D732C89D1}"/>
    <cellStyle name="입력 2 6 4 2" xfId="12382" xr:uid="{A1A6B0C2-FD6B-428D-80C5-68B95BC741A7}"/>
    <cellStyle name="입력 2 6 4 3" xfId="15829" xr:uid="{ECA2F2C8-FD62-4133-8224-12997DF8AB6E}"/>
    <cellStyle name="입력 2 6 4 4" xfId="12780" xr:uid="{BA36508E-3202-40BF-8F57-5813AE4715D3}"/>
    <cellStyle name="입력 2 6 4 5" xfId="21560" xr:uid="{E1C3DCED-D321-4E4D-9E5F-876F660E8D52}"/>
    <cellStyle name="입력 2 6 4 6" xfId="24316" xr:uid="{5DB64C45-698B-4610-A7C5-E884177F836E}"/>
    <cellStyle name="입력 2 6 5" xfId="9961" xr:uid="{EEBB6C45-95CE-448E-AD73-ACC3082157C2}"/>
    <cellStyle name="입력 2 6 6" xfId="4676" xr:uid="{BDB8946F-4487-4FF2-A01E-F9114FE9031B}"/>
    <cellStyle name="입력 2 6 7" xfId="10228" xr:uid="{24561AF3-8AC5-4F8A-A27C-35797C2363D1}"/>
    <cellStyle name="입력 2 6 8" xfId="17999" xr:uid="{0900C415-8C41-49D2-B14B-CA14B945F052}"/>
    <cellStyle name="입력 2 6 9" xfId="17336" xr:uid="{F48FF381-69CF-4395-AA99-876E85F3F5CF}"/>
    <cellStyle name="입력 2 7" xfId="5439" xr:uid="{BC7E250A-B2DF-4AEC-9D88-DD48DDE88481}"/>
    <cellStyle name="입력 2 7 2" xfId="6626" xr:uid="{02C427ED-8066-4A32-A203-BDFE4A8F6C3B}"/>
    <cellStyle name="입력 2 7 2 2" xfId="10793" xr:uid="{3155AFCF-0B81-4C96-A976-7C163280077B}"/>
    <cellStyle name="입력 2 7 2 3" xfId="14245" xr:uid="{FCAEEE90-A552-4C7F-B13F-263BFCC1DB37}"/>
    <cellStyle name="입력 2 7 2 4" xfId="5009" xr:uid="{FAC27949-AB72-49B6-A6BC-35DF8F1E0A7F}"/>
    <cellStyle name="입력 2 7 2 5" xfId="20016" xr:uid="{00072F50-75A6-4DF8-BA69-696C458D8F3B}"/>
    <cellStyle name="입력 2 7 2 6" xfId="22778" xr:uid="{E254D509-846A-4ED9-808C-7143068461E4}"/>
    <cellStyle name="입력 2 7 3" xfId="7313" xr:uid="{C3DFCB89-FE05-440C-9182-8122CA92D229}"/>
    <cellStyle name="입력 2 7 3 2" xfId="11469" xr:uid="{32CCB2A5-DC2E-4AFC-8939-65E48EA1265B}"/>
    <cellStyle name="입력 2 7 3 3" xfId="14921" xr:uid="{42C21A1E-AE43-41D0-A5DD-B6407FDA64FD}"/>
    <cellStyle name="입력 2 7 3 4" xfId="17324" xr:uid="{78C7FA70-1C1A-4807-A319-981D768BFF97}"/>
    <cellStyle name="입력 2 7 3 5" xfId="20657" xr:uid="{2B7F9828-2A48-42A7-AFD2-862CB4B1A8A6}"/>
    <cellStyle name="입력 2 7 3 6" xfId="23413" xr:uid="{0964CB72-8059-4296-BE1D-098B1B09A723}"/>
    <cellStyle name="입력 2 7 4" xfId="7946" xr:uid="{99036C50-7FC1-430F-8018-FE27EE094BE1}"/>
    <cellStyle name="입력 2 7 4 2" xfId="12102" xr:uid="{FFEF3ADA-D7AA-4E22-8E3A-B8DF4E42D712}"/>
    <cellStyle name="입력 2 7 4 3" xfId="15551" xr:uid="{0E3BC054-9D3D-42A9-A75C-D528B53E97E2}"/>
    <cellStyle name="입력 2 7 4 4" xfId="13788" xr:uid="{4E0C3301-DF69-4563-B3F5-78022F59C9FA}"/>
    <cellStyle name="입력 2 7 4 5" xfId="21284" xr:uid="{19A5352A-ED99-48A1-BFD3-7788017C3D52}"/>
    <cellStyle name="입력 2 7 4 6" xfId="24040" xr:uid="{5BCE2EAE-1162-4E6E-B3A1-FAD70268CCF7}"/>
    <cellStyle name="입력 2 7 5" xfId="9640" xr:uid="{ADD863AB-F51E-4198-842F-69B7D11585B0}"/>
    <cellStyle name="입력 2 7 6" xfId="4747" xr:uid="{17CCE791-CB87-4626-AD42-824F6590E733}"/>
    <cellStyle name="입력 2 7 7" xfId="18580" xr:uid="{5660F570-A7D8-4D63-B4AB-E9E648E9A2E8}"/>
    <cellStyle name="입력 2 7 8" xfId="17290" xr:uid="{50F179B8-088B-4B83-B5EC-A877B82A334E}"/>
    <cellStyle name="입력 2 7 9" xfId="17732" xr:uid="{F6581FC2-13F9-40A9-A59F-CEE2FF000D99}"/>
    <cellStyle name="입력 2 8" xfId="6416" xr:uid="{DD2046D3-782C-4201-BAEE-27D7E79B2064}"/>
    <cellStyle name="입력 2 8 2" xfId="10588" xr:uid="{76DCA0DE-E50B-4683-833E-DB1975919B65}"/>
    <cellStyle name="입력 2 8 3" xfId="14036" xr:uid="{E80D5823-DDDC-4F47-9B6F-368B22265309}"/>
    <cellStyle name="입력 2 8 4" xfId="18275" xr:uid="{668120E0-A519-4FED-A063-D6D69A097715}"/>
    <cellStyle name="입력 2 8 5" xfId="19814" xr:uid="{DD3E0C17-8412-41B5-A312-6C59A14EDDE6}"/>
    <cellStyle name="입력 2 8 6" xfId="22577" xr:uid="{7E393EDD-E35C-4E89-B00C-8759B13B08F7}"/>
    <cellStyle name="입력 2 9" xfId="7115" xr:uid="{C88D777A-55D5-4594-8223-CE5989F92B5A}"/>
    <cellStyle name="입력 2 9 2" xfId="11271" xr:uid="{39C9EFF7-1EDD-4754-B2D7-E1EDACAA5E0B}"/>
    <cellStyle name="입력 2 9 3" xfId="14723" xr:uid="{EB5059F7-1DAD-4C03-B678-AD31B125E241}"/>
    <cellStyle name="입력 2 9 4" xfId="18718" xr:uid="{E8E5B4CF-0435-4FAD-9A29-EF1D154B7B68}"/>
    <cellStyle name="입력 2 9 5" xfId="20460" xr:uid="{495BA5A3-D011-43E3-9DE4-C56731E1172C}"/>
    <cellStyle name="입력 2 9 6" xfId="23216" xr:uid="{10CCA365-AB5C-4E10-8610-73BF2BB4DC1C}"/>
    <cellStyle name="입력 3" xfId="5285" xr:uid="{A61DBE9C-4393-47B8-BC2D-CC2CEA554474}"/>
    <cellStyle name="입력 3 10" xfId="18420" xr:uid="{563D8339-7660-4AB7-BF2A-F7E71DAD2E1B}"/>
    <cellStyle name="입력 3 11" xfId="17341" xr:uid="{D4C266A9-E79A-4219-8A35-2743D6D4EF5A}"/>
    <cellStyle name="입력 3 2" xfId="5521" xr:uid="{96F638BB-CE83-449F-B696-0DEC2B2E0955}"/>
    <cellStyle name="입력 3 2 10" xfId="18530" xr:uid="{96A195F3-00C4-40C2-A725-064CE04B4F77}"/>
    <cellStyle name="입력 3 2 11" xfId="18353" xr:uid="{C5E2221A-E205-4AB6-A95D-5EA7B681A046}"/>
    <cellStyle name="입력 3 2 12" xfId="18352" xr:uid="{4F0DC089-E93C-46D5-851C-8284584C8800}"/>
    <cellStyle name="입력 3 2 2" xfId="5575" xr:uid="{073C8E44-85B1-43BF-8C77-C93E11AFC374}"/>
    <cellStyle name="입력 3 2 2 10" xfId="18236" xr:uid="{D6305EE8-C006-46A7-81A4-700E923A149C}"/>
    <cellStyle name="입력 3 2 2 11" xfId="19504" xr:uid="{0BB54865-5796-4B6C-B55C-DC37EF894FE5}"/>
    <cellStyle name="입력 3 2 2 2" xfId="5677" xr:uid="{60765FF0-9208-46B0-AD41-5D29C67034A1}"/>
    <cellStyle name="입력 3 2 2 2 2" xfId="6847" xr:uid="{ECAFA4FF-DF64-4120-905E-F46E316AE288}"/>
    <cellStyle name="입력 3 2 2 2 2 2" xfId="11008" xr:uid="{30FA1943-7B5B-4630-A2BC-0CD7D28835E3}"/>
    <cellStyle name="입력 3 2 2 2 2 3" xfId="14461" xr:uid="{AB902232-1897-4B21-B107-C428AF38B39D}"/>
    <cellStyle name="입력 3 2 2 2 2 4" xfId="18839" xr:uid="{6ECD5227-57A6-43E1-A43D-3B052A989C5E}"/>
    <cellStyle name="입력 3 2 2 2 2 5" xfId="20220" xr:uid="{5105525F-A307-4492-B9FE-52239F545C3F}"/>
    <cellStyle name="입력 3 2 2 2 2 6" xfId="22979" xr:uid="{CA0C8C5C-6ADD-42C9-9D27-D41CB143D65D}"/>
    <cellStyle name="입력 3 2 2 2 3" xfId="7515" xr:uid="{0E7483D4-7912-401F-83BD-D127789D686C}"/>
    <cellStyle name="입력 3 2 2 2 3 2" xfId="11671" xr:uid="{DEA210C7-97C2-4A0B-A9BA-F6372319B8BD}"/>
    <cellStyle name="입력 3 2 2 2 3 3" xfId="15122" xr:uid="{77ACAF89-B96B-4F42-9CEC-640F98F56AB9}"/>
    <cellStyle name="입력 3 2 2 2 3 4" xfId="18158" xr:uid="{FAE61FA4-B546-4666-B02F-8C83AEFBF187}"/>
    <cellStyle name="입력 3 2 2 2 3 5" xfId="20858" xr:uid="{C740FBFA-F36E-4861-A802-8744CC62CB6A}"/>
    <cellStyle name="입력 3 2 2 2 3 6" xfId="23614" xr:uid="{3D5F82B3-EFA4-40B3-991F-8B265A3E9F3C}"/>
    <cellStyle name="입력 3 2 2 2 4" xfId="8147" xr:uid="{AD8F56D7-9D99-4A59-AA8B-8DD03A9F5C3B}"/>
    <cellStyle name="입력 3 2 2 2 4 2" xfId="12303" xr:uid="{C0C2DFB4-684E-4B69-B00F-27AEEE5B1C4E}"/>
    <cellStyle name="입력 3 2 2 2 4 3" xfId="15752" xr:uid="{0A0B6947-E724-4345-82C0-94B780A7CD81}"/>
    <cellStyle name="입력 3 2 2 2 4 4" xfId="5023" xr:uid="{DFC640AD-2CD9-49F4-A30B-F3547A4BF630}"/>
    <cellStyle name="입력 3 2 2 2 4 5" xfId="21484" xr:uid="{9A4D7AC3-7C23-48E2-9248-A1F7578EEBED}"/>
    <cellStyle name="입력 3 2 2 2 4 6" xfId="24240" xr:uid="{9E53ACE3-C74D-4DCC-AD6B-75E500FDCFE3}"/>
    <cellStyle name="입력 3 2 2 2 5" xfId="9868" xr:uid="{F3F75CBC-ED70-4622-84E3-E48975DCA01A}"/>
    <cellStyle name="입력 3 2 2 2 6" xfId="2952" xr:uid="{B2AFFC54-CD36-47E7-AF70-E0F4D09E6A46}"/>
    <cellStyle name="입력 3 2 2 2 7" xfId="8521" xr:uid="{7BEDEBC9-F56D-4534-AC49-0FA8063FF773}"/>
    <cellStyle name="입력 3 2 2 2 8" xfId="18204" xr:uid="{0B2312A7-7DB6-4544-8B12-E2E696034FA5}"/>
    <cellStyle name="입력 3 2 2 2 9" xfId="4279" xr:uid="{8689BCDC-EBCB-4925-8064-E961B04A4161}"/>
    <cellStyle name="입력 3 2 2 3" xfId="5898" xr:uid="{76F6253B-98D7-4D8E-A384-33AE32DD47EC}"/>
    <cellStyle name="입력 3 2 2 3 2" xfId="7067" xr:uid="{F0CDC3BD-FD51-4A92-8C8A-673F85285573}"/>
    <cellStyle name="입력 3 2 2 3 2 2" xfId="11223" xr:uid="{ED089B87-41D3-40E5-827F-7A6740C137ED}"/>
    <cellStyle name="입력 3 2 2 3 2 3" xfId="14677" xr:uid="{29F8C980-FE1C-449A-8110-197B13708A9A}"/>
    <cellStyle name="입력 3 2 2 3 2 4" xfId="18987" xr:uid="{D4EAB061-B4B7-44CF-A22A-412F68261B01}"/>
    <cellStyle name="입력 3 2 2 3 2 5" xfId="20418" xr:uid="{65FDE0AD-0E56-4DAD-990C-E4E9B2C73955}"/>
    <cellStyle name="입력 3 2 2 3 2 6" xfId="23176" xr:uid="{E4CE4E60-F1B2-4834-A58C-6CB6351D0495}"/>
    <cellStyle name="입력 3 2 2 3 3" xfId="7715" xr:uid="{70FCB62E-F4DE-4986-961A-937CC24EDF8D}"/>
    <cellStyle name="입력 3 2 2 3 3 2" xfId="11871" xr:uid="{B8FA1182-4521-4F92-8A50-8AA621686B2B}"/>
    <cellStyle name="입력 3 2 2 3 3 3" xfId="15320" xr:uid="{E9C27FBE-8B46-4062-AD6F-F2A7EDD6221A}"/>
    <cellStyle name="입력 3 2 2 3 3 4" xfId="13571" xr:uid="{A3193653-78CC-49D4-BE0D-AEFC0F0354F8}"/>
    <cellStyle name="입력 3 2 2 3 3 5" xfId="21055" xr:uid="{2D328772-907C-4BB2-B797-A86BDC27440D}"/>
    <cellStyle name="입력 3 2 2 3 3 6" xfId="23811" xr:uid="{492A5F49-CA31-4BBE-BE10-D1F7F2C84047}"/>
    <cellStyle name="입력 3 2 2 3 4" xfId="8347" xr:uid="{AD1FE09B-091B-40BF-BB3C-A92E7BEF7994}"/>
    <cellStyle name="입력 3 2 2 3 4 2" xfId="12503" xr:uid="{15EFFEA9-146A-4502-A1FB-2EC968CB29E5}"/>
    <cellStyle name="입력 3 2 2 3 4 3" xfId="15950" xr:uid="{55FB16CC-0419-42D0-89F2-995324150F10}"/>
    <cellStyle name="입력 3 2 2 3 4 4" xfId="4331" xr:uid="{454D3C83-A32C-4A3A-B2DF-219B40E70F39}"/>
    <cellStyle name="입력 3 2 2 3 4 5" xfId="21681" xr:uid="{DB1903A3-B7DC-4027-BE7A-45DB5B23B6D8}"/>
    <cellStyle name="입력 3 2 2 3 4 6" xfId="24437" xr:uid="{51FF5D90-2865-4143-A7B1-A6E2AEF134E7}"/>
    <cellStyle name="입력 3 2 2 3 5" xfId="10083" xr:uid="{049B7A83-7C7E-4677-93EB-749431772AE4}"/>
    <cellStyle name="입력 3 2 2 3 6" xfId="3472" xr:uid="{5D93192F-A084-4617-9ADD-C65FBAC23B60}"/>
    <cellStyle name="입력 3 2 2 3 7" xfId="12721" xr:uid="{05954F80-1A88-434E-AF46-A6EF6CFD5481}"/>
    <cellStyle name="입력 3 2 2 3 8" xfId="18444" xr:uid="{F2FF8010-87EE-41B5-94CB-FBCB5C4EE72D}"/>
    <cellStyle name="입력 3 2 2 3 9" xfId="13029" xr:uid="{5B056FB8-8FE0-4FDE-B2D5-070AA24B5B8B}"/>
    <cellStyle name="입력 3 2 2 4" xfId="6745" xr:uid="{74F52029-CCA7-443B-AEF0-1B9CAE52514B}"/>
    <cellStyle name="입력 3 2 2 4 2" xfId="10906" xr:uid="{157C2886-96BC-45E9-A654-72FAEB573A2F}"/>
    <cellStyle name="입력 3 2 2 4 3" xfId="14359" xr:uid="{B044EF22-59A7-48D4-8949-D1542312FC5A}"/>
    <cellStyle name="입력 3 2 2 4 4" xfId="19385" xr:uid="{FC915525-7A6B-4F50-B225-B7CE43956B67}"/>
    <cellStyle name="입력 3 2 2 4 5" xfId="20118" xr:uid="{F6FBD60A-71E0-42FB-BC45-50E015398521}"/>
    <cellStyle name="입력 3 2 2 4 6" xfId="22877" xr:uid="{D7E3BF02-A792-4B9E-AB30-A3EBEFB8EBC2}"/>
    <cellStyle name="입력 3 2 2 5" xfId="7413" xr:uid="{CFE58D70-1ECD-41C0-9B8E-F24CFCCD291A}"/>
    <cellStyle name="입력 3 2 2 5 2" xfId="11569" xr:uid="{514E3498-5628-421D-8774-F4EA6CB6E066}"/>
    <cellStyle name="입력 3 2 2 5 3" xfId="15020" xr:uid="{53EE16F0-F02C-4FF5-BB3B-9A47229E9FE8}"/>
    <cellStyle name="입력 3 2 2 5 4" xfId="17977" xr:uid="{22E5F647-F25D-4E73-B51A-9BC940D1B6CE}"/>
    <cellStyle name="입력 3 2 2 5 5" xfId="20756" xr:uid="{47653119-A38E-499A-97AB-B6D4FB80777A}"/>
    <cellStyle name="입력 3 2 2 5 6" xfId="23512" xr:uid="{76F8EA60-3236-498F-B898-C9CD25CE73A7}"/>
    <cellStyle name="입력 3 2 2 6" xfId="8045" xr:uid="{F381A83D-4481-4B6E-9A47-492BF6FCAE5C}"/>
    <cellStyle name="입력 3 2 2 6 2" xfId="12201" xr:uid="{B93482D2-8029-41B3-AC94-29247663E3D1}"/>
    <cellStyle name="입력 3 2 2 6 3" xfId="15650" xr:uid="{722055E0-79CA-46A2-9C2C-6F69638D5793}"/>
    <cellStyle name="입력 3 2 2 6 4" xfId="11245" xr:uid="{882F9244-BF0F-4261-B6FF-3F37AC60B331}"/>
    <cellStyle name="입력 3 2 2 6 5" xfId="21382" xr:uid="{935F6B1F-9CD9-4FB9-8529-0FF3ADDE6193}"/>
    <cellStyle name="입력 3 2 2 6 6" xfId="24138" xr:uid="{D9E06247-7204-4BCA-B4E1-789F0DD244A6}"/>
    <cellStyle name="입력 3 2 2 7" xfId="9766" xr:uid="{3CA09B33-BDE6-48A8-97DC-A3E56F2C6886}"/>
    <cellStyle name="입력 3 2 2 8" xfId="4896" xr:uid="{CFE00C23-FBBA-425C-92C3-68BBA748B037}"/>
    <cellStyle name="입력 3 2 2 9" xfId="18607" xr:uid="{4480A963-66A3-46A6-AF0B-F70E2B1EE459}"/>
    <cellStyle name="입력 3 2 3" xfId="5627" xr:uid="{1628F9EE-F5B2-4299-B87D-5BD9417AF045}"/>
    <cellStyle name="입력 3 2 3 2" xfId="6797" xr:uid="{DAB05F8B-DA52-4873-8E41-ED8255066472}"/>
    <cellStyle name="입력 3 2 3 2 2" xfId="10958" xr:uid="{4CA12A3B-3FD1-4C69-AC06-920190E94CFB}"/>
    <cellStyle name="입력 3 2 3 2 3" xfId="14411" xr:uid="{FFEF3502-9B31-4F49-9FF3-72F7F41B7DAC}"/>
    <cellStyle name="입력 3 2 3 2 4" xfId="17228" xr:uid="{51294358-9A55-4A1F-95B6-3B72CFDAEB02}"/>
    <cellStyle name="입력 3 2 3 2 5" xfId="20170" xr:uid="{73BCA8D7-A7CA-4F21-BFD9-6FD7F9BF8814}"/>
    <cellStyle name="입력 3 2 3 2 6" xfId="22929" xr:uid="{44A5F390-8113-4984-B723-7DBAC7CF147A}"/>
    <cellStyle name="입력 3 2 3 3" xfId="7465" xr:uid="{D40CA2D6-D2C8-4E6E-BAF5-20D6022E6D6C}"/>
    <cellStyle name="입력 3 2 3 3 2" xfId="11621" xr:uid="{669E7A11-35F8-4D63-A107-A260DE2708C6}"/>
    <cellStyle name="입력 3 2 3 3 3" xfId="15072" xr:uid="{7E44DA01-E41A-46F2-98B0-26487716222E}"/>
    <cellStyle name="입력 3 2 3 3 4" xfId="17698" xr:uid="{9DCD44D5-9E61-41B8-BE31-98A06366A5DC}"/>
    <cellStyle name="입력 3 2 3 3 5" xfId="20808" xr:uid="{5F0BE196-B1EB-4DAD-8ECA-095E3B07EDEA}"/>
    <cellStyle name="입력 3 2 3 3 6" xfId="23564" xr:uid="{BBC229C8-2DB3-48C4-A27D-08D1FCC5EE83}"/>
    <cellStyle name="입력 3 2 3 4" xfId="8097" xr:uid="{C5154AD7-EEAB-4A77-A0CD-AFC69C0E0128}"/>
    <cellStyle name="입력 3 2 3 4 2" xfId="12253" xr:uid="{4C1AF2BA-4A39-4C46-BBF4-C85DF2F94D7E}"/>
    <cellStyle name="입력 3 2 3 4 3" xfId="15702" xr:uid="{72018E46-51E1-4E6B-95C5-13453150A5B6}"/>
    <cellStyle name="입력 3 2 3 4 4" xfId="16951" xr:uid="{5970E56B-ACA9-49C3-ACE6-9FC5B0AC6C92}"/>
    <cellStyle name="입력 3 2 3 4 5" xfId="21434" xr:uid="{2E117688-843B-4D23-BC32-D5D7EFFD4282}"/>
    <cellStyle name="입력 3 2 3 4 6" xfId="24190" xr:uid="{D3A8B507-E71F-4AC3-B37B-371555F0CD19}"/>
    <cellStyle name="입력 3 2 3 5" xfId="9818" xr:uid="{307423E8-ED18-42FC-9BA1-580681806348}"/>
    <cellStyle name="입력 3 2 3 6" xfId="8508" xr:uid="{5D21C491-BFAC-4861-B9FC-13487DE0CCE6}"/>
    <cellStyle name="입력 3 2 3 7" xfId="10524" xr:uid="{B02C2C3B-E793-4CDE-A18E-606E530221A3}"/>
    <cellStyle name="입력 3 2 3 8" xfId="17644" xr:uid="{9DE861E9-3320-4AFE-B5A0-E7FDCF96CB21}"/>
    <cellStyle name="입력 3 2 3 9" xfId="18663" xr:uid="{55384B0E-67BB-43D7-81EF-0EB7FD2B2C77}"/>
    <cellStyle name="입력 3 2 4" xfId="5844" xr:uid="{686C6CDA-3251-41EB-ABF1-7EF4DB898B37}"/>
    <cellStyle name="입력 3 2 4 2" xfId="7013" xr:uid="{58E275DB-995C-4E19-B2B0-6632D8ACBACE}"/>
    <cellStyle name="입력 3 2 4 2 2" xfId="11169" xr:uid="{6DF757CF-2E3B-4B72-9C28-87624B6C066C}"/>
    <cellStyle name="입력 3 2 4 2 3" xfId="14623" xr:uid="{E7300A1A-FAAD-4C29-9D02-A3AFA213DF86}"/>
    <cellStyle name="입력 3 2 4 2 4" xfId="18990" xr:uid="{0CDEB777-564D-42C5-9978-09C7A2184FE7}"/>
    <cellStyle name="입력 3 2 4 2 5" xfId="20364" xr:uid="{BD13108E-93BA-43DA-9864-2A1E1AF99A89}"/>
    <cellStyle name="입력 3 2 4 2 6" xfId="23122" xr:uid="{95E45699-037A-4C5B-A953-D87AE5D58928}"/>
    <cellStyle name="입력 3 2 4 3" xfId="7661" xr:uid="{13F83D00-28A7-451E-8E7C-7924F4699219}"/>
    <cellStyle name="입력 3 2 4 3 2" xfId="11817" xr:uid="{78167B6E-8B57-4C5D-AAE3-CD073EC72152}"/>
    <cellStyle name="입력 3 2 4 3 3" xfId="15266" xr:uid="{B277FF61-7E1C-4A66-ABF0-BCB519A97FD7}"/>
    <cellStyle name="입력 3 2 4 3 4" xfId="13990" xr:uid="{A176B627-D755-4577-9320-78F77DF86904}"/>
    <cellStyle name="입력 3 2 4 3 5" xfId="21001" xr:uid="{F7108A4D-FE25-48FD-AD16-A9A1EF706DBE}"/>
    <cellStyle name="입력 3 2 4 3 6" xfId="23757" xr:uid="{3AA71226-B3D6-42AF-95D4-586AC0A45592}"/>
    <cellStyle name="입력 3 2 4 4" xfId="8293" xr:uid="{AEB0A6DC-1E33-43E8-B57F-2B9780548001}"/>
    <cellStyle name="입력 3 2 4 4 2" xfId="12449" xr:uid="{F5C6069F-1DE0-4C6F-91B1-E74378A71FD5}"/>
    <cellStyle name="입력 3 2 4 4 3" xfId="15896" xr:uid="{1B28488C-D9F7-4B9D-BA42-C740A1398DFF}"/>
    <cellStyle name="입력 3 2 4 4 4" xfId="4117" xr:uid="{83C4E2C2-80E5-4B8D-AC6D-9A878B287125}"/>
    <cellStyle name="입력 3 2 4 4 5" xfId="21627" xr:uid="{CFAE6294-9C1B-4838-91D7-E07B469CB786}"/>
    <cellStyle name="입력 3 2 4 4 6" xfId="24383" xr:uid="{821B30C9-F782-490A-8373-7B6097DAF104}"/>
    <cellStyle name="입력 3 2 4 5" xfId="10029" xr:uid="{29503B6A-9075-46E5-8114-3EC659298FA3}"/>
    <cellStyle name="입력 3 2 4 6" xfId="9456" xr:uid="{6E743098-D126-44F4-9381-934ABC20E38E}"/>
    <cellStyle name="입력 3 2 4 7" xfId="5015" xr:uid="{70452274-3808-4A7E-9310-DEDD367A80B9}"/>
    <cellStyle name="입력 3 2 4 8" xfId="17555" xr:uid="{42CC7A4B-9534-46BB-B105-DD796266D6B1}"/>
    <cellStyle name="입력 3 2 4 9" xfId="17925" xr:uid="{102A0452-B43C-40B6-AF05-4E635D002869}"/>
    <cellStyle name="입력 3 2 5" xfId="6694" xr:uid="{AA7FB2AE-CDDB-4038-8481-DFD1209FB016}"/>
    <cellStyle name="입력 3 2 5 2" xfId="10855" xr:uid="{A565DE0A-9B66-4D86-86CF-B993653CFD77}"/>
    <cellStyle name="입력 3 2 5 3" xfId="14308" xr:uid="{CDD224C1-0672-4786-A5E9-CB15A4BA5DB2}"/>
    <cellStyle name="입력 3 2 5 4" xfId="18737" xr:uid="{BD9A3EB3-0382-4109-A3D2-F69D24849BC6}"/>
    <cellStyle name="입력 3 2 5 5" xfId="20068" xr:uid="{41171891-6165-46DF-B8F0-DBDDE8CDA37D}"/>
    <cellStyle name="입력 3 2 5 6" xfId="22827" xr:uid="{EA587B19-4397-4047-8BD9-FD9A3980697A}"/>
    <cellStyle name="입력 3 2 6" xfId="7362" xr:uid="{C50D2738-5AFE-458E-A37E-BB23AE5256C2}"/>
    <cellStyle name="입력 3 2 6 2" xfId="11518" xr:uid="{2F67ED8E-BF79-477E-B03C-9133B88CB5EC}"/>
    <cellStyle name="입력 3 2 6 3" xfId="14969" xr:uid="{7480B6AB-64A6-424E-8303-5790FB64B09D}"/>
    <cellStyle name="입력 3 2 6 4" xfId="3697" xr:uid="{BD01BB15-6C43-4689-A362-4A2E7672FDAF}"/>
    <cellStyle name="입력 3 2 6 5" xfId="20705" xr:uid="{440220DA-707B-4565-B099-B6138584EC67}"/>
    <cellStyle name="입력 3 2 6 6" xfId="23461" xr:uid="{7F8B72E0-0CC4-46E7-B269-BCE13CFA94A1}"/>
    <cellStyle name="입력 3 2 7" xfId="7995" xr:uid="{7866BA2F-D62E-4E3B-8044-0CC909A29E0B}"/>
    <cellStyle name="입력 3 2 7 2" xfId="12151" xr:uid="{D1208E1B-B1DA-4137-8C55-F4EB2A41E491}"/>
    <cellStyle name="입력 3 2 7 3" xfId="15600" xr:uid="{AB17735A-1197-4828-9CAF-3EC7EAEFECE4}"/>
    <cellStyle name="입력 3 2 7 4" xfId="14914" xr:uid="{C801DC48-C08E-4E3D-9CDA-3D2D5FD4AC95}"/>
    <cellStyle name="입력 3 2 7 5" xfId="21332" xr:uid="{6BAA4034-9426-4D79-B789-6A4311267DAA}"/>
    <cellStyle name="입력 3 2 7 6" xfId="24088" xr:uid="{7FC5F56E-7F36-44A6-826C-6EF4200D7F65}"/>
    <cellStyle name="입력 3 2 8" xfId="9713" xr:uid="{AB3416D3-3AA9-450F-A546-61283CF5D81F}"/>
    <cellStyle name="입력 3 2 9" xfId="4880" xr:uid="{DC615128-1278-4B1C-8F20-51F82C5E8BA4}"/>
    <cellStyle name="입력 3 3" xfId="5790" xr:uid="{BF186649-FD0D-4453-8FD2-174E55BA0462}"/>
    <cellStyle name="입력 3 3 2" xfId="6959" xr:uid="{D224E3B1-066F-41F1-9E11-8E306FADA975}"/>
    <cellStyle name="입력 3 3 2 2" xfId="11115" xr:uid="{CD5804CC-7DCC-405D-AB8E-DAD23C12BDAB}"/>
    <cellStyle name="입력 3 3 2 3" xfId="14569" xr:uid="{92E410D0-C662-4A07-AD6D-A51096E1BFB5}"/>
    <cellStyle name="입력 3 3 2 4" xfId="17563" xr:uid="{0FF32DFE-D42F-434E-A9AE-1DE06D460912}"/>
    <cellStyle name="입력 3 3 2 5" xfId="20310" xr:uid="{D88809DF-4CD3-4092-9D75-796D7E957990}"/>
    <cellStyle name="입력 3 3 2 6" xfId="23068" xr:uid="{4DF935D5-C2E1-427F-82FA-202E2E8C12E9}"/>
    <cellStyle name="입력 3 3 3" xfId="7607" xr:uid="{F3EF6A30-762D-448D-83A3-576A5703A2CA}"/>
    <cellStyle name="입력 3 3 3 2" xfId="11763" xr:uid="{79165065-F4D2-42D3-8EAD-39AF0C3BEA47}"/>
    <cellStyle name="입력 3 3 3 3" xfId="15212" xr:uid="{341214DD-D537-4BCF-B8A8-249EDA4C67DF}"/>
    <cellStyle name="입력 3 3 3 4" xfId="16521" xr:uid="{17331CC4-A752-4D1E-89F2-19611992453A}"/>
    <cellStyle name="입력 3 3 3 5" xfId="20947" xr:uid="{579B13AE-41A7-497A-A721-5A4FFFC3811E}"/>
    <cellStyle name="입력 3 3 3 6" xfId="23703" xr:uid="{27255F16-54DC-40B9-9E80-2E798B95ED10}"/>
    <cellStyle name="입력 3 3 4" xfId="8239" xr:uid="{1181EB7F-6E8C-4D6C-8DBD-AEA09F75CE5A}"/>
    <cellStyle name="입력 3 3 4 2" xfId="12395" xr:uid="{4F9870F5-C211-4D3E-B1F2-82F92D3B03DA}"/>
    <cellStyle name="입력 3 3 4 3" xfId="15842" xr:uid="{C5F2802E-FE31-446B-9AD6-22AC3C921956}"/>
    <cellStyle name="입력 3 3 4 4" xfId="4746" xr:uid="{3A1C66A8-4328-485B-AB84-03DB1BD6A334}"/>
    <cellStyle name="입력 3 3 4 5" xfId="21573" xr:uid="{F293CDF9-D755-4CFB-AB2D-9DD85D55B6B4}"/>
    <cellStyle name="입력 3 3 4 6" xfId="24329" xr:uid="{12E4A03F-2225-4373-A381-910EEF017B0B}"/>
    <cellStyle name="입력 3 3 5" xfId="9975" xr:uid="{1F9C5333-E3CC-4478-806F-F88FB4ADB005}"/>
    <cellStyle name="입력 3 3 6" xfId="5041" xr:uid="{15FF24BD-3149-4C31-9217-72E5B09A1318}"/>
    <cellStyle name="입력 3 3 7" xfId="10568" xr:uid="{60558B64-7721-46C3-ACFB-B67AAF7408CD}"/>
    <cellStyle name="입력 3 3 8" xfId="12718" xr:uid="{517236D3-7421-4D6F-96F0-974352BB639A}"/>
    <cellStyle name="입력 3 3 9" xfId="12729" xr:uid="{CF9278B3-8BE3-443D-9DD2-35C7B0744AC2}"/>
    <cellStyle name="입력 3 4" xfId="6517" xr:uid="{336DEDB7-EE94-4B6F-B1B3-9431A59037D3}"/>
    <cellStyle name="입력 3 4 2" xfId="10689" xr:uid="{5261B9D6-2DBC-4F88-9F24-B2EE82F4663E}"/>
    <cellStyle name="입력 3 4 3" xfId="14137" xr:uid="{9C69E1F0-8604-43A7-9C74-008397C70AE7}"/>
    <cellStyle name="입력 3 4 4" xfId="16134" xr:uid="{3995DC4D-C512-4B5E-8BC3-A80440AE1691}"/>
    <cellStyle name="입력 3 4 5" xfId="19915" xr:uid="{EBADF469-7DD3-4E3D-A31E-FA69ADED542B}"/>
    <cellStyle name="입력 3 4 6" xfId="22678" xr:uid="{3EC8484D-AA69-4718-AF95-0A8547D7504A}"/>
    <cellStyle name="입력 3 5" xfId="7216" xr:uid="{799B56BC-E73B-4472-B5E4-656296EB8E61}"/>
    <cellStyle name="입력 3 5 2" xfId="11372" xr:uid="{75789AB1-5CEC-48B9-850F-100C359FA252}"/>
    <cellStyle name="입력 3 5 3" xfId="14824" xr:uid="{71B0BAAA-2A0E-49BA-A345-2BEEFED67CD7}"/>
    <cellStyle name="입력 3 5 4" xfId="17174" xr:uid="{C8B011A7-74AE-43CA-AAE7-70F86A6C5B18}"/>
    <cellStyle name="입력 3 5 5" xfId="20561" xr:uid="{EF5602DF-2065-498A-B99E-2AC169355FDC}"/>
    <cellStyle name="입력 3 5 6" xfId="23317" xr:uid="{B3D5A25F-940B-43DD-B4CF-D50CB57616C8}"/>
    <cellStyle name="입력 3 6" xfId="7847" xr:uid="{21C22FB5-F618-402D-8B93-9DB18B22E848}"/>
    <cellStyle name="입력 3 6 2" xfId="12003" xr:uid="{548FBE3F-C504-45F6-A350-0581DD6F4E2D}"/>
    <cellStyle name="입력 3 6 3" xfId="15452" xr:uid="{AAE1C3CE-C14D-4DCA-B9EE-31320B01DA84}"/>
    <cellStyle name="입력 3 6 4" xfId="12643" xr:uid="{41AB1135-CF8D-40F0-9927-5A741E392EA0}"/>
    <cellStyle name="입력 3 6 5" xfId="21186" xr:uid="{5A48A8BF-1503-4231-8664-18895EF6563A}"/>
    <cellStyle name="입력 3 6 6" xfId="23942" xr:uid="{40EF42D8-5876-4AB7-AB4D-6A880028FC7C}"/>
    <cellStyle name="입력 3 7" xfId="9499" xr:uid="{091C0069-2D6F-445B-8155-4BC8247B21FE}"/>
    <cellStyle name="입력 3 8" xfId="4526" xr:uid="{DE15E18D-E4E8-4663-8578-19F710D7C5E6}"/>
    <cellStyle name="입력 3 9" xfId="8557" xr:uid="{5A8D38BA-CF72-4D82-99AF-74E92F7624ED}"/>
    <cellStyle name="입력 4" xfId="5503" xr:uid="{EF74DE8D-BA36-4F0F-BC11-25B54D4D7FEB}"/>
    <cellStyle name="입력 4 10" xfId="18513" xr:uid="{ED2EB478-6142-4157-9A64-DD77996BD4A6}"/>
    <cellStyle name="입력 4 11" xfId="17540" xr:uid="{2FD426ED-16AF-487A-805F-75AE8F52F8B5}"/>
    <cellStyle name="입력 4 12" xfId="16528" xr:uid="{DFF2E85C-EEA8-4C58-8440-CEBD197FF49E}"/>
    <cellStyle name="입력 4 2" xfId="5556" xr:uid="{F827536C-8527-4D1A-BA9F-8B5CA485B813}"/>
    <cellStyle name="입력 4 2 10" xfId="18266" xr:uid="{139B2376-E0C1-4039-8D06-F0477E3D4B0B}"/>
    <cellStyle name="입력 4 2 11" xfId="4242" xr:uid="{71988482-6929-47D2-89D2-47C67B889D2C}"/>
    <cellStyle name="입력 4 2 2" xfId="5658" xr:uid="{C720A929-28A7-4A2D-9BCF-BE1936C00232}"/>
    <cellStyle name="입력 4 2 2 2" xfId="6828" xr:uid="{E547A067-88DB-41E8-95A4-D7A91C59305B}"/>
    <cellStyle name="입력 4 2 2 2 2" xfId="10989" xr:uid="{0BA82D79-6007-46C3-8D19-0BC5CAE45A3F}"/>
    <cellStyle name="입력 4 2 2 2 3" xfId="14442" xr:uid="{FB1BBBC3-22E5-47BA-AE87-029A61632CDC}"/>
    <cellStyle name="입력 4 2 2 2 4" xfId="4711" xr:uid="{ADE3EC7C-C5B7-443E-8BAE-A5BDB9BCE87E}"/>
    <cellStyle name="입력 4 2 2 2 5" xfId="20201" xr:uid="{457031ED-BF61-497F-9A90-83D548AEE166}"/>
    <cellStyle name="입력 4 2 2 2 6" xfId="22960" xr:uid="{9847173F-9FFA-4025-9B7B-58F6C9851DB9}"/>
    <cellStyle name="입력 4 2 2 3" xfId="7496" xr:uid="{2875F7BC-86EA-4F98-998C-8A7BE9707EDE}"/>
    <cellStyle name="입력 4 2 2 3 2" xfId="11652" xr:uid="{3AF294D3-D84E-40CC-B810-D1BA15B4DBA4}"/>
    <cellStyle name="입력 4 2 2 3 3" xfId="15103" xr:uid="{7161127A-5BE0-45A2-88C2-C9B2683FC817}"/>
    <cellStyle name="입력 4 2 2 3 4" xfId="4415" xr:uid="{D09524E3-889F-41DE-998E-2BC5B8FA0347}"/>
    <cellStyle name="입력 4 2 2 3 5" xfId="20839" xr:uid="{E7701147-763E-4C59-9729-8E0F0CAAD01F}"/>
    <cellStyle name="입력 4 2 2 3 6" xfId="23595" xr:uid="{81512977-561B-4AB3-A361-D8C60CC6F2A2}"/>
    <cellStyle name="입력 4 2 2 4" xfId="8128" xr:uid="{0579F953-75D2-4A3E-B799-44DC2B648A72}"/>
    <cellStyle name="입력 4 2 2 4 2" xfId="12284" xr:uid="{E230A891-6838-4A0A-A5CC-6E03932B0EC5}"/>
    <cellStyle name="입력 4 2 2 4 3" xfId="15733" xr:uid="{A91E9130-E658-4B1F-A839-E80B378E0AAD}"/>
    <cellStyle name="입력 4 2 2 4 4" xfId="16587" xr:uid="{6DF441C1-9D24-452F-AE47-8CB73F305B67}"/>
    <cellStyle name="입력 4 2 2 4 5" xfId="21465" xr:uid="{9C1076CA-1317-4507-ACDC-7F57D2BE9889}"/>
    <cellStyle name="입력 4 2 2 4 6" xfId="24221" xr:uid="{24822F92-6971-4C02-A0CD-DCA472CACC1C}"/>
    <cellStyle name="입력 4 2 2 5" xfId="9849" xr:uid="{3569112B-B037-4E50-89C9-4E9D8FB3B43E}"/>
    <cellStyle name="입력 4 2 2 6" xfId="12806" xr:uid="{B3BBD621-C051-47A8-86F9-70029B3E44ED}"/>
    <cellStyle name="입력 4 2 2 7" xfId="4996" xr:uid="{FDC48CB7-E8BB-4192-839E-C6B36053BC55}"/>
    <cellStyle name="입력 4 2 2 8" xfId="3787" xr:uid="{155A5BD5-55E7-4B65-9905-1C7A0B1F0D4F}"/>
    <cellStyle name="입력 4 2 2 9" xfId="19544" xr:uid="{CDA71A85-FC7E-48E6-8DF4-EB998D89C57C}"/>
    <cellStyle name="입력 4 2 3" xfId="5879" xr:uid="{3B6AE799-F4B9-473B-A762-5B5D9647262F}"/>
    <cellStyle name="입력 4 2 3 2" xfId="7048" xr:uid="{524FE409-1381-4980-B921-0AF18B5D3D4D}"/>
    <cellStyle name="입력 4 2 3 2 2" xfId="11204" xr:uid="{78F3BCD4-836E-4E1A-8257-0C54CFB14C57}"/>
    <cellStyle name="입력 4 2 3 2 3" xfId="14658" xr:uid="{248505AA-2A68-4FF0-8D06-EDBF74468949}"/>
    <cellStyle name="입력 4 2 3 2 4" xfId="18815" xr:uid="{A70239CF-3389-4B17-8B3C-CD7CD36C2D42}"/>
    <cellStyle name="입력 4 2 3 2 5" xfId="20399" xr:uid="{4F6062D9-047F-46D1-854D-1D90F49616E5}"/>
    <cellStyle name="입력 4 2 3 2 6" xfId="23157" xr:uid="{A02BAA82-EC43-4E65-895C-4B0FC1349A8F}"/>
    <cellStyle name="입력 4 2 3 3" xfId="7696" xr:uid="{FA476ED5-471F-4FAC-A2E2-379C3B76B1E5}"/>
    <cellStyle name="입력 4 2 3 3 2" xfId="11852" xr:uid="{8629065A-D7F0-44C9-B5F4-5FECA238AE6F}"/>
    <cellStyle name="입력 4 2 3 3 3" xfId="15301" xr:uid="{9370D868-3E8E-4E4E-B0B4-4D81D19452D4}"/>
    <cellStyle name="입력 4 2 3 3 4" xfId="14003" xr:uid="{5FD5A34B-311D-4B0C-BB2A-A1D3F143FFD6}"/>
    <cellStyle name="입력 4 2 3 3 5" xfId="21036" xr:uid="{F616FC5C-769A-4F59-B16C-4C808202884D}"/>
    <cellStyle name="입력 4 2 3 3 6" xfId="23792" xr:uid="{0C7CA717-F280-4313-817C-1D05D0490D50}"/>
    <cellStyle name="입력 4 2 3 4" xfId="8328" xr:uid="{445F50D7-2E8E-4F5B-94F1-F4FB069AB3A4}"/>
    <cellStyle name="입력 4 2 3 4 2" xfId="12484" xr:uid="{EFAA5EBB-5485-4F9C-9F4B-8C0C0F162034}"/>
    <cellStyle name="입력 4 2 3 4 3" xfId="15931" xr:uid="{1FA38FF5-18E2-4166-A06C-4129E562C496}"/>
    <cellStyle name="입력 4 2 3 4 4" xfId="4320" xr:uid="{EB4AE22D-6E8E-4674-B6A1-A7DFE45C4BB7}"/>
    <cellStyle name="입력 4 2 3 4 5" xfId="21662" xr:uid="{AB557053-9C5A-421F-A5AF-4E051FAA11C2}"/>
    <cellStyle name="입력 4 2 3 4 6" xfId="24418" xr:uid="{20454CF0-90EA-4819-8B25-4A2103A1993D}"/>
    <cellStyle name="입력 4 2 3 5" xfId="10064" xr:uid="{D00284BB-249E-42EF-AEFF-8A47095FCC4B}"/>
    <cellStyle name="입력 4 2 3 6" xfId="4705" xr:uid="{AC7566ED-7B19-488A-BA3F-5881672AAF79}"/>
    <cellStyle name="입력 4 2 3 7" xfId="13605" xr:uid="{8B53AD8E-78BF-44BE-A48D-4E1B25467601}"/>
    <cellStyle name="입력 4 2 3 8" xfId="3202" xr:uid="{9EF1BC02-06FF-4AF7-8F8A-74239427D2D2}"/>
    <cellStyle name="입력 4 2 3 9" xfId="17481" xr:uid="{EC9C61F0-F6E4-4507-9B56-8EEB9C98F8F8}"/>
    <cellStyle name="입력 4 2 4" xfId="6726" xr:uid="{0A52A344-033F-4DBE-AEF4-D1F278F0D8A2}"/>
    <cellStyle name="입력 4 2 4 2" xfId="10887" xr:uid="{4CCBF8A3-99CE-42F6-9FC5-3F3B0185277A}"/>
    <cellStyle name="입력 4 2 4 3" xfId="14340" xr:uid="{8664B554-9193-4E96-B59F-53FFA4240BCE}"/>
    <cellStyle name="입력 4 2 4 4" xfId="19405" xr:uid="{BE2772E3-E7A4-449B-B853-528EC7D18A27}"/>
    <cellStyle name="입력 4 2 4 5" xfId="20099" xr:uid="{7AF51B9A-66CA-48BF-A248-B55BBCD13B05}"/>
    <cellStyle name="입력 4 2 4 6" xfId="22858" xr:uid="{8A1AB225-C727-447C-A7B4-DD85701757B1}"/>
    <cellStyle name="입력 4 2 5" xfId="7394" xr:uid="{81AB4503-3806-4375-9F8E-6A230FCA4204}"/>
    <cellStyle name="입력 4 2 5 2" xfId="11550" xr:uid="{0C7789AF-8520-48EF-9282-6BF1CF52ADD7}"/>
    <cellStyle name="입력 4 2 5 3" xfId="15001" xr:uid="{594C0353-2901-4EC7-848D-FBD29BC7812D}"/>
    <cellStyle name="입력 4 2 5 4" xfId="17933" xr:uid="{F32EF597-AA42-4D75-88F8-317C26D22F83}"/>
    <cellStyle name="입력 4 2 5 5" xfId="20737" xr:uid="{554B502F-06BD-482A-80AC-9DA4F2DECAE9}"/>
    <cellStyle name="입력 4 2 5 6" xfId="23493" xr:uid="{D783A5FD-8647-4A61-AE9E-46022EE10CC1}"/>
    <cellStyle name="입력 4 2 6" xfId="8026" xr:uid="{66A60A44-FE4C-40B9-BEAB-30717A3A6886}"/>
    <cellStyle name="입력 4 2 6 2" xfId="12182" xr:uid="{15CFE487-832A-4E1C-A5FA-08A73A996760}"/>
    <cellStyle name="입력 4 2 6 3" xfId="15631" xr:uid="{3E141DED-3B1E-4329-B4B1-3D47DAA8EC0E}"/>
    <cellStyle name="입력 4 2 6 4" xfId="12966" xr:uid="{2639A027-8E8B-4ED9-98BF-3C95FD673CC9}"/>
    <cellStyle name="입력 4 2 6 5" xfId="21363" xr:uid="{3BDD223A-BD58-4430-92C4-EA41EC2D5138}"/>
    <cellStyle name="입력 4 2 6 6" xfId="24119" xr:uid="{93AEF9FA-B3D1-449F-AE2C-B86AF58AB829}"/>
    <cellStyle name="입력 4 2 7" xfId="9747" xr:uid="{0360807B-62BA-4D49-AF46-ADDAA2D34214}"/>
    <cellStyle name="입력 4 2 8" xfId="4888" xr:uid="{3AF1D2A9-0533-46D8-BC4C-6767F4C2C443}"/>
    <cellStyle name="입력 4 2 9" xfId="18624" xr:uid="{4167283F-914B-4389-A65D-F55EA03BAFBD}"/>
    <cellStyle name="입력 4 3" xfId="5609" xr:uid="{FC00B207-6AEE-449E-B0B4-E05C5D4EDBE1}"/>
    <cellStyle name="입력 4 3 2" xfId="6779" xr:uid="{A68783A8-0628-45DF-A4EA-1D80278C59D8}"/>
    <cellStyle name="입력 4 3 2 2" xfId="10940" xr:uid="{22F632B8-C639-4648-BDC3-722D50F0A42E}"/>
    <cellStyle name="입력 4 3 2 3" xfId="14393" xr:uid="{7C2F4AFB-6161-477F-A0C6-FD6D4D13596D}"/>
    <cellStyle name="입력 4 3 2 4" xfId="18483" xr:uid="{602B1488-9C17-4C16-A4F4-7E7E8A47459B}"/>
    <cellStyle name="입력 4 3 2 5" xfId="20152" xr:uid="{C3975D5E-AFB1-4143-8B71-A992ACF2BBAE}"/>
    <cellStyle name="입력 4 3 2 6" xfId="22911" xr:uid="{DD118A6F-6E78-46D2-B115-5B123CB6F75A}"/>
    <cellStyle name="입력 4 3 3" xfId="7447" xr:uid="{4EFF17C4-0BD2-4995-997F-5DE912518447}"/>
    <cellStyle name="입력 4 3 3 2" xfId="11603" xr:uid="{91703523-E81A-4C1E-8CAA-8B7819D12EF0}"/>
    <cellStyle name="입력 4 3 3 3" xfId="15054" xr:uid="{4CEAB5DA-4F4F-459B-8E55-273F0FAA8A8C}"/>
    <cellStyle name="입력 4 3 3 4" xfId="3976" xr:uid="{FCCF8BE3-B165-44AC-8C01-683B0296243B}"/>
    <cellStyle name="입력 4 3 3 5" xfId="20790" xr:uid="{BA0547AB-1030-452A-A34B-E8F58F355A51}"/>
    <cellStyle name="입력 4 3 3 6" xfId="23546" xr:uid="{284C3B28-FCEB-455A-8081-08C05BA2B1D5}"/>
    <cellStyle name="입력 4 3 4" xfId="8079" xr:uid="{9A3B78DC-920C-4520-8E2F-48457A5F03A0}"/>
    <cellStyle name="입력 4 3 4 2" xfId="12235" xr:uid="{1551C1FE-1C3B-4946-A31B-CA8865A3F89F}"/>
    <cellStyle name="입력 4 3 4 3" xfId="15684" xr:uid="{B9B4A111-34AF-4C09-A752-5B1A6DF0EFB6}"/>
    <cellStyle name="입력 4 3 4 4" xfId="10216" xr:uid="{E79459DF-DE9F-43E0-85E5-60BC43C4E38A}"/>
    <cellStyle name="입력 4 3 4 5" xfId="21416" xr:uid="{ED3C1263-28AA-4957-BA69-20F623E3BE27}"/>
    <cellStyle name="입력 4 3 4 6" xfId="24172" xr:uid="{0147DBBA-7F39-499D-87E2-57AEB05D80D9}"/>
    <cellStyle name="입력 4 3 5" xfId="9800" xr:uid="{6D23955E-F0B4-4CB9-B47D-61E04CE33DDE}"/>
    <cellStyle name="입력 4 3 6" xfId="9592" xr:uid="{625B1095-B90B-46E4-8731-55EFF091F045}"/>
    <cellStyle name="입력 4 3 7" xfId="4776" xr:uid="{C634FC8B-49B1-4E94-9607-204F8F5C6AF4}"/>
    <cellStyle name="입력 4 3 8" xfId="17890" xr:uid="{1B8C731B-0AC6-42F0-A532-A5542D1CD88F}"/>
    <cellStyle name="입력 4 3 9" xfId="4713" xr:uid="{EF72381B-8633-4822-BA2A-9983FD0D01FF}"/>
    <cellStyle name="입력 4 4" xfId="5825" xr:uid="{0FD0B26B-C0A4-419F-9AB0-58D90D677607}"/>
    <cellStyle name="입력 4 4 2" xfId="6994" xr:uid="{ABE628C6-43DC-42F5-9781-B5A804E77977}"/>
    <cellStyle name="입력 4 4 2 2" xfId="11150" xr:uid="{98971A1D-16A1-433C-8E48-843B804E411E}"/>
    <cellStyle name="입력 4 4 2 3" xfId="14604" xr:uid="{32A598CD-963D-4D1E-B82A-295D15359BC4}"/>
    <cellStyle name="입력 4 4 2 4" xfId="18993" xr:uid="{4E7FCD00-54B5-4B17-81AE-CDB85E9D425D}"/>
    <cellStyle name="입력 4 4 2 5" xfId="20345" xr:uid="{9E1AC95C-9694-48BE-BF31-1B6847716751}"/>
    <cellStyle name="입력 4 4 2 6" xfId="23103" xr:uid="{2831DBF3-6E6D-44F4-B5C6-6DBF3611F34A}"/>
    <cellStyle name="입력 4 4 3" xfId="7642" xr:uid="{07028907-8F1D-474F-B7A1-562234A1C4E9}"/>
    <cellStyle name="입력 4 4 3 2" xfId="11798" xr:uid="{853B4441-DA70-406D-8953-B2695D3E5995}"/>
    <cellStyle name="입력 4 4 3 3" xfId="15247" xr:uid="{136E4D3D-9F7E-4ABA-B8D1-FE262C909FD0}"/>
    <cellStyle name="입력 4 4 3 4" xfId="13719" xr:uid="{23B5B713-FA4E-4DC1-972B-E38A5B6DDDF5}"/>
    <cellStyle name="입력 4 4 3 5" xfId="20982" xr:uid="{0AE33878-944A-486F-A550-431A112AE86A}"/>
    <cellStyle name="입력 4 4 3 6" xfId="23738" xr:uid="{4034AEEB-DF05-49FB-85BA-891F4D3AEF3E}"/>
    <cellStyle name="입력 4 4 4" xfId="8274" xr:uid="{753A210A-C992-4181-B9E8-8C9575F9CF6C}"/>
    <cellStyle name="입력 4 4 4 2" xfId="12430" xr:uid="{672E5522-72D0-45F7-9286-DE311F9A1C06}"/>
    <cellStyle name="입력 4 4 4 3" xfId="15877" xr:uid="{854A9C40-81A0-477E-BFCD-7E6614F2132B}"/>
    <cellStyle name="입력 4 4 4 4" xfId="16437" xr:uid="{D3252CA9-D68F-475B-9FE1-2D6742944332}"/>
    <cellStyle name="입력 4 4 4 5" xfId="21608" xr:uid="{23D3D031-3809-4558-8681-F11290313649}"/>
    <cellStyle name="입력 4 4 4 6" xfId="24364" xr:uid="{17A3116D-0A48-4EB2-B47F-94196F9E2345}"/>
    <cellStyle name="입력 4 4 5" xfId="10010" xr:uid="{EE4E0086-048D-4C93-BF25-E4000AB29DFF}"/>
    <cellStyle name="입력 4 4 6" xfId="5154" xr:uid="{ACCDADEE-6D88-4E25-ABED-FA21A0FB1A4B}"/>
    <cellStyle name="입력 4 4 7" xfId="10562" xr:uid="{764927C9-F2E0-45A8-8240-DD5609BFBC5F}"/>
    <cellStyle name="입력 4 4 8" xfId="18014" xr:uid="{5C842A69-E1FC-46CE-BCFF-14B1754B2DFA}"/>
    <cellStyle name="입력 4 4 9" xfId="19696" xr:uid="{1E235737-8975-40D8-B7A8-C8926919893C}"/>
    <cellStyle name="입력 4 5" xfId="6677" xr:uid="{D5DFAB0A-6968-4889-9051-A37DE5C9FFD8}"/>
    <cellStyle name="입력 4 5 2" xfId="10838" xr:uid="{5C837CCB-A06F-4734-BFFD-9EC98A1925A3}"/>
    <cellStyle name="입력 4 5 3" xfId="14291" xr:uid="{602E796A-7792-42A9-8B0A-C258AB0ABF35}"/>
    <cellStyle name="입력 4 5 4" xfId="16377" xr:uid="{70CF3CE7-949E-4DAB-94FF-264B283EC236}"/>
    <cellStyle name="입력 4 5 5" xfId="20051" xr:uid="{AAD1553A-4A40-4385-80CD-52E87995B13D}"/>
    <cellStyle name="입력 4 5 6" xfId="22810" xr:uid="{6E61B344-58EC-4594-9752-F34FFC2D11BF}"/>
    <cellStyle name="입력 4 6" xfId="7345" xr:uid="{9640D87A-E034-46C1-8511-88B21678EDE4}"/>
    <cellStyle name="입력 4 6 2" xfId="11501" xr:uid="{9FA53CF0-30D1-4F78-9C7F-74A83812757B}"/>
    <cellStyle name="입력 4 6 3" xfId="14952" xr:uid="{AB37605E-2617-40D9-9D51-295655D2FD2F}"/>
    <cellStyle name="입력 4 6 4" xfId="3217" xr:uid="{3CF6B88B-E0E4-449D-B66A-858FBBAA16D7}"/>
    <cellStyle name="입력 4 6 5" xfId="20688" xr:uid="{7303FCF7-E037-4DE2-9A71-5B4740FDDC16}"/>
    <cellStyle name="입력 4 6 6" xfId="23444" xr:uid="{53A572CA-2563-4146-9EF9-2AB6182BC499}"/>
    <cellStyle name="입력 4 7" xfId="7978" xr:uid="{289481D5-1826-47A0-A634-4A773599A95F}"/>
    <cellStyle name="입력 4 7 2" xfId="12134" xr:uid="{E111D96B-62F1-4C87-89D8-744E0717E993}"/>
    <cellStyle name="입력 4 7 3" xfId="15583" xr:uid="{E6BC52E2-59CA-4CC0-A80B-D0DF06461577}"/>
    <cellStyle name="입력 4 7 4" xfId="13863" xr:uid="{65063BEF-633C-42CE-B302-F1F951A31D7F}"/>
    <cellStyle name="입력 4 7 5" xfId="21315" xr:uid="{6BACC13E-7FA7-4AA2-99B5-D115D4628DED}"/>
    <cellStyle name="입력 4 7 6" xfId="24071" xr:uid="{9C0BCF34-853E-4E65-92E2-FB18AC9FC41B}"/>
    <cellStyle name="입력 4 8" xfId="9695" xr:uid="{6D688140-AE0C-4042-B63F-67889085D5F0}"/>
    <cellStyle name="입력 4 9" xfId="5087" xr:uid="{99EAB8D4-0083-4607-B783-05B5223BA2E8}"/>
    <cellStyle name="입력 5" xfId="5730" xr:uid="{BE2FB31F-1F77-4715-910F-84614AC2816D}"/>
    <cellStyle name="입력 5 2" xfId="6900" xr:uid="{12D79A37-FF31-421F-A80B-D1603A525C17}"/>
    <cellStyle name="입력 5 2 2" xfId="11056" xr:uid="{7C339C69-B001-43A9-B652-0798CD0365C8}"/>
    <cellStyle name="입력 5 2 3" xfId="14512" xr:uid="{41C65B2F-EB92-4E49-85CA-AACA58586133}"/>
    <cellStyle name="입력 5 2 4" xfId="4212" xr:uid="{9DDD3573-86C4-42D3-8BA8-2BEAD9A7ACB6}"/>
    <cellStyle name="입력 5 2 5" xfId="20255" xr:uid="{1D323A0C-13A6-447D-B61A-5E4D1CEF4389}"/>
    <cellStyle name="입력 5 2 6" xfId="23014" xr:uid="{7F9F8C1F-EFA7-4A5A-967C-5789182D5DA3}"/>
    <cellStyle name="입력 5 3" xfId="7551" xr:uid="{EBA65BD3-C14F-416F-8131-76C9CF71C518}"/>
    <cellStyle name="입력 5 3 2" xfId="11707" xr:uid="{75D162C1-EAEA-4302-8AB7-18E75B23C6B8}"/>
    <cellStyle name="입력 5 3 3" xfId="15158" xr:uid="{6F65D4A7-BB5A-43E5-9553-7A0FF9DC3585}"/>
    <cellStyle name="입력 5 3 4" xfId="5081" xr:uid="{BD833ABE-ADF1-41AF-80B3-883BF8D59F51}"/>
    <cellStyle name="입력 5 3 5" xfId="20893" xr:uid="{9D99FFAD-B450-4439-9E5B-C04D24B8C86B}"/>
    <cellStyle name="입력 5 3 6" xfId="23649" xr:uid="{82538A60-116A-4399-BB34-5FDFB23E7BF8}"/>
    <cellStyle name="입력 5 4" xfId="8183" xr:uid="{984CCFB7-7637-491F-A37B-169C1FDD03AD}"/>
    <cellStyle name="입력 5 4 2" xfId="12339" xr:uid="{0FE23CC7-3D93-4C7A-A77F-4792C227472E}"/>
    <cellStyle name="입력 5 4 3" xfId="15788" xr:uid="{DAEFBA9F-DB45-4035-BBDA-A0DBD2EDA5D1}"/>
    <cellStyle name="입력 5 4 4" xfId="16432" xr:uid="{AEFBB5E6-0E59-404E-8471-E57A9109C40E}"/>
    <cellStyle name="입력 5 4 5" xfId="21519" xr:uid="{D359F63C-6F98-4F7A-83FD-CCA78655C33D}"/>
    <cellStyle name="입력 5 4 6" xfId="24275" xr:uid="{210551EF-69FC-4A4E-9AF6-8DCB5030A4B6}"/>
    <cellStyle name="입력 5 5" xfId="9915" xr:uid="{70C5FB2D-E734-40EB-9886-A742937D45D2}"/>
    <cellStyle name="입력 5 6" xfId="4636" xr:uid="{6CB00D26-91EF-4DF1-9B4A-5A6F00358DF1}"/>
    <cellStyle name="입력 5 7" xfId="5013" xr:uid="{06D04BB1-7793-4665-902B-D8F4DE4472C4}"/>
    <cellStyle name="입력 5 8" xfId="18265" xr:uid="{1C13B288-FB55-4ABD-863D-B507F0AE0338}"/>
    <cellStyle name="입력 5 9" xfId="21821" xr:uid="{9C41A622-6949-4B2C-81C8-4F4ACF6BD433}"/>
    <cellStyle name="입력 6" xfId="5752" xr:uid="{9EFA4678-C38D-4AC4-8461-40E7C16DE630}"/>
    <cellStyle name="입력 6 2" xfId="6922" xr:uid="{3C7AB870-BCFA-4057-AEEB-DB2F177A86DB}"/>
    <cellStyle name="입력 6 2 2" xfId="11078" xr:uid="{7567E1FF-9E49-47ED-B791-E29E4D7B8B61}"/>
    <cellStyle name="입력 6 2 3" xfId="14532" xr:uid="{DBB8CADF-EC65-4B7A-A99B-3F5BCD3332E7}"/>
    <cellStyle name="입력 6 2 4" xfId="18994" xr:uid="{19E60C71-834E-4855-9686-4A2BBC0D4FE7}"/>
    <cellStyle name="입력 6 2 5" xfId="20275" xr:uid="{587B8C8D-9B01-4E41-9139-5F7A537AE7A7}"/>
    <cellStyle name="입력 6 2 6" xfId="23034" xr:uid="{921C0230-13DE-420B-A372-6B8A51203AE4}"/>
    <cellStyle name="입력 6 3" xfId="7573" xr:uid="{12B689BF-954D-4A35-A2FB-F93FFDB32347}"/>
    <cellStyle name="입력 6 3 2" xfId="11729" xr:uid="{7FDE7C55-4020-4905-8FAC-9E2E7230AE79}"/>
    <cellStyle name="입력 6 3 3" xfId="15178" xr:uid="{F15F9241-2512-407D-B5D0-9EFFCDC507E0}"/>
    <cellStyle name="입력 6 3 4" xfId="16383" xr:uid="{D1B27548-3B04-4119-B405-44D2C2C49243}"/>
    <cellStyle name="입력 6 3 5" xfId="20913" xr:uid="{1E519454-AE45-4AF8-AEDC-CBF988FE8F30}"/>
    <cellStyle name="입력 6 3 6" xfId="23669" xr:uid="{6FA494A5-AA0A-4FC3-AD2A-FC50C4733554}"/>
    <cellStyle name="입력 6 4" xfId="8205" xr:uid="{AD8A823D-E46D-453F-9D92-6BF96E8C61AF}"/>
    <cellStyle name="입력 6 4 2" xfId="12361" xr:uid="{5BA783DB-7FA3-4E3F-9627-BA611CA2D056}"/>
    <cellStyle name="입력 6 4 3" xfId="15808" xr:uid="{A6F34F3C-B2B1-4DB0-81BC-6D70F5B8D16E}"/>
    <cellStyle name="입력 6 4 4" xfId="12793" xr:uid="{17ECA021-0499-46E3-8FEB-8EE61C840BE2}"/>
    <cellStyle name="입력 6 4 5" xfId="21539" xr:uid="{9C34D812-2079-495A-B8C7-2167555F222E}"/>
    <cellStyle name="입력 6 4 6" xfId="24295" xr:uid="{C9BF8C30-E4AC-4D59-BA29-07418390914B}"/>
    <cellStyle name="입력 6 5" xfId="9937" xr:uid="{2D24A692-DF94-41E1-A3AD-F214C6F5D43C}"/>
    <cellStyle name="입력 6 6" xfId="4657" xr:uid="{1FC724F4-4502-4518-BA7C-DEAEE36EC0EB}"/>
    <cellStyle name="입력 6 7" xfId="10803" xr:uid="{970CC344-490A-47D8-A523-EF60DBF799EA}"/>
    <cellStyle name="입력 6 8" xfId="16306" xr:uid="{67F6592E-32B8-42F7-93D4-0DBFE6EC3D78}"/>
    <cellStyle name="입력 6 9" xfId="13713" xr:uid="{8855A3BB-1D90-43CD-A63A-127A69AD92EB}"/>
    <cellStyle name="입력 7" xfId="5775" xr:uid="{0F53041D-B3D6-4C15-86CA-B377BAFFF2FB}"/>
    <cellStyle name="입력 7 2" xfId="6944" xr:uid="{B645EA2C-2E53-4C22-A941-1F46644151EE}"/>
    <cellStyle name="입력 7 2 2" xfId="11100" xr:uid="{F41BC2C7-90E0-4EA3-9A99-7CB604C9C51B}"/>
    <cellStyle name="입력 7 2 3" xfId="14554" xr:uid="{50E1C290-C771-4662-A403-DDCAD463BA66}"/>
    <cellStyle name="입력 7 2 4" xfId="3491" xr:uid="{E510CC8D-AE27-43CF-9518-53963559F076}"/>
    <cellStyle name="입력 7 2 5" xfId="20295" xr:uid="{AFCE2161-366B-4450-9DA3-DEBE15941457}"/>
    <cellStyle name="입력 7 2 6" xfId="23054" xr:uid="{7B4F8DED-705F-4CA7-8EA0-07FAF50505E4}"/>
    <cellStyle name="입력 7 3" xfId="7593" xr:uid="{1F99044D-23B2-4124-81E7-ABB6A00C5884}"/>
    <cellStyle name="입력 7 3 2" xfId="11749" xr:uid="{608885DD-FB8F-4957-9552-298A92EFC4FA}"/>
    <cellStyle name="입력 7 3 3" xfId="15198" xr:uid="{6C401E26-53B1-49DB-BAB7-C89ACB7C62A1}"/>
    <cellStyle name="입력 7 3 4" xfId="18684" xr:uid="{DE3BEF24-A4EE-497E-9C37-8D1B74D65D72}"/>
    <cellStyle name="입력 7 3 5" xfId="20933" xr:uid="{39B8B485-6344-445E-8DF9-1F71956E6915}"/>
    <cellStyle name="입력 7 3 6" xfId="23689" xr:uid="{50894ECA-B3C2-4F80-B3EF-2846CFF94640}"/>
    <cellStyle name="입력 7 4" xfId="8225" xr:uid="{935C9CE4-F5B2-44E1-A800-FB4BEB74B0AA}"/>
    <cellStyle name="입력 7 4 2" xfId="12381" xr:uid="{41044830-78C4-4837-AF81-34A7F39558A0}"/>
    <cellStyle name="입력 7 4 3" xfId="15828" xr:uid="{0394B1D6-8B06-4701-8534-B7BF804F1F39}"/>
    <cellStyle name="입력 7 4 4" xfId="4088" xr:uid="{26C517DC-6D29-4E1F-BF7E-B82BF3FF5182}"/>
    <cellStyle name="입력 7 4 5" xfId="21559" xr:uid="{C89446A1-D58B-4F01-BCE4-94E7807170EE}"/>
    <cellStyle name="입력 7 4 6" xfId="24315" xr:uid="{F61DD883-019B-48BD-A887-D3539B862036}"/>
    <cellStyle name="입력 7 5" xfId="9960" xr:uid="{9CBDADE4-F3DD-4A47-A86E-206FF4D9EA25}"/>
    <cellStyle name="입력 7 6" xfId="4675" xr:uid="{849F5542-EBE2-4DB0-87CD-272036D8E7ED}"/>
    <cellStyle name="입력 7 7" xfId="10164" xr:uid="{8AFAE947-8E0D-425E-8906-6F58F8797890}"/>
    <cellStyle name="입력 7 8" xfId="17826" xr:uid="{85E64DF2-9698-4DB2-94FB-B596CAD9FF99}"/>
    <cellStyle name="입력 7 9" xfId="17138" xr:uid="{6D89DC2C-7FAC-464B-B6DE-62D38C8C6407}"/>
    <cellStyle name="입력 8" xfId="6013" xr:uid="{D3AD0628-4F4F-4DF7-ADA0-820087ECA506}"/>
    <cellStyle name="입력 8 2" xfId="10194" xr:uid="{FCFED48B-40B2-48B6-B211-7BB836A2AE08}"/>
    <cellStyle name="입력 8 3" xfId="13644" xr:uid="{B24782A3-FDC1-4C0C-81DD-C85B40565FFD}"/>
    <cellStyle name="입력 8 4" xfId="18872" xr:uid="{AD9E9E0D-07BB-4368-AEC5-1FBE904B9763}"/>
    <cellStyle name="입력 8 5" xfId="18141" xr:uid="{8C72D760-7E7B-4A96-9477-67A1CCD57E26}"/>
    <cellStyle name="입력 8 6" xfId="13815" xr:uid="{927D9072-DB65-4189-B728-A3F2D7A16446}"/>
    <cellStyle name="입력 9" xfId="6370" xr:uid="{EF4F7D98-3F01-413B-9135-B66ED03FE8CD}"/>
    <cellStyle name="입력 9 2" xfId="10543" xr:uid="{69B01740-1FB0-404A-9760-B6C9F9BB5F63}"/>
    <cellStyle name="입력 9 3" xfId="13991" xr:uid="{A22A00BA-462E-415E-B067-0F407BD6C05D}"/>
    <cellStyle name="입력 9 4" xfId="17099" xr:uid="{615792CA-E6BF-481F-BB8F-FC59C6ECA0C0}"/>
    <cellStyle name="입력 9 5" xfId="19792" xr:uid="{1D5AB891-BB40-4A86-A735-21415FD89E37}"/>
    <cellStyle name="입력 9 6" xfId="22555" xr:uid="{CA45F3E5-48D3-43D5-A509-E1EDC2383429}"/>
    <cellStyle name="자리수0" xfId="450" xr:uid="{00000000-0005-0000-0000-000050080000}"/>
    <cellStyle name="제목" xfId="451" xr:uid="{00000000-0005-0000-0000-000051080000}"/>
    <cellStyle name="제목 1" xfId="452" xr:uid="{00000000-0005-0000-0000-000052080000}"/>
    <cellStyle name="제목 1 2" xfId="5440" xr:uid="{33CFE1CB-4268-44B8-BDDA-030110B930EA}"/>
    <cellStyle name="제목 1 3" xfId="9001" xr:uid="{012B52A5-3918-444C-B58D-00A45752BD26}"/>
    <cellStyle name="제목 2" xfId="453" xr:uid="{00000000-0005-0000-0000-000053080000}"/>
    <cellStyle name="제목 2 2" xfId="5441" xr:uid="{300BA298-C9DD-4BF0-88C9-391038263CB3}"/>
    <cellStyle name="제목 2 3" xfId="9002" xr:uid="{E209C77D-BC9D-4546-8B8A-D3FEAD5207DF}"/>
    <cellStyle name="제목 3" xfId="454" xr:uid="{00000000-0005-0000-0000-000054080000}"/>
    <cellStyle name="제목 3 2" xfId="5442" xr:uid="{6D02D29B-80BC-4B41-8C4E-FA1C31D1587B}"/>
    <cellStyle name="제목 3 2 2" xfId="5733" xr:uid="{17A93DA5-20F1-4087-97B2-37DEF6D0A3A4}"/>
    <cellStyle name="제목 3 2 2 2" xfId="6903" xr:uid="{E1187404-51EE-4B82-86DA-10C28722409D}"/>
    <cellStyle name="제목 3 2 2 2 2" xfId="11059" xr:uid="{A327DDF2-2195-43FE-8240-17CB6F403878}"/>
    <cellStyle name="제목 3 2 2 3" xfId="7554" xr:uid="{FD3AE0AF-3BF8-4066-946E-F4E80C235ABA}"/>
    <cellStyle name="제목 3 2 2 3 2" xfId="11710" xr:uid="{0FFD8F73-B7A3-41A5-B91B-D14F03054C00}"/>
    <cellStyle name="제목 3 2 2 4" xfId="8186" xr:uid="{E081E396-A98A-472E-A431-60F4565D2728}"/>
    <cellStyle name="제목 3 2 2 4 2" xfId="12342" xr:uid="{3501C6A2-67B7-48C7-9ECA-16345AD29C69}"/>
    <cellStyle name="제목 3 2 2 5" xfId="9918" xr:uid="{838218D3-225F-42FC-AA6E-C008C6AD44B0}"/>
    <cellStyle name="제목 3 2 3" xfId="6628" xr:uid="{ACC0F2CC-96DB-4280-B88F-5B1F8DE6E7CF}"/>
    <cellStyle name="제목 3 2 3 2" xfId="10795" xr:uid="{9BA91162-1C4D-4F78-94D2-5C8DE6A6CC1A}"/>
    <cellStyle name="제목 3 2 4" xfId="7314" xr:uid="{EDC6AD96-E886-4D55-9AAC-C117015CF483}"/>
    <cellStyle name="제목 3 2 4 2" xfId="11470" xr:uid="{EA7D69DF-E012-4146-B16E-F914E4685FA7}"/>
    <cellStyle name="제목 3 2 5" xfId="7947" xr:uid="{B025D07C-13E5-45DB-AD16-A87F2CAC0219}"/>
    <cellStyle name="제목 3 2 5 2" xfId="12103" xr:uid="{5A78C005-9543-4C43-8F2D-7474D948726F}"/>
    <cellStyle name="제목 3 2 6" xfId="9643" xr:uid="{54144F3E-C38C-468E-8EB7-8BB94A656931}"/>
    <cellStyle name="제목 3 3" xfId="5732" xr:uid="{D830AA34-879C-4961-9333-28A18FC1999C}"/>
    <cellStyle name="제목 3 3 2" xfId="6902" xr:uid="{F54C490F-7414-4BFA-9D55-878151DBC929}"/>
    <cellStyle name="제목 3 3 2 2" xfId="11058" xr:uid="{AFFC389D-E391-4743-9535-6E2BB4380B02}"/>
    <cellStyle name="제목 3 3 3" xfId="7553" xr:uid="{8EB593B3-69A3-42C6-89D9-5037DA56C785}"/>
    <cellStyle name="제목 3 3 3 2" xfId="11709" xr:uid="{9ECEA783-3133-4135-8C66-C4759215BCA6}"/>
    <cellStyle name="제목 3 3 4" xfId="8185" xr:uid="{FFE91298-E721-4512-91DB-0E4765C62B6E}"/>
    <cellStyle name="제목 3 3 4 2" xfId="12341" xr:uid="{5F087F36-827F-4295-B77D-891B13F20F8A}"/>
    <cellStyle name="제목 3 3 5" xfId="9917" xr:uid="{7D081500-EA6B-4DE9-9F6A-BA04A689AD47}"/>
    <cellStyle name="제목 3 4" xfId="6014" xr:uid="{0E83AF9A-A2A7-4F42-809C-8727A09006DE}"/>
    <cellStyle name="제목 3 4 2" xfId="10195" xr:uid="{47BA40D8-C673-40A5-8E7A-59A9C9291DD6}"/>
    <cellStyle name="제목 3 5" xfId="6367" xr:uid="{13E163C5-1D5F-407B-83F8-727BBB44AF2F}"/>
    <cellStyle name="제목 3 5 2" xfId="10540" xr:uid="{39B8921A-AD21-4A69-B6EF-83E7517A7078}"/>
    <cellStyle name="제목 3 6" xfId="7095" xr:uid="{0B78E559-0BBD-4537-B092-00E2E82BE36B}"/>
    <cellStyle name="제목 3 6 2" xfId="11251" xr:uid="{3C298AD6-5555-4877-A38C-4E2B803EAC1A}"/>
    <cellStyle name="제목 3 7" xfId="9003" xr:uid="{C16F94DE-2181-406E-AA50-A021B4AA74AC}"/>
    <cellStyle name="제목 3 7 2" xfId="13111" xr:uid="{EE970D72-751B-43DF-8113-F6063512630F}"/>
    <cellStyle name="제목 3 8" xfId="5155" xr:uid="{102422D4-4D7A-4817-9C12-45391D5F65C0}"/>
    <cellStyle name="제목 4" xfId="455" xr:uid="{00000000-0005-0000-0000-000055080000}"/>
    <cellStyle name="제목 4 2" xfId="5443" xr:uid="{EF8C2625-0981-417C-A7E2-2B4CCE08E735}"/>
    <cellStyle name="제목 4 3" xfId="9004" xr:uid="{31AA549A-563A-43B1-84ED-D956D769A2DF}"/>
    <cellStyle name="제목 5" xfId="5444" xr:uid="{287BE999-3536-48B9-B8F3-019D62B615F5}"/>
    <cellStyle name="제목 6" xfId="9000" xr:uid="{2729B9CA-1763-4D3D-8820-BF5E427EF2BE}"/>
    <cellStyle name="제목_2009 실적 및 2010년 계획(최원석)------------------------------------0926" xfId="568" xr:uid="{00000000-0005-0000-0000-000056080000}"/>
    <cellStyle name="좋음" xfId="456" xr:uid="{00000000-0005-0000-0000-000057080000}"/>
    <cellStyle name="좋음 2" xfId="5445" xr:uid="{04061F3C-46AC-4B80-B569-CDEDF74C75CF}"/>
    <cellStyle name="출력" xfId="457" xr:uid="{00000000-0005-0000-0000-000058080000}"/>
    <cellStyle name="출력 10" xfId="7094" xr:uid="{DD44F381-F526-4A87-8789-6AE3D10D89B6}"/>
    <cellStyle name="출력 10 2" xfId="11250" xr:uid="{C88C988C-A908-4D13-9C98-440D7580C396}"/>
    <cellStyle name="출력 10 3" xfId="14702" xr:uid="{EAD5C9A1-D565-4ADE-985C-EA9C7BC578C3}"/>
    <cellStyle name="출력 10 4" xfId="3700" xr:uid="{FC021D5D-6FD4-4318-BC0F-48EC2B502BAD}"/>
    <cellStyle name="출력 10 5" xfId="20440" xr:uid="{D6E6E297-B2AE-4AD6-8800-2F91DD5612BB}"/>
    <cellStyle name="출력 10 6" xfId="23196" xr:uid="{35973408-733D-4653-8400-956DF773B614}"/>
    <cellStyle name="출력 11" xfId="9005" xr:uid="{514893B8-7B62-4525-9570-B4F58098BB05}"/>
    <cellStyle name="출력 11 2" xfId="13113" xr:uid="{14F1F3A2-36D6-43C3-A440-62F55F18E4ED}"/>
    <cellStyle name="출력 11 3" xfId="16513" xr:uid="{A5179444-0B41-4C59-B415-9418E83039B9}"/>
    <cellStyle name="출력 11 4" xfId="18951" xr:uid="{597DEA5B-2EF7-45DA-99F1-F4CF10700C1C}"/>
    <cellStyle name="출력 11 5" xfId="9728" xr:uid="{95C17591-B105-41B7-BCFF-C4E73CCC9528}"/>
    <cellStyle name="출력 11 6" xfId="21966" xr:uid="{BA82A80B-EF68-426C-934C-68E01A6E1B30}"/>
    <cellStyle name="출력 11 7" xfId="24664" xr:uid="{50A3990C-CBA3-418D-8EA2-64FBEB65C548}"/>
    <cellStyle name="출력 12" xfId="9301" xr:uid="{D97265B4-8F5B-4E98-81D7-9B42E220B580}"/>
    <cellStyle name="출력 12 2" xfId="13398" xr:uid="{3D24A4FA-D7FC-4318-92FD-D93DF51B9012}"/>
    <cellStyle name="출력 12 3" xfId="16793" xr:uid="{5B911E23-1D6E-418F-8C6C-AE593D2B30C4}"/>
    <cellStyle name="출력 12 4" xfId="19224" xr:uid="{642E9BFF-C7BC-4189-9B33-C059DBF37DA5}"/>
    <cellStyle name="출력 12 5" xfId="22193" xr:uid="{C39A708A-C47D-4F5E-BFC8-09FFC2598BE7}"/>
    <cellStyle name="출력 12 6" xfId="24853" xr:uid="{4435EFE3-0597-4B24-BD78-49CB61A79C7F}"/>
    <cellStyle name="출력 13" xfId="3359" xr:uid="{9C12335D-72F8-459B-894C-A5C78C370B14}"/>
    <cellStyle name="출력 14" xfId="5150" xr:uid="{68F11AAA-D507-443A-88E8-718556BF43C1}"/>
    <cellStyle name="출력 15" xfId="13194" xr:uid="{2EF35739-9073-4745-945E-265542C74A9E}"/>
    <cellStyle name="출력 16" xfId="13125" xr:uid="{141276F6-C8DF-4352-897F-37C3892BC34E}"/>
    <cellStyle name="출력 17" xfId="17149" xr:uid="{E205D720-65B3-452D-9D90-6CABEBE3A0D4}"/>
    <cellStyle name="출력 2" xfId="5185" xr:uid="{F5069EA2-64D8-4D25-96D1-B00415F0F23B}"/>
    <cellStyle name="출력 2 10" xfId="7747" xr:uid="{DD3E6D12-7967-47F0-B075-818BA839C3E7}"/>
    <cellStyle name="출력 2 10 2" xfId="11903" xr:uid="{56CE9281-5609-4E2A-903F-B95ABB271A6A}"/>
    <cellStyle name="출력 2 10 3" xfId="15352" xr:uid="{9BDAADD9-A373-4803-B792-03B051079557}"/>
    <cellStyle name="출력 2 10 4" xfId="13721" xr:uid="{BB9262FF-E72E-4DD7-821D-00DD6FA53CF7}"/>
    <cellStyle name="출력 2 10 5" xfId="21086" xr:uid="{C0D88B76-E60B-4EC1-850C-DDC7646D7DD5}"/>
    <cellStyle name="출력 2 10 6" xfId="23842" xr:uid="{8B3B728E-2923-4FCB-ABC3-6DBEA3DECBED}"/>
    <cellStyle name="출력 2 11" xfId="8369" xr:uid="{11AC7FC9-80E0-4CED-930E-E14B7F62C999}"/>
    <cellStyle name="출력 2 11 2" xfId="12525" xr:uid="{090CEA9E-4FC2-4F94-A092-AAFB59771803}"/>
    <cellStyle name="출력 2 11 3" xfId="15972" xr:uid="{E3409B72-3585-418C-93AF-52930E961FF1}"/>
    <cellStyle name="출력 2 11 4" xfId="4344" xr:uid="{9668E63B-F8FE-456B-A435-BF7ECA7C9444}"/>
    <cellStyle name="출력 2 11 5" xfId="21703" xr:uid="{A3C4B218-8180-416C-971F-DF8ADA2FBC22}"/>
    <cellStyle name="출력 2 11 6" xfId="24459" xr:uid="{9AEA1F98-3F55-43E6-B0A5-F2FDCAEDBB01}"/>
    <cellStyle name="출력 2 12" xfId="9161" xr:uid="{6F423BA9-7493-4452-B7B0-5E4B33FBC04B}"/>
    <cellStyle name="출력 2 12 2" xfId="13261" xr:uid="{FE54D8B7-2CBA-4281-8F03-08ED5E7001C7}"/>
    <cellStyle name="출력 2 12 3" xfId="16657" xr:uid="{F4CA4E38-89A3-4060-884E-E15ED94ADDA9}"/>
    <cellStyle name="출력 2 12 4" xfId="19094" xr:uid="{9DFA939B-19C9-4F1B-B1B4-915029A747EB}"/>
    <cellStyle name="출력 2 12 5" xfId="19501" xr:uid="{319AF192-7AD2-41DF-9ABD-C81960F87CEE}"/>
    <cellStyle name="출력 2 12 6" xfId="22074" xr:uid="{BCF8EA64-662D-42EF-A860-1A7B948A9F1B}"/>
    <cellStyle name="출력 2 12 7" xfId="24770" xr:uid="{A3BCE3F2-2D51-4295-835E-2CB2372E1855}"/>
    <cellStyle name="출력 2 13" xfId="9416" xr:uid="{4EF8D58A-BD35-43C5-92F5-7E657F3CD4FE}"/>
    <cellStyle name="출력 2 13 2" xfId="13513" xr:uid="{7E108F90-6D06-4BF5-AC60-9C0AD52D9162}"/>
    <cellStyle name="출력 2 13 3" xfId="16908" xr:uid="{50D4317E-EBBB-483A-9B2A-7F78FF38833E}"/>
    <cellStyle name="출력 2 13 4" xfId="19339" xr:uid="{18283B7E-E263-4331-9FD6-65B1DB4E1477}"/>
    <cellStyle name="출력 2 13 5" xfId="19677" xr:uid="{9D3F44C5-2F54-4C4E-9750-ADF3AC21C923}"/>
    <cellStyle name="출력 2 13 6" xfId="22308" xr:uid="{B94D946C-1BE1-4371-AE4A-1192164BAB2A}"/>
    <cellStyle name="출력 2 13 7" xfId="24968" xr:uid="{84FA23A3-2181-4768-8232-2BF39662053F}"/>
    <cellStyle name="출력 2 14" xfId="3051" xr:uid="{3D746716-CA30-4670-9B2A-3610AA530D58}"/>
    <cellStyle name="출력 2 15" xfId="4478" xr:uid="{75588710-C0C6-4096-A8D5-BB900D5F5B40}"/>
    <cellStyle name="출력 2 16" xfId="4768" xr:uid="{2FA325E9-AAF6-4A31-A7FD-05CFC2794962}"/>
    <cellStyle name="출력 2 17" xfId="17797" xr:uid="{696AE03A-6453-442F-841A-C77E4276FAF5}"/>
    <cellStyle name="출력 2 2" xfId="5477" xr:uid="{C14251C6-2F15-4727-AC8A-5D5044956592}"/>
    <cellStyle name="출력 2 2 10" xfId="18566" xr:uid="{3F7BA0FC-AD15-462A-AD06-E1968681027D}"/>
    <cellStyle name="출력 2 2 11" xfId="17901" xr:uid="{AD1699C1-6559-4CEB-AC0A-84FFE0572056}"/>
    <cellStyle name="출력 2 2 12" xfId="17282" xr:uid="{91234265-AA2E-4BF0-8CF2-83EB84F07F97}"/>
    <cellStyle name="출력 2 2 2" xfId="5519" xr:uid="{5C925A5A-1F4C-483E-A376-8558C9406216}"/>
    <cellStyle name="출력 2 2 2 10" xfId="3615" xr:uid="{A4868AF3-D036-47F1-8671-84EE6B710667}"/>
    <cellStyle name="출력 2 2 2 11" xfId="18532" xr:uid="{957D77C8-D085-4780-859E-84455B9F8C6D}"/>
    <cellStyle name="출력 2 2 2 12" xfId="17554" xr:uid="{665D88E5-0A96-4D17-802A-606D1F010B9D}"/>
    <cellStyle name="출력 2 2 2 13" xfId="17396" xr:uid="{0DF42840-C711-4198-8DE1-26CF3F55DF56}"/>
    <cellStyle name="출력 2 2 2 2" xfId="5573" xr:uid="{B6D9A0CC-F3DB-4424-BBBA-A7454DC59E6A}"/>
    <cellStyle name="출력 2 2 2 2 10" xfId="18609" xr:uid="{61EEFB36-ABA3-4E2C-94E9-ABA8E6D71E4A}"/>
    <cellStyle name="출력 2 2 2 2 11" xfId="17422" xr:uid="{D3BB942C-85AE-4317-AD10-78F29F49295C}"/>
    <cellStyle name="출력 2 2 2 2 12" xfId="18782" xr:uid="{CD4DB47E-2745-4040-90BA-4F7979AB866C}"/>
    <cellStyle name="출력 2 2 2 2 2" xfId="5675" xr:uid="{61770A01-8CA3-4EF7-962B-C94F5915902B}"/>
    <cellStyle name="출력 2 2 2 2 2 10" xfId="21826" xr:uid="{A385B450-2BFF-42DD-BD88-8EB9AC220BBD}"/>
    <cellStyle name="출력 2 2 2 2 2 2" xfId="6845" xr:uid="{D8178534-949E-4488-9F01-8043825081E4}"/>
    <cellStyle name="출력 2 2 2 2 2 2 2" xfId="11006" xr:uid="{F6049D6D-3293-4402-B460-E93B042BF1B3}"/>
    <cellStyle name="출력 2 2 2 2 2 2 3" xfId="14459" xr:uid="{F77C2061-A963-4336-BB18-B6ABB50F811B}"/>
    <cellStyle name="출력 2 2 2 2 2 2 4" xfId="17023" xr:uid="{720B6340-FF5E-4FD7-B6DE-AEA0E7859242}"/>
    <cellStyle name="출력 2 2 2 2 2 2 5" xfId="20218" xr:uid="{53012CD6-9E98-4CB9-9D0D-56AD806DA2CE}"/>
    <cellStyle name="출력 2 2 2 2 2 2 6" xfId="22977" xr:uid="{93970B87-A620-4A5F-AE57-153C01F7AAD9}"/>
    <cellStyle name="출력 2 2 2 2 2 3" xfId="7513" xr:uid="{76DF1C60-2549-449C-B940-75B3531D7419}"/>
    <cellStyle name="출력 2 2 2 2 2 3 2" xfId="11669" xr:uid="{B8615EFF-ED11-448B-8C56-9419146E658F}"/>
    <cellStyle name="출력 2 2 2 2 2 3 3" xfId="15120" xr:uid="{B9E0D374-447B-41E1-842B-EF3A753C2D29}"/>
    <cellStyle name="출력 2 2 2 2 2 3 4" xfId="17587" xr:uid="{92908703-52D7-4412-975F-215E5802C50B}"/>
    <cellStyle name="출력 2 2 2 2 2 3 5" xfId="20856" xr:uid="{5F812F8B-AFB3-40C4-9905-3CD7EF196960}"/>
    <cellStyle name="출력 2 2 2 2 2 3 6" xfId="23612" xr:uid="{F1A8E7C6-C8D7-4FCD-867E-24827CBCD9F1}"/>
    <cellStyle name="출력 2 2 2 2 2 4" xfId="8145" xr:uid="{27F5B3DD-631E-427A-9567-671F5237F137}"/>
    <cellStyle name="출력 2 2 2 2 2 4 2" xfId="12301" xr:uid="{BFAB661A-B225-4BB9-8A6D-485431C39C91}"/>
    <cellStyle name="출력 2 2 2 2 2 4 3" xfId="15750" xr:uid="{0679D35F-1366-4735-82D6-7C4C3763A4EA}"/>
    <cellStyle name="출력 2 2 2 2 2 4 4" xfId="11247" xr:uid="{435D0935-3DBF-46A9-8F3A-93EECCD64D59}"/>
    <cellStyle name="출력 2 2 2 2 2 4 5" xfId="21482" xr:uid="{A2B423BF-456A-4BD7-918E-A49322521742}"/>
    <cellStyle name="출력 2 2 2 2 2 4 6" xfId="24238" xr:uid="{EFC4C0F0-25C5-4545-B73A-C4738C59DA26}"/>
    <cellStyle name="출력 2 2 2 2 2 5" xfId="8438" xr:uid="{C1224186-A55F-4B47-8E3D-C9870A5B1C3B}"/>
    <cellStyle name="출력 2 2 2 2 2 5 2" xfId="12594" xr:uid="{525AB3A9-403D-46CD-A063-916B038F23B3}"/>
    <cellStyle name="출력 2 2 2 2 2 5 3" xfId="16041" xr:uid="{8AD876B3-A50E-4A16-A645-AA5A1B7C3D66}"/>
    <cellStyle name="출력 2 2 2 2 2 5 4" xfId="12711" xr:uid="{7D5D3B73-338F-4100-9B2C-3D2F418531FC}"/>
    <cellStyle name="출력 2 2 2 2 2 5 5" xfId="21772" xr:uid="{511536C2-FF5A-4ECB-A5C8-ACCDCB8CACB1}"/>
    <cellStyle name="출력 2 2 2 2 2 5 6" xfId="24528" xr:uid="{923D21B7-EE1B-448F-9BAF-85C42BFA581F}"/>
    <cellStyle name="출력 2 2 2 2 2 6" xfId="9866" xr:uid="{D63C3B45-C3FB-4E26-95C0-CF8D4E37BC11}"/>
    <cellStyle name="출력 2 2 2 2 2 7" xfId="3300" xr:uid="{2B9CB16B-0493-412E-91F2-A39A8BF44750}"/>
    <cellStyle name="출력 2 2 2 2 2 8" xfId="13117" xr:uid="{D2E91FBD-2AE6-4497-A63F-A58F9C9F7BCE}"/>
    <cellStyle name="출력 2 2 2 2 2 9" xfId="18281" xr:uid="{18A5F73B-450E-41BC-B858-919E2516D83B}"/>
    <cellStyle name="출력 2 2 2 2 3" xfId="5896" xr:uid="{CEC58E58-5B3C-48F9-8117-6CD47BC6AC16}"/>
    <cellStyle name="출력 2 2 2 2 3 10" xfId="17733" xr:uid="{DE845EFE-37B7-4AE2-A0FA-132F9AD13BE3}"/>
    <cellStyle name="출력 2 2 2 2 3 2" xfId="7065" xr:uid="{EBCA2BD5-757F-4A29-912F-8F38837C73A4}"/>
    <cellStyle name="출력 2 2 2 2 3 2 2" xfId="11221" xr:uid="{80C59ACF-3131-48F8-B1F8-AE0AEFC8B975}"/>
    <cellStyle name="출력 2 2 2 2 3 2 3" xfId="14675" xr:uid="{46BE92FE-813C-46C6-B3AA-E00F30A5D777}"/>
    <cellStyle name="출력 2 2 2 2 3 2 4" xfId="16149" xr:uid="{5ED1D30C-FCD5-4956-BA90-16C5C125A585}"/>
    <cellStyle name="출력 2 2 2 2 3 2 5" xfId="20416" xr:uid="{5A020131-636D-43D2-B0EE-F940DCB3C978}"/>
    <cellStyle name="출력 2 2 2 2 3 2 6" xfId="23174" xr:uid="{A90359D6-BE84-43C2-9F47-D46514266BF5}"/>
    <cellStyle name="출력 2 2 2 2 3 3" xfId="7713" xr:uid="{760734C7-FF05-4C01-AA81-51CFE2FF0096}"/>
    <cellStyle name="출력 2 2 2 2 3 3 2" xfId="11869" xr:uid="{B3CE8B4F-E09B-4106-AE77-61E5F1CA4E8A}"/>
    <cellStyle name="출력 2 2 2 2 3 3 3" xfId="15318" xr:uid="{7FC6BCCD-D5F7-4B9F-B3AC-4919AE0B0A16}"/>
    <cellStyle name="출력 2 2 2 2 3 3 4" xfId="13126" xr:uid="{D25D1221-479E-48B1-8CA0-0318486E360F}"/>
    <cellStyle name="출력 2 2 2 2 3 3 5" xfId="21053" xr:uid="{E2763428-D1C5-4290-A30C-33006E7B4A62}"/>
    <cellStyle name="출력 2 2 2 2 3 3 6" xfId="23809" xr:uid="{57CF7539-1793-4109-814C-23CE142D16CC}"/>
    <cellStyle name="출력 2 2 2 2 3 4" xfId="8345" xr:uid="{E89194FD-5821-490D-8F1E-E8A36A54D597}"/>
    <cellStyle name="출력 2 2 2 2 3 4 2" xfId="12501" xr:uid="{E2CB6508-A6AB-40E4-A552-6326C2D60BDC}"/>
    <cellStyle name="출력 2 2 2 2 3 4 3" xfId="15948" xr:uid="{BADA9243-1DEC-4127-A8EC-8681D0FA3BF8}"/>
    <cellStyle name="출력 2 2 2 2 3 4 4" xfId="4327" xr:uid="{FB916F06-7F4E-40B5-A31D-F3CE2A7118E2}"/>
    <cellStyle name="출력 2 2 2 2 3 4 5" xfId="21679" xr:uid="{16FE5D81-087F-4B2F-AB63-E1D0A266ABEC}"/>
    <cellStyle name="출력 2 2 2 2 3 4 6" xfId="24435" xr:uid="{FC01E55C-B4A0-40C9-AED7-A9BF92E2D85D}"/>
    <cellStyle name="출력 2 2 2 2 3 5" xfId="8475" xr:uid="{318D6CCF-C098-4AB6-A91F-7E375FC7F6D8}"/>
    <cellStyle name="출력 2 2 2 2 3 5 2" xfId="12631" xr:uid="{C9056252-4AE1-4648-BAC2-98BFB97B0761}"/>
    <cellStyle name="출력 2 2 2 2 3 5 3" xfId="16078" xr:uid="{D383EEB6-791E-41C1-8BCB-E7D62B7B517C}"/>
    <cellStyle name="출력 2 2 2 2 3 5 4" xfId="4385" xr:uid="{D2E11C13-D377-4637-BC23-CB0735DD482B}"/>
    <cellStyle name="출력 2 2 2 2 3 5 5" xfId="21809" xr:uid="{4E79156F-188A-48DC-9083-FC45B0AD2CE7}"/>
    <cellStyle name="출력 2 2 2 2 3 5 6" xfId="24565" xr:uid="{5DA2ECDD-BA16-4680-B97F-42EB7EFE7C02}"/>
    <cellStyle name="출력 2 2 2 2 3 6" xfId="10081" xr:uid="{0F143D33-A5B7-4380-832B-7D06706380BE}"/>
    <cellStyle name="출력 2 2 2 2 3 7" xfId="3332" xr:uid="{5BB871F2-4F24-469B-9970-C8F92B46455F}"/>
    <cellStyle name="출력 2 2 2 2 3 8" xfId="18878" xr:uid="{6A02E05B-FCE0-47BF-BF16-291E25BE571A}"/>
    <cellStyle name="출력 2 2 2 2 3 9" xfId="17936" xr:uid="{E0A413B2-EC51-4D52-B0A1-D7CFB7C7D7EE}"/>
    <cellStyle name="출력 2 2 2 2 4" xfId="6743" xr:uid="{5ED7E747-8F5A-4A49-A3F7-C71758347716}"/>
    <cellStyle name="출력 2 2 2 2 4 2" xfId="10904" xr:uid="{4327AA1D-33F9-44BA-812B-B5F92ADC815D}"/>
    <cellStyle name="출력 2 2 2 2 4 3" xfId="14357" xr:uid="{9619CAB4-E001-4010-A0D3-ED2523DF7588}"/>
    <cellStyle name="출력 2 2 2 2 4 4" xfId="16141" xr:uid="{7FBC62E4-6FDC-4D54-9D8F-11EA7AEF5282}"/>
    <cellStyle name="출력 2 2 2 2 4 5" xfId="20116" xr:uid="{F24E7F8F-1C16-4FB6-8C93-743DA246E95C}"/>
    <cellStyle name="출력 2 2 2 2 4 6" xfId="22875" xr:uid="{E0A1731D-8B6E-4CD8-89CC-EB7B14D04C0D}"/>
    <cellStyle name="출력 2 2 2 2 5" xfId="7411" xr:uid="{136620B0-2871-41B6-829E-939F31AAD57D}"/>
    <cellStyle name="출력 2 2 2 2 5 2" xfId="11567" xr:uid="{6F4B793C-5AB9-43FB-988B-8A2142911D1D}"/>
    <cellStyle name="출력 2 2 2 2 5 3" xfId="15018" xr:uid="{28EF7EDA-30D2-4CF7-8C18-3C618571B379}"/>
    <cellStyle name="출력 2 2 2 2 5 4" xfId="17232" xr:uid="{20CDECC9-2B3B-4C6E-9C30-2D4D71B17608}"/>
    <cellStyle name="출력 2 2 2 2 5 5" xfId="20754" xr:uid="{CE32CA91-23AA-48D6-A275-6C37E4DBE177}"/>
    <cellStyle name="출력 2 2 2 2 5 6" xfId="23510" xr:uid="{713505A0-30C0-40B0-9155-DED6F33CB1D4}"/>
    <cellStyle name="출력 2 2 2 2 6" xfId="8043" xr:uid="{9D8EDAD6-73B2-4716-A2F2-C710506782E1}"/>
    <cellStyle name="출력 2 2 2 2 6 2" xfId="12199" xr:uid="{4E970361-584A-40EA-A08C-A6503C2A4E31}"/>
    <cellStyle name="출력 2 2 2 2 6 3" xfId="15648" xr:uid="{99CDD614-D766-4E57-8048-F08F0D593CE8}"/>
    <cellStyle name="출력 2 2 2 2 6 4" xfId="3156" xr:uid="{4433E3E9-32BE-4045-B013-446552A31A24}"/>
    <cellStyle name="출력 2 2 2 2 6 5" xfId="21380" xr:uid="{EABE565D-5545-479E-BD7F-68DCFF5559A0}"/>
    <cellStyle name="출력 2 2 2 2 6 6" xfId="24136" xr:uid="{052ED78B-35BE-46A2-92D3-DB12CB6E2986}"/>
    <cellStyle name="출력 2 2 2 2 7" xfId="8419" xr:uid="{83CB6C07-C064-4757-8E3A-DEEF17618B0D}"/>
    <cellStyle name="출력 2 2 2 2 7 2" xfId="12575" xr:uid="{5D809591-4145-441D-984A-BE54F9713602}"/>
    <cellStyle name="출력 2 2 2 2 7 3" xfId="16022" xr:uid="{CEA04842-E5FC-4386-8982-42880565CF8F}"/>
    <cellStyle name="출력 2 2 2 2 7 4" xfId="3409" xr:uid="{35EB551C-EB21-4D31-9630-88DD48E31488}"/>
    <cellStyle name="출력 2 2 2 2 7 5" xfId="21753" xr:uid="{12C4772C-A671-4331-A609-8405AB5467A0}"/>
    <cellStyle name="출력 2 2 2 2 7 6" xfId="24509" xr:uid="{45035420-4571-45DA-8A41-8C47E2072D5A}"/>
    <cellStyle name="출력 2 2 2 2 8" xfId="9764" xr:uid="{5672DAC7-5585-4FC6-968E-BB23ABAE1ED1}"/>
    <cellStyle name="출력 2 2 2 2 9" xfId="8586" xr:uid="{61A61B19-C402-4CE4-8BD1-7D02D1757618}"/>
    <cellStyle name="출력 2 2 2 3" xfId="5625" xr:uid="{A5C8125F-8EE3-4E43-8701-F05CF6D74539}"/>
    <cellStyle name="출력 2 2 2 3 10" xfId="21830" xr:uid="{5742A05B-50EC-4633-BF52-99C3AE63FB60}"/>
    <cellStyle name="출력 2 2 2 3 2" xfId="6795" xr:uid="{66BBC319-75D2-4F95-A611-10DBF63CA2FD}"/>
    <cellStyle name="출력 2 2 2 3 2 2" xfId="10956" xr:uid="{15A377AD-BEB4-421B-92F0-C6C2D9849E0D}"/>
    <cellStyle name="출력 2 2 2 3 2 3" xfId="14409" xr:uid="{0B0D3350-3AEF-4744-B009-C2C7BA215910}"/>
    <cellStyle name="출력 2 2 2 3 2 4" xfId="17669" xr:uid="{0FBF3A2B-8A71-4209-BE0C-57A57979936F}"/>
    <cellStyle name="출력 2 2 2 3 2 5" xfId="20168" xr:uid="{3B7DD9A3-AD14-4282-9511-4C1E654321D5}"/>
    <cellStyle name="출력 2 2 2 3 2 6" xfId="22927" xr:uid="{7FDB493C-9BFE-48C8-B222-9B5D02775DB3}"/>
    <cellStyle name="출력 2 2 2 3 3" xfId="7463" xr:uid="{709DE1A2-4491-4713-8B07-2DD2C1FF7515}"/>
    <cellStyle name="출력 2 2 2 3 3 2" xfId="11619" xr:uid="{E20A843C-4CE9-4380-9935-EBE00C591801}"/>
    <cellStyle name="출력 2 2 2 3 3 3" xfId="15070" xr:uid="{5B9248BB-35F1-4586-BF54-DD05C20D2F06}"/>
    <cellStyle name="출력 2 2 2 3 3 4" xfId="3401" xr:uid="{2637808C-CF6B-4994-812B-14E6B0193E44}"/>
    <cellStyle name="출력 2 2 2 3 3 5" xfId="20806" xr:uid="{D73BF56F-ADBB-48E5-9C85-B8F772F4A5FA}"/>
    <cellStyle name="출력 2 2 2 3 3 6" xfId="23562" xr:uid="{49D54C02-5CF7-4AA9-9A09-07E1EFA17F68}"/>
    <cellStyle name="출력 2 2 2 3 4" xfId="8095" xr:uid="{41DA05B1-30BE-4E9A-8C03-976579EF51D6}"/>
    <cellStyle name="출력 2 2 2 3 4 2" xfId="12251" xr:uid="{EF856E57-440C-4C6A-8EE6-E96588328774}"/>
    <cellStyle name="출력 2 2 2 3 4 3" xfId="15700" xr:uid="{B48AE38A-E9D9-448F-8CD0-B36ABD417AC3}"/>
    <cellStyle name="출력 2 2 2 3 4 4" xfId="16946" xr:uid="{3F49E88A-80C5-41CD-83F2-5C5E757ED657}"/>
    <cellStyle name="출력 2 2 2 3 4 5" xfId="21432" xr:uid="{53D47713-078A-458D-9360-FBCC8EA2D7DF}"/>
    <cellStyle name="출력 2 2 2 3 4 6" xfId="24188" xr:uid="{F497AA6F-A0AE-4B94-B5BF-024D61D851CD}"/>
    <cellStyle name="출력 2 2 2 3 5" xfId="8429" xr:uid="{721148AC-BEDF-4760-B0D9-6AA9AC717A68}"/>
    <cellStyle name="출력 2 2 2 3 5 2" xfId="12585" xr:uid="{FF74C5B7-96B5-436B-B8F8-17BF1A324F7D}"/>
    <cellStyle name="출력 2 2 2 3 5 3" xfId="16032" xr:uid="{880ABF34-6541-4978-BC31-3CF1FC905DB5}"/>
    <cellStyle name="출력 2 2 2 3 5 4" xfId="3410" xr:uid="{1E5B9FE8-E8C1-4BE0-A247-9AB0796F8C34}"/>
    <cellStyle name="출력 2 2 2 3 5 5" xfId="21763" xr:uid="{4B3B93E2-77D6-4E7D-B7B7-691CBAB1B811}"/>
    <cellStyle name="출력 2 2 2 3 5 6" xfId="24519" xr:uid="{BEB4D2A3-2B3E-4725-A4AD-E70DB537CAEE}"/>
    <cellStyle name="출력 2 2 2 3 6" xfId="9816" xr:uid="{2C10A26B-4122-4BD0-982D-81B85C015046}"/>
    <cellStyle name="출력 2 2 2 3 7" xfId="4554" xr:uid="{59B54CE2-2414-44C9-AB86-A2B73E496D70}"/>
    <cellStyle name="출력 2 2 2 3 8" xfId="4055" xr:uid="{EE4F6438-C4B8-4C4E-B7AB-61127130ECE6}"/>
    <cellStyle name="출력 2 2 2 3 9" xfId="16522" xr:uid="{4F4C5461-2FA1-4F41-BF90-73767AFBE6CE}"/>
    <cellStyle name="출력 2 2 2 4" xfId="5842" xr:uid="{5E967972-C4F5-4C63-9E93-1221DA3E08DA}"/>
    <cellStyle name="출력 2 2 2 4 10" xfId="19716" xr:uid="{3D0E452A-2D85-472C-B537-E4357E54DBC2}"/>
    <cellStyle name="출력 2 2 2 4 2" xfId="7011" xr:uid="{5DF1E6DD-9C63-44AD-8635-25A1CC767E0F}"/>
    <cellStyle name="출력 2 2 2 4 2 2" xfId="11167" xr:uid="{8D9E8298-A073-4716-A7C7-3161D95CC661}"/>
    <cellStyle name="출력 2 2 2 4 2 3" xfId="14621" xr:uid="{C5160750-5ED8-44FE-884C-FBC9077E1ED8}"/>
    <cellStyle name="출력 2 2 2 4 2 4" xfId="16299" xr:uid="{34B96C91-E27C-471C-8A43-F2B8A7F2E95D}"/>
    <cellStyle name="출력 2 2 2 4 2 5" xfId="20362" xr:uid="{F294D54C-9249-45E7-B610-88804ACA6901}"/>
    <cellStyle name="출력 2 2 2 4 2 6" xfId="23120" xr:uid="{6B9AAD24-95D0-4742-B3F8-3BE13FB8501B}"/>
    <cellStyle name="출력 2 2 2 4 3" xfId="7659" xr:uid="{328AB73E-0FE2-4534-B730-735148E463D6}"/>
    <cellStyle name="출력 2 2 2 4 3 2" xfId="11815" xr:uid="{46E61C43-2939-4FB3-AB7E-C9D2A35EE5EA}"/>
    <cellStyle name="출력 2 2 2 4 3 3" xfId="15264" xr:uid="{CC40386B-94E2-4ACE-8BB4-27DBCCFF7967}"/>
    <cellStyle name="출력 2 2 2 4 3 4" xfId="3275" xr:uid="{9458A16F-DAE1-44E0-AD52-484A2C72B0E5}"/>
    <cellStyle name="출력 2 2 2 4 3 5" xfId="20999" xr:uid="{EE5E3FEE-DC33-412A-86C3-A41A2288495C}"/>
    <cellStyle name="출력 2 2 2 4 3 6" xfId="23755" xr:uid="{FC4A730A-17D9-4E0E-BD4D-2634149D0066}"/>
    <cellStyle name="출력 2 2 2 4 4" xfId="8291" xr:uid="{F18A4A17-7C4C-4F5F-AC3A-14CD880BC8FA}"/>
    <cellStyle name="출력 2 2 2 4 4 2" xfId="12447" xr:uid="{03856345-62B7-4332-8AFB-A38FA2D6BB7C}"/>
    <cellStyle name="출력 2 2 2 4 4 3" xfId="15894" xr:uid="{D89D08B3-C6D9-4113-8B8B-D36917A6490C}"/>
    <cellStyle name="출력 2 2 2 4 4 4" xfId="8506" xr:uid="{AFE033FD-D8AB-4591-9550-8EA2F41E2CD7}"/>
    <cellStyle name="출력 2 2 2 4 4 5" xfId="21625" xr:uid="{050A85B3-B405-4AE2-8C84-5D257CB6C560}"/>
    <cellStyle name="출력 2 2 2 4 4 6" xfId="24381" xr:uid="{71FB7163-D72F-40F8-B2E3-FD5BF2F1AB20}"/>
    <cellStyle name="출력 2 2 2 4 5" xfId="8465" xr:uid="{C24CD36E-27FA-4262-9901-0B2B828868A1}"/>
    <cellStyle name="출력 2 2 2 4 5 2" xfId="12621" xr:uid="{9901C77F-31DE-4ED7-B51E-DAAF49A0E167}"/>
    <cellStyle name="출력 2 2 2 4 5 3" xfId="16068" xr:uid="{7ECF4FAE-D5EA-4A8F-B252-13AA7C2CE74D}"/>
    <cellStyle name="출력 2 2 2 4 5 4" xfId="3411" xr:uid="{368089B7-6BFF-4566-BF84-8D75047127EA}"/>
    <cellStyle name="출력 2 2 2 4 5 5" xfId="21799" xr:uid="{119ECEAA-B05A-46F7-B6D2-F5C415313AFA}"/>
    <cellStyle name="출력 2 2 2 4 5 6" xfId="24555" xr:uid="{AAC7F08D-9C3E-46C5-97F4-619D1F891698}"/>
    <cellStyle name="출력 2 2 2 4 6" xfId="10027" xr:uid="{959E0153-5BC0-4A4A-9DF2-624321D32597}"/>
    <cellStyle name="출력 2 2 2 4 7" xfId="9450" xr:uid="{BE1ADAF8-6D5E-4182-B66B-02A7EAFE5A65}"/>
    <cellStyle name="출력 2 2 2 4 8" xfId="12997" xr:uid="{5F323BBB-6251-40B2-B96B-E478870EDBA3}"/>
    <cellStyle name="출력 2 2 2 4 9" xfId="18345" xr:uid="{89AEFFBE-44EA-49BE-B644-8BABD22570E0}"/>
    <cellStyle name="출력 2 2 2 5" xfId="6692" xr:uid="{17449813-D3E6-403F-81FB-04D71BF65FD0}"/>
    <cellStyle name="출력 2 2 2 5 2" xfId="10853" xr:uid="{10181A99-B79E-4DCF-AF9A-2C7AABBB5A2F}"/>
    <cellStyle name="출력 2 2 2 5 3" xfId="14306" xr:uid="{51ABA35D-C42E-4C5B-A61E-7F0988C53ECC}"/>
    <cellStyle name="출력 2 2 2 5 4" xfId="16939" xr:uid="{B994DECA-EC0E-4560-A572-F111693ADD1A}"/>
    <cellStyle name="출력 2 2 2 5 5" xfId="20066" xr:uid="{382AC414-77AF-4907-A017-425EEE184D9D}"/>
    <cellStyle name="출력 2 2 2 5 6" xfId="22825" xr:uid="{329D6C63-9727-40AC-8C43-B223D7B7B762}"/>
    <cellStyle name="출력 2 2 2 6" xfId="7360" xr:uid="{34733A0C-577B-4A27-934D-BEF4C4474ED3}"/>
    <cellStyle name="출력 2 2 2 6 2" xfId="11516" xr:uid="{2815789A-14D2-4C07-856D-AAE90EB50CC2}"/>
    <cellStyle name="출력 2 2 2 6 3" xfId="14967" xr:uid="{30262BFF-22C0-43BF-8051-95F704B11946}"/>
    <cellStyle name="출력 2 2 2 6 4" xfId="17821" xr:uid="{174E3E48-29F1-4B5E-99C4-BDCC795AF28F}"/>
    <cellStyle name="출력 2 2 2 6 5" xfId="20703" xr:uid="{6B3C109C-E36D-4B9E-80FF-C2A921C53D07}"/>
    <cellStyle name="출력 2 2 2 6 6" xfId="23459" xr:uid="{A15F95FF-FB81-4D4B-A73C-A535DDD31E12}"/>
    <cellStyle name="출력 2 2 2 7" xfId="7993" xr:uid="{7C71E2D2-D367-4991-B50E-64C371C63958}"/>
    <cellStyle name="출력 2 2 2 7 2" xfId="12149" xr:uid="{400B6E15-3A47-42E7-BE8B-789BB4D679EF}"/>
    <cellStyle name="출력 2 2 2 7 3" xfId="15598" xr:uid="{90FE26B9-2AF3-4B96-8B0D-2E4E65334F9A}"/>
    <cellStyle name="출력 2 2 2 7 4" xfId="12945" xr:uid="{55E9A93C-052A-4A73-9065-5B2A4FF44BFB}"/>
    <cellStyle name="출력 2 2 2 7 5" xfId="21330" xr:uid="{27C7B893-0183-470C-BB6D-65ED5C54E6A5}"/>
    <cellStyle name="출력 2 2 2 7 6" xfId="24086" xr:uid="{DABC1B03-E401-4EA2-BE86-A235E796BA7A}"/>
    <cellStyle name="출력 2 2 2 8" xfId="8410" xr:uid="{5F19F6D4-F75F-47DC-A01D-330B746818E6}"/>
    <cellStyle name="출력 2 2 2 8 2" xfId="12566" xr:uid="{5D6E2E59-DAC0-4FB0-BE7A-2AABE4472D4A}"/>
    <cellStyle name="출력 2 2 2 8 3" xfId="16013" xr:uid="{90ED6678-CA87-4483-AF73-D819B3676E36}"/>
    <cellStyle name="출력 2 2 2 8 4" xfId="4236" xr:uid="{C3F97498-8991-46D1-AB50-9FB08B8394BF}"/>
    <cellStyle name="출력 2 2 2 8 5" xfId="21744" xr:uid="{FFBC8375-350F-41D2-83EF-ADF244C7EC13}"/>
    <cellStyle name="출력 2 2 2 8 6" xfId="24500" xr:uid="{A4822AD6-E586-4CC6-8642-543D9633A3C2}"/>
    <cellStyle name="출력 2 2 2 9" xfId="9711" xr:uid="{1303FA3C-E372-4EF7-A243-1EF30C863191}"/>
    <cellStyle name="출력 2 2 3" xfId="5788" xr:uid="{455A5DE2-2771-4A27-AA67-8FF9B19E07BF}"/>
    <cellStyle name="출력 2 2 3 10" xfId="3654" xr:uid="{7F6D47CD-0DD4-4D75-9A27-EEDE0B511733}"/>
    <cellStyle name="출력 2 2 3 2" xfId="6957" xr:uid="{37AE7A1F-7B66-4285-9BD4-FD87792D7034}"/>
    <cellStyle name="출력 2 2 3 2 2" xfId="11113" xr:uid="{080A1723-E8D3-46CC-8E72-4E838A1B0FB0}"/>
    <cellStyle name="출력 2 2 3 2 3" xfId="14567" xr:uid="{58C0AE73-CC54-49F0-9FC8-0E3851E5908C}"/>
    <cellStyle name="출력 2 2 3 2 4" xfId="3485" xr:uid="{925D7E0A-BD08-4B19-B3ED-BFEEC2F9C280}"/>
    <cellStyle name="출력 2 2 3 2 5" xfId="20308" xr:uid="{BE4E67E9-3134-4919-BB5A-4A0FC5793B6E}"/>
    <cellStyle name="출력 2 2 3 2 6" xfId="23066" xr:uid="{C7564EA4-7A67-472F-8E21-50B15D1F612B}"/>
    <cellStyle name="출력 2 2 3 3" xfId="7605" xr:uid="{0FDB620C-305D-4759-BCDD-5B3F4F2FA07A}"/>
    <cellStyle name="출력 2 2 3 3 2" xfId="11761" xr:uid="{929E94B5-20E0-42B2-9E98-66761ABC28DE}"/>
    <cellStyle name="출력 2 2 3 3 3" xfId="15210" xr:uid="{C761CADE-AFEA-4A28-95E8-C471732B69FD}"/>
    <cellStyle name="출력 2 2 3 3 4" xfId="13986" xr:uid="{C4B44A33-1586-4789-94DA-A215910EB05F}"/>
    <cellStyle name="출력 2 2 3 3 5" xfId="20945" xr:uid="{C0CC5FD5-0C15-4B71-87A8-C834DCA331C1}"/>
    <cellStyle name="출력 2 2 3 3 6" xfId="23701" xr:uid="{46A5ECA8-16D5-42D6-8F60-83A991AEFCC1}"/>
    <cellStyle name="출력 2 2 3 4" xfId="8237" xr:uid="{458C49F2-E462-4163-90A1-E09416DD56FA}"/>
    <cellStyle name="출력 2 2 3 4 2" xfId="12393" xr:uid="{AE3C13D0-6051-4770-91F5-96996106970F}"/>
    <cellStyle name="출력 2 2 3 4 3" xfId="15840" xr:uid="{614298E6-0F4D-472E-BF86-D855E9EC0A25}"/>
    <cellStyle name="출력 2 2 3 4 4" xfId="4102" xr:uid="{1A209C3E-7F59-417B-9B73-41123ACE4D3A}"/>
    <cellStyle name="출력 2 2 3 4 5" xfId="21571" xr:uid="{B9FDDDFA-5589-454C-B18E-9C779B32EBFF}"/>
    <cellStyle name="출력 2 2 3 4 6" xfId="24327" xr:uid="{48C756CD-A2FE-4124-81EB-F811E71862F9}"/>
    <cellStyle name="출력 2 2 3 5" xfId="8455" xr:uid="{D6977D06-5745-47C0-8B8E-2FC378C8CAEF}"/>
    <cellStyle name="출력 2 2 3 5 2" xfId="12611" xr:uid="{B40DD916-DECE-43AB-8302-6BD51E933D1E}"/>
    <cellStyle name="출력 2 2 3 5 3" xfId="16058" xr:uid="{812FBF95-3192-49CB-B1B2-893BA8B1F1C8}"/>
    <cellStyle name="출력 2 2 3 5 4" xfId="3250" xr:uid="{5A832166-6290-497A-8C3E-384F5BEA816C}"/>
    <cellStyle name="출력 2 2 3 5 5" xfId="21789" xr:uid="{C08D742D-AB2A-44B4-872E-6F8E100A7875}"/>
    <cellStyle name="출력 2 2 3 5 6" xfId="24545" xr:uid="{099D9F8E-922C-4F23-9616-929587627A33}"/>
    <cellStyle name="출력 2 2 3 6" xfId="9973" xr:uid="{B1EC5786-533E-44F1-89B0-B32AB7B0EF67}"/>
    <cellStyle name="출력 2 2 3 7" xfId="5038" xr:uid="{80A2D945-5469-4DB6-B207-8D6DDD7E4AA3}"/>
    <cellStyle name="출력 2 2 3 8" xfId="11243" xr:uid="{A86A4F8A-2640-4179-A45B-8F1BAEE6D8D8}"/>
    <cellStyle name="출력 2 2 3 9" xfId="3690" xr:uid="{23A1BB94-A668-41C6-A654-D0BE5A5DE86E}"/>
    <cellStyle name="출력 2 2 4" xfId="6653" xr:uid="{F29D5D6B-52FA-417C-BD19-7415A7C8B219}"/>
    <cellStyle name="출력 2 2 4 2" xfId="10814" xr:uid="{0C04BF34-8E55-4425-A2A7-5DDCB5816A43}"/>
    <cellStyle name="출력 2 2 4 3" xfId="14267" xr:uid="{7069C2DD-562F-4E53-AFFC-E90BC01D0F5B}"/>
    <cellStyle name="출력 2 2 4 4" xfId="18166" xr:uid="{F511DB41-6F6C-4358-8FDA-CA39D2E3F5B9}"/>
    <cellStyle name="출력 2 2 4 5" xfId="20028" xr:uid="{49266AD8-DA32-4EC8-8DFE-63037C11C5A2}"/>
    <cellStyle name="출력 2 2 4 6" xfId="22787" xr:uid="{9A99A6B9-1694-4A31-B0A8-0E087B2D521F}"/>
    <cellStyle name="출력 2 2 5" xfId="7322" xr:uid="{506161CB-513D-449C-96A2-4DE85D9E4286}"/>
    <cellStyle name="출력 2 2 5 2" xfId="11478" xr:uid="{BE7283AB-8B2C-4B93-AAAE-ECC7C0AC1585}"/>
    <cellStyle name="출력 2 2 5 3" xfId="14929" xr:uid="{39DAFAED-91A0-4D84-A788-44370C0F0AE6}"/>
    <cellStyle name="출력 2 2 5 4" xfId="17110" xr:uid="{11AFEED5-D311-41E9-9CAF-B824B94F251A}"/>
    <cellStyle name="출력 2 2 5 5" xfId="20665" xr:uid="{BCAFAE3D-ED1A-402D-BCE9-3A27FBA0886D}"/>
    <cellStyle name="출력 2 2 5 6" xfId="23421" xr:uid="{4B660CA9-3E6E-41D4-861A-EC53CE9F66F0}"/>
    <cellStyle name="출력 2 2 6" xfId="7955" xr:uid="{E77D6709-8528-4467-B7A7-6D7BFE3E88B4}"/>
    <cellStyle name="출력 2 2 6 2" xfId="12111" xr:uid="{06445DE0-F12B-4E9F-93D5-B4B93F63C646}"/>
    <cellStyle name="출력 2 2 6 3" xfId="15560" xr:uid="{01A72714-8436-4E79-9E97-E71DFD821FCB}"/>
    <cellStyle name="출력 2 2 6 4" xfId="13787" xr:uid="{617BE7FC-B346-4DD2-B35D-C015B073ADC5}"/>
    <cellStyle name="출력 2 2 6 5" xfId="21292" xr:uid="{F07D10C3-D0A5-41BE-BC70-4BE894DDD010}"/>
    <cellStyle name="출력 2 2 6 6" xfId="24048" xr:uid="{2D33CE57-1B1F-4FFE-A01F-1621420095B9}"/>
    <cellStyle name="출력 2 2 7" xfId="8402" xr:uid="{C9962ED2-1CBD-4F03-9609-6D8A41671B7C}"/>
    <cellStyle name="출력 2 2 7 2" xfId="12558" xr:uid="{CF558804-1A8A-4ED0-AC53-EEE2063C2299}"/>
    <cellStyle name="출력 2 2 7 3" xfId="16005" xr:uid="{66470429-E57B-4BCC-8A44-40BC1108C8C9}"/>
    <cellStyle name="출력 2 2 7 4" xfId="4359" xr:uid="{38BEC0F2-6744-4E11-9EB0-3211E7ADE8EA}"/>
    <cellStyle name="출력 2 2 7 5" xfId="21736" xr:uid="{E4B977F9-D437-43A1-AD16-7E64A4371A91}"/>
    <cellStyle name="출력 2 2 7 6" xfId="24492" xr:uid="{761C70A6-1F37-4D84-91A2-7A1201310BC5}"/>
    <cellStyle name="출력 2 2 8" xfId="9670" xr:uid="{C55E51DD-67D7-4A3C-ADD0-54BD73505943}"/>
    <cellStyle name="출력 2 2 9" xfId="4861" xr:uid="{6003C704-B63D-4E8C-9000-85B8FFDC70D0}"/>
    <cellStyle name="출력 2 3" xfId="5506" xr:uid="{458A8320-82B8-4613-8640-1189793E6A67}"/>
    <cellStyle name="출력 2 3 10" xfId="8583" xr:uid="{00C149F8-51F7-418F-B516-35FEB1F8E050}"/>
    <cellStyle name="출력 2 3 11" xfId="18543" xr:uid="{6854E941-39D2-4F48-B4D4-5343CF88CCF2}"/>
    <cellStyle name="출력 2 3 12" xfId="17157" xr:uid="{1794FAA0-7550-4BCA-95FA-3D0155CD49C7}"/>
    <cellStyle name="출력 2 3 13" xfId="16281" xr:uid="{33193300-F10B-43D4-9E23-6DBC9E3632B3}"/>
    <cellStyle name="출력 2 3 2" xfId="5559" xr:uid="{19C50471-C074-4A0E-A795-C86C005456BE}"/>
    <cellStyle name="출력 2 3 2 10" xfId="18521" xr:uid="{6E62EFCF-C6AB-4F3E-A837-D234FC90D379}"/>
    <cellStyle name="출력 2 3 2 11" xfId="18132" xr:uid="{0C939326-DDA8-46DA-BC19-0DEDD03F87F9}"/>
    <cellStyle name="출력 2 3 2 12" xfId="21839" xr:uid="{9B866E1F-A95B-4342-94C8-2A00B95FCC7C}"/>
    <cellStyle name="출력 2 3 2 2" xfId="5661" xr:uid="{F687BD34-DC7D-4FDD-8C54-C08FCDCFBAB3}"/>
    <cellStyle name="출력 2 3 2 2 10" xfId="16485" xr:uid="{518CF6C6-E791-4E29-BFE3-1DC86B9D5729}"/>
    <cellStyle name="출력 2 3 2 2 2" xfId="6831" xr:uid="{15FE686F-9611-4820-862D-42A29C6A838F}"/>
    <cellStyle name="출력 2 3 2 2 2 2" xfId="10992" xr:uid="{E88A6710-F1B4-479A-81DB-846D0D1C69AE}"/>
    <cellStyle name="출력 2 3 2 2 2 3" xfId="14445" xr:uid="{7DDC5555-8FFA-421E-AA6A-D6EEAE3A7A29}"/>
    <cellStyle name="출력 2 3 2 2 2 4" xfId="17207" xr:uid="{0ABDA353-54C2-491E-AD2B-50EF98274779}"/>
    <cellStyle name="출력 2 3 2 2 2 5" xfId="20204" xr:uid="{D276374D-F197-47EC-8246-9E542F83C1A2}"/>
    <cellStyle name="출력 2 3 2 2 2 6" xfId="22963" xr:uid="{EA75D2DB-F480-49A7-BFE9-CC571510E967}"/>
    <cellStyle name="출력 2 3 2 2 3" xfId="7499" xr:uid="{52F2F48C-5D97-451F-B759-DE857C775D44}"/>
    <cellStyle name="출력 2 3 2 2 3 2" xfId="11655" xr:uid="{35242A26-FBD5-4FDF-9CF0-C82250B49EAA}"/>
    <cellStyle name="출력 2 3 2 2 3 3" xfId="15106" xr:uid="{3F9BD185-8924-48B3-9683-25FCD59B9F06}"/>
    <cellStyle name="출력 2 3 2 2 3 4" xfId="9633" xr:uid="{FD54429E-4501-4BA3-B5D9-4018677C19C2}"/>
    <cellStyle name="출력 2 3 2 2 3 5" xfId="20842" xr:uid="{457DF91C-8EE8-4903-9CB4-452B2B9E39D6}"/>
    <cellStyle name="출력 2 3 2 2 3 6" xfId="23598" xr:uid="{759DA66E-54C3-4C1F-9BEC-B32BFE5DA087}"/>
    <cellStyle name="출력 2 3 2 2 4" xfId="8131" xr:uid="{ACE0F580-A91C-45E9-8F63-71FDB5E89F07}"/>
    <cellStyle name="출력 2 3 2 2 4 2" xfId="12287" xr:uid="{D6288F7E-AF21-4A77-8329-1B0C4B55AD50}"/>
    <cellStyle name="출력 2 3 2 2 4 3" xfId="15736" xr:uid="{8105D2E6-D51C-468E-8664-42A152D6934F}"/>
    <cellStyle name="출력 2 3 2 2 4 4" xfId="12677" xr:uid="{6FAB30E7-E9C9-4A85-8717-0D0EC30F49AC}"/>
    <cellStyle name="출력 2 3 2 2 4 5" xfId="21468" xr:uid="{69C283ED-F807-4071-87FA-8D53B8764142}"/>
    <cellStyle name="출력 2 3 2 2 4 6" xfId="24224" xr:uid="{4AB5A709-EFA5-4E8C-A233-68679E33A222}"/>
    <cellStyle name="출력 2 3 2 2 5" xfId="8435" xr:uid="{7BAB170A-081B-4F61-8FA3-742B0DEE314C}"/>
    <cellStyle name="출력 2 3 2 2 5 2" xfId="12591" xr:uid="{7BC62AFD-23BF-4303-9776-5C6885CB3F08}"/>
    <cellStyle name="출력 2 3 2 2 5 3" xfId="16038" xr:uid="{D1CA2410-2BC5-49D8-8D83-CAD503710AD0}"/>
    <cellStyle name="출력 2 3 2 2 5 4" xfId="18789" xr:uid="{4F1AB45B-5B3F-431B-A1B9-5F9971185901}"/>
    <cellStyle name="출력 2 3 2 2 5 5" xfId="21769" xr:uid="{818A3CDA-8EAC-45DF-8B13-08A0BA33AB55}"/>
    <cellStyle name="출력 2 3 2 2 5 6" xfId="24525" xr:uid="{A673B23C-65EB-48E3-85B2-520A95D13585}"/>
    <cellStyle name="출력 2 3 2 2 6" xfId="9852" xr:uid="{F59796F7-AF75-4D82-BE3E-BFD7C6768A80}"/>
    <cellStyle name="출력 2 3 2 2 7" xfId="5147" xr:uid="{723B894F-7A87-43AF-90E5-7B08848A0761}"/>
    <cellStyle name="출력 2 3 2 2 8" xfId="3391" xr:uid="{85DA9647-C0D6-4585-9B6C-2F00D411B36D}"/>
    <cellStyle name="출력 2 3 2 2 9" xfId="17824" xr:uid="{311AD075-CC28-4D66-A4A5-270F5E6BBB21}"/>
    <cellStyle name="출력 2 3 2 3" xfId="5882" xr:uid="{3C2FCC32-F3C6-42C7-8F4E-FDE022122B9D}"/>
    <cellStyle name="출력 2 3 2 3 10" xfId="19554" xr:uid="{82ECD9D7-AE78-439A-985C-FF6D8320E143}"/>
    <cellStyle name="출력 2 3 2 3 2" xfId="7051" xr:uid="{450D214A-8C4B-4402-A648-7A9A3E552B1D}"/>
    <cellStyle name="출력 2 3 2 3 2 2" xfId="11207" xr:uid="{1DE8C7AC-EF09-4B1D-BFAD-F52CED1A5B00}"/>
    <cellStyle name="출력 2 3 2 3 2 3" xfId="14661" xr:uid="{6307899A-3C91-4650-9A72-DBA290516D60}"/>
    <cellStyle name="출력 2 3 2 3 2 4" xfId="16148" xr:uid="{EEA5CA45-2206-4AAF-91F2-F61D2057E7CB}"/>
    <cellStyle name="출력 2 3 2 3 2 5" xfId="20402" xr:uid="{74DB158C-3D70-41FC-AFC1-EC5EE889027B}"/>
    <cellStyle name="출력 2 3 2 3 2 6" xfId="23160" xr:uid="{C6137BBE-C75B-44C5-A46B-CD10CD02BC82}"/>
    <cellStyle name="출력 2 3 2 3 3" xfId="7699" xr:uid="{74F9AD61-6BFA-445D-9425-424D44339A50}"/>
    <cellStyle name="출력 2 3 2 3 3 2" xfId="11855" xr:uid="{F789E960-BBA0-4C04-A4C9-A60E086E7B84}"/>
    <cellStyle name="출력 2 3 2 3 3 3" xfId="15304" xr:uid="{129166EB-05D6-47DD-BDA4-CC2322C46CD9}"/>
    <cellStyle name="출력 2 3 2 3 3 4" xfId="12646" xr:uid="{C70D02DA-98A9-4DEC-BC7C-80DE4579583E}"/>
    <cellStyle name="출력 2 3 2 3 3 5" xfId="21039" xr:uid="{B3D44F8E-4519-436E-8A77-F23BBF813794}"/>
    <cellStyle name="출력 2 3 2 3 3 6" xfId="23795" xr:uid="{05677338-45D9-4222-952D-BA10CF56A067}"/>
    <cellStyle name="출력 2 3 2 3 4" xfId="8331" xr:uid="{06E82699-3C2A-4543-9A77-5FF952BC5267}"/>
    <cellStyle name="출력 2 3 2 3 4 2" xfId="12487" xr:uid="{BD76B247-82FA-43A0-BD27-7014DE24E9E5}"/>
    <cellStyle name="출력 2 3 2 3 4 3" xfId="15934" xr:uid="{9D5DC4FF-E48E-45E3-9829-9CDBA875E8C5}"/>
    <cellStyle name="출력 2 3 2 3 4 4" xfId="3237" xr:uid="{4A9B9E7B-DD97-46D8-93AB-95CA9D925FD1}"/>
    <cellStyle name="출력 2 3 2 3 4 5" xfId="21665" xr:uid="{D97B41A3-ACF6-45F1-AC7C-B4847C477619}"/>
    <cellStyle name="출력 2 3 2 3 4 6" xfId="24421" xr:uid="{6B0EF16C-3E16-4749-AF21-A3D55A7E9CE2}"/>
    <cellStyle name="출력 2 3 2 3 5" xfId="8472" xr:uid="{9B0157C0-5DBC-4F73-896F-8117A77E8591}"/>
    <cellStyle name="출력 2 3 2 3 5 2" xfId="12628" xr:uid="{AAC3D9FE-73FB-4CA7-99AC-9D33150B1BCF}"/>
    <cellStyle name="출력 2 3 2 3 5 3" xfId="16075" xr:uid="{F6B5361C-9548-49A6-B5ED-B74C4C8D0AF5}"/>
    <cellStyle name="출력 2 3 2 3 5 4" xfId="3544" xr:uid="{ACB3D32A-B804-4E79-A765-CE179368BA03}"/>
    <cellStyle name="출력 2 3 2 3 5 5" xfId="21806" xr:uid="{CF78E844-2D4A-4A0A-A8BF-AC4A8EE3708A}"/>
    <cellStyle name="출력 2 3 2 3 5 6" xfId="24562" xr:uid="{C5D2554F-87D8-4296-B5CF-C23561668B1D}"/>
    <cellStyle name="출력 2 3 2 3 6" xfId="10067" xr:uid="{64F34EE2-1F85-434C-AE94-629785706208}"/>
    <cellStyle name="출력 2 3 2 3 7" xfId="3632" xr:uid="{9C920708-C920-4185-A754-B092A115D086}"/>
    <cellStyle name="출력 2 3 2 3 8" xfId="13529" xr:uid="{1B50C4FE-2178-412D-9E65-FFC1B170162D}"/>
    <cellStyle name="출력 2 3 2 3 9" xfId="13027" xr:uid="{63D22F7C-E8AF-4F3B-AB86-23179FABDC28}"/>
    <cellStyle name="출력 2 3 2 4" xfId="6729" xr:uid="{030F0D45-957D-45C6-A945-E6EA7BA64130}"/>
    <cellStyle name="출력 2 3 2 4 2" xfId="10890" xr:uid="{C4E21326-1F11-488E-9D4D-9FE10017CB3B}"/>
    <cellStyle name="출력 2 3 2 4 3" xfId="14343" xr:uid="{F14577BA-78DB-450A-BB00-72726CFEA6E7}"/>
    <cellStyle name="출력 2 3 2 4 4" xfId="19397" xr:uid="{CBD0862C-DC8C-44F3-BC5F-D8059668FFF7}"/>
    <cellStyle name="출력 2 3 2 4 5" xfId="20102" xr:uid="{7314A9C8-8461-4AE0-A428-757349A718D7}"/>
    <cellStyle name="출력 2 3 2 4 6" xfId="22861" xr:uid="{84A90EEA-B99B-41E1-A8BA-C712F8DDD313}"/>
    <cellStyle name="출력 2 3 2 5" xfId="7397" xr:uid="{C06C2E87-8EE1-4D1B-B5EA-0817BC8AF20B}"/>
    <cellStyle name="출력 2 3 2 5 2" xfId="11553" xr:uid="{7951593A-3D4E-4C5D-A386-764D6B5537DC}"/>
    <cellStyle name="출력 2 3 2 5 3" xfId="15004" xr:uid="{0259A0B8-1ACB-4231-8196-6FE56FE2A01E}"/>
    <cellStyle name="출력 2 3 2 5 4" xfId="3528" xr:uid="{12079AD1-FF26-40E3-85F2-551BC140AFAB}"/>
    <cellStyle name="출력 2 3 2 5 5" xfId="20740" xr:uid="{A9FE231A-AD39-4960-8A8D-281388B3D29B}"/>
    <cellStyle name="출력 2 3 2 5 6" xfId="23496" xr:uid="{FED01EBE-5A50-4454-80DF-2A519B01C39A}"/>
    <cellStyle name="출력 2 3 2 6" xfId="8029" xr:uid="{DA87944C-C3F4-47B5-B7B6-74E3ABBC37CE}"/>
    <cellStyle name="출력 2 3 2 6 2" xfId="12185" xr:uid="{5F487BA9-5BAE-45E9-BF36-B377097AFA93}"/>
    <cellStyle name="출력 2 3 2 6 3" xfId="15634" xr:uid="{2BFCE088-1776-45A1-877E-3397770739DD}"/>
    <cellStyle name="출력 2 3 2 6 4" xfId="12687" xr:uid="{36447609-369E-45BA-8088-E0DFC835EBC7}"/>
    <cellStyle name="출력 2 3 2 6 5" xfId="21366" xr:uid="{6FA1CB16-11CB-4535-96EE-F5908140B3F0}"/>
    <cellStyle name="출력 2 3 2 6 6" xfId="24122" xr:uid="{F037217B-F2E4-4624-8496-889ABC6C1589}"/>
    <cellStyle name="출력 2 3 2 7" xfId="8416" xr:uid="{A5F878A9-ECEF-4355-9C9D-C57E0F48B73E}"/>
    <cellStyle name="출력 2 3 2 7 2" xfId="12572" xr:uid="{93DDC605-8297-43B5-BC1D-9FA387F956A3}"/>
    <cellStyle name="출력 2 3 2 7 3" xfId="16019" xr:uid="{C22EF623-C536-4ADC-B720-E33003C07498}"/>
    <cellStyle name="출력 2 3 2 7 4" xfId="4370" xr:uid="{357D2F58-4DAD-4383-B7E9-435502E6BDC5}"/>
    <cellStyle name="출력 2 3 2 7 5" xfId="21750" xr:uid="{EB663761-DA5D-4543-A1EC-A07971FF0812}"/>
    <cellStyle name="출력 2 3 2 7 6" xfId="24506" xr:uid="{6438A83F-A4F9-47EA-B919-775F17104065}"/>
    <cellStyle name="출력 2 3 2 8" xfId="9750" xr:uid="{288A142E-0F89-41B3-9B01-A9B11BF1DEDC}"/>
    <cellStyle name="출력 2 3 2 9" xfId="4889" xr:uid="{EB002584-1CC2-4FCA-9A77-269E415FE046}"/>
    <cellStyle name="출력 2 3 3" xfId="5612" xr:uid="{39FC8241-3A1D-4F67-8A36-88A2FD43988A}"/>
    <cellStyle name="출력 2 3 3 10" xfId="3724" xr:uid="{A070829B-2690-4454-A131-B0B7F287AC04}"/>
    <cellStyle name="출력 2 3 3 2" xfId="6782" xr:uid="{7DAF1749-FFA0-47E7-BCF6-7DA130F0CED0}"/>
    <cellStyle name="출력 2 3 3 2 2" xfId="10943" xr:uid="{CFC7C4D9-9862-4D0F-ABC5-C909F549B597}"/>
    <cellStyle name="출력 2 3 3 2 3" xfId="14396" xr:uid="{FAED32F2-2424-4096-895C-E7DB2ED4B506}"/>
    <cellStyle name="출력 2 3 3 2 4" xfId="18843" xr:uid="{93812FE3-9C8A-4C83-9100-4E7C746C9033}"/>
    <cellStyle name="출력 2 3 3 2 5" xfId="20155" xr:uid="{4D0F4504-CC57-462D-807C-C78F4658D4DA}"/>
    <cellStyle name="출력 2 3 3 2 6" xfId="22914" xr:uid="{C4C4B0DA-3FD8-4D7C-940A-10E5A11EC0B3}"/>
    <cellStyle name="출력 2 3 3 3" xfId="7450" xr:uid="{E471BC1E-3044-4D6B-9141-44FE817A7488}"/>
    <cellStyle name="출력 2 3 3 3 2" xfId="11606" xr:uid="{600EBC78-4F7E-4EC6-A6E5-2B73FA7D2950}"/>
    <cellStyle name="출력 2 3 3 3 3" xfId="15057" xr:uid="{ACB3273B-B179-4E6F-84D8-BCD27F9F4BC9}"/>
    <cellStyle name="출력 2 3 3 3 4" xfId="17179" xr:uid="{9ED19286-F8B4-4D75-A0E3-E3D4BB3FEFFA}"/>
    <cellStyle name="출력 2 3 3 3 5" xfId="20793" xr:uid="{389F52DC-29F8-4257-A646-942E072D6D9C}"/>
    <cellStyle name="출력 2 3 3 3 6" xfId="23549" xr:uid="{C693B422-857A-402D-B6CC-8B099957C565}"/>
    <cellStyle name="출력 2 3 3 4" xfId="8082" xr:uid="{396D7F92-47A5-4FBC-9F3C-AA9960EE396E}"/>
    <cellStyle name="출력 2 3 3 4 2" xfId="12238" xr:uid="{994F6C13-BE0B-43B6-8419-09E6727894BA}"/>
    <cellStyle name="출력 2 3 3 4 3" xfId="15687" xr:uid="{98631BD3-8575-427A-9998-D9F4A78D8383}"/>
    <cellStyle name="출력 2 3 3 4 4" xfId="3144" xr:uid="{F7D64472-60F9-46C4-852D-BF6B94CF3852}"/>
    <cellStyle name="출력 2 3 3 4 5" xfId="21419" xr:uid="{47D755B3-1F33-4086-A7AA-884253C522BD}"/>
    <cellStyle name="출력 2 3 3 4 6" xfId="24175" xr:uid="{7388A1C0-8F8A-49AB-914D-7678F4157B81}"/>
    <cellStyle name="출력 2 3 3 5" xfId="8426" xr:uid="{B38AAA09-D33C-41C9-9767-36B500240F6F}"/>
    <cellStyle name="출력 2 3 3 5 2" xfId="12582" xr:uid="{A2DEB24E-EE98-4720-9132-F2B289488632}"/>
    <cellStyle name="출력 2 3 3 5 3" xfId="16029" xr:uid="{D6A85786-A56F-4187-A5C5-FB055D565637}"/>
    <cellStyle name="출력 2 3 3 5 4" xfId="4376" xr:uid="{B5BD5455-1539-48ED-BE6D-8A4F8BDEAAD5}"/>
    <cellStyle name="출력 2 3 3 5 5" xfId="21760" xr:uid="{D1112CFD-E5C2-481F-A896-D08E6D26A89A}"/>
    <cellStyle name="출력 2 3 3 5 6" xfId="24516" xr:uid="{16BCF716-D489-4383-AF16-9F80DD10653E}"/>
    <cellStyle name="출력 2 3 3 6" xfId="9803" xr:uid="{6C24F51E-07E2-44DC-B704-F6F712E89FCA}"/>
    <cellStyle name="출력 2 3 3 7" xfId="4914" xr:uid="{2A6C9B19-966A-4186-898A-F4E6171131E1}"/>
    <cellStyle name="출력 2 3 3 8" xfId="4993" xr:uid="{F64EFC89-ABE3-4523-8363-71CEEA67F372}"/>
    <cellStyle name="출력 2 3 3 9" xfId="17600" xr:uid="{46FAC6D1-B279-4BC2-BB5C-A079087ECB1D}"/>
    <cellStyle name="출력 2 3 4" xfId="5828" xr:uid="{9B17AA8C-60DD-4398-A7E0-417945CC39C4}"/>
    <cellStyle name="출력 2 3 4 10" xfId="19699" xr:uid="{4BA7D9FA-19C1-429C-AF86-50C888B94AD6}"/>
    <cellStyle name="출력 2 3 4 2" xfId="6997" xr:uid="{31B3F623-D434-4CAA-BB3D-B62276D89DE5}"/>
    <cellStyle name="출력 2 3 4 2 2" xfId="11153" xr:uid="{4F15FF9D-BF57-4A4A-9D5B-479C2675573E}"/>
    <cellStyle name="출력 2 3 4 2 3" xfId="14607" xr:uid="{5A4D8314-ED54-4CDA-AFE5-5F6130A47B03}"/>
    <cellStyle name="출력 2 3 4 2 4" xfId="18824" xr:uid="{86C73A5C-44F4-40F7-8A10-3D9047CC3463}"/>
    <cellStyle name="출력 2 3 4 2 5" xfId="20348" xr:uid="{4EE49C37-911C-4F76-807D-0F0ACDB17C7B}"/>
    <cellStyle name="출력 2 3 4 2 6" xfId="23106" xr:uid="{DD7BE215-1C70-4489-989F-F801DC4BF573}"/>
    <cellStyle name="출력 2 3 4 3" xfId="7645" xr:uid="{1C24D065-FFAE-4DC8-B95B-4D4D8A4ED38D}"/>
    <cellStyle name="출력 2 3 4 3 2" xfId="11801" xr:uid="{FD4D511F-BD48-4984-BA1D-C39FA57638A2}"/>
    <cellStyle name="출력 2 3 4 3 3" xfId="15250" xr:uid="{6CACB64C-D527-4932-9274-9FED7556C41C}"/>
    <cellStyle name="출력 2 3 4 3 4" xfId="16386" xr:uid="{0027508C-1F8F-4AA6-BDAF-016C87D50F1E}"/>
    <cellStyle name="출력 2 3 4 3 5" xfId="20985" xr:uid="{AF081566-F92F-447A-8472-9A4802224CC0}"/>
    <cellStyle name="출력 2 3 4 3 6" xfId="23741" xr:uid="{7CDD686E-FA72-4948-87CD-F7CAFD7D93C6}"/>
    <cellStyle name="출력 2 3 4 4" xfId="8277" xr:uid="{99B8776E-EC57-4ABE-87F4-3CD4AEDA78EB}"/>
    <cellStyle name="출력 2 3 4 4 2" xfId="12433" xr:uid="{2A64949C-FD78-4380-A46D-321EE41F5634}"/>
    <cellStyle name="출력 2 3 4 4 3" xfId="15880" xr:uid="{84D5C837-D8CB-4204-AB23-E98C338A3098}"/>
    <cellStyle name="출력 2 3 4 4 4" xfId="3759" xr:uid="{48E806CB-6EA0-43DE-B807-9E6391EF84B9}"/>
    <cellStyle name="출력 2 3 4 4 5" xfId="21611" xr:uid="{FA810BAC-8E3C-4564-B68C-726B55969430}"/>
    <cellStyle name="출력 2 3 4 4 6" xfId="24367" xr:uid="{312FC4CA-5370-4B30-827B-B4997F1B886F}"/>
    <cellStyle name="출력 2 3 4 5" xfId="8462" xr:uid="{6F76665C-6D35-4182-BD1B-1349354ED8AA}"/>
    <cellStyle name="출력 2 3 4 5 2" xfId="12618" xr:uid="{3E841CC0-F5F7-41ED-A3F4-3BCF526C3A9D}"/>
    <cellStyle name="출력 2 3 4 5 3" xfId="16065" xr:uid="{A075EA3B-0514-4E5C-8B62-9AE312C57B5D}"/>
    <cellStyle name="출력 2 3 4 5 4" xfId="4381" xr:uid="{D0A18141-EF9B-4C7D-AA14-F92B8D4D1F7A}"/>
    <cellStyle name="출력 2 3 4 5 5" xfId="21796" xr:uid="{58C931AF-B5BE-4371-AB58-02080C55E1DA}"/>
    <cellStyle name="출력 2 3 4 5 6" xfId="24552" xr:uid="{6F5970DD-1289-4EDF-8E73-81C961EC8566}"/>
    <cellStyle name="출력 2 3 4 6" xfId="10013" xr:uid="{8D49F284-12A1-48DF-890E-01F9397A768E}"/>
    <cellStyle name="출력 2 3 4 7" xfId="3626" xr:uid="{A821331D-86C9-434B-824B-E60B7CC316D8}"/>
    <cellStyle name="출력 2 3 4 8" xfId="10545" xr:uid="{C78CC0C7-63D6-473D-B459-1F95F06770FC}"/>
    <cellStyle name="출력 2 3 4 9" xfId="18773" xr:uid="{EF6614C7-9FB6-4C61-BB7F-86EA82B91004}"/>
    <cellStyle name="출력 2 3 5" xfId="6680" xr:uid="{7E98C291-67B7-4C70-8761-5C2EB9F4284F}"/>
    <cellStyle name="출력 2 3 5 2" xfId="10841" xr:uid="{19A90048-EE29-4F55-B74C-68864138D0C0}"/>
    <cellStyle name="출력 2 3 5 3" xfId="14294" xr:uid="{07CE4F9C-0F5F-4D0A-B04B-BC82DDF0B50A}"/>
    <cellStyle name="출력 2 3 5 4" xfId="3353" xr:uid="{8D458DAE-6810-4BBE-80B4-7ACEB9D60A24}"/>
    <cellStyle name="출력 2 3 5 5" xfId="20054" xr:uid="{91369479-E206-4BD4-936E-EE40AE9138BD}"/>
    <cellStyle name="출력 2 3 5 6" xfId="22813" xr:uid="{86FA374A-0305-4225-8900-E75F24D91C22}"/>
    <cellStyle name="출력 2 3 6" xfId="7348" xr:uid="{DB3469CF-A360-49F2-B22A-858A670772A2}"/>
    <cellStyle name="출력 2 3 6 2" xfId="11504" xr:uid="{D9C5A0AD-9B1E-4130-8BB6-A163551BA2B6}"/>
    <cellStyle name="출력 2 3 6 3" xfId="14955" xr:uid="{728EF651-6B47-416D-9087-E119CD9B882C}"/>
    <cellStyle name="출력 2 3 6 4" xfId="17647" xr:uid="{39895733-C5A6-423A-90A3-8B1E395CCFFF}"/>
    <cellStyle name="출력 2 3 6 5" xfId="20691" xr:uid="{782A0BD0-515F-4088-8023-7FD00EA39CF6}"/>
    <cellStyle name="출력 2 3 6 6" xfId="23447" xr:uid="{DFC7260C-7707-495F-A899-EE391B1B3A94}"/>
    <cellStyle name="출력 2 3 7" xfId="7981" xr:uid="{B4AD8D59-4BF8-418F-8283-BCE61D3D75F9}"/>
    <cellStyle name="출력 2 3 7 2" xfId="12137" xr:uid="{46AA76F3-2C3C-4F52-B773-4735D8B2010C}"/>
    <cellStyle name="출력 2 3 7 3" xfId="15586" xr:uid="{DADB90A2-CC9D-4395-8EED-720C702E968F}"/>
    <cellStyle name="출력 2 3 7 4" xfId="12967" xr:uid="{39548AE5-6364-4C0D-9C7B-1632E24475BC}"/>
    <cellStyle name="출력 2 3 7 5" xfId="21318" xr:uid="{0090DF3D-9D5F-414F-A9FF-744ACEE21516}"/>
    <cellStyle name="출력 2 3 7 6" xfId="24074" xr:uid="{5990025A-44BE-4435-9936-E1FF90240BC7}"/>
    <cellStyle name="출력 2 3 8" xfId="8407" xr:uid="{5AF37402-B71C-41F8-9DA2-1513E0FFC7B0}"/>
    <cellStyle name="출력 2 3 8 2" xfId="12563" xr:uid="{7755F55E-5DAF-4C0E-A131-B402973CCE3F}"/>
    <cellStyle name="출력 2 3 8 3" xfId="16010" xr:uid="{9C8A3FF5-96AA-483C-B52B-0100429B7ACE}"/>
    <cellStyle name="출력 2 3 8 4" xfId="4363" xr:uid="{E6F0DFC4-CE8A-497A-8E8D-1B3968FBCA68}"/>
    <cellStyle name="출력 2 3 8 5" xfId="21741" xr:uid="{56997B13-74F2-447D-818A-62E74F6A01CB}"/>
    <cellStyle name="출력 2 3 8 6" xfId="24497" xr:uid="{19EEE840-E85F-4D9B-951C-BDB36ABB5D96}"/>
    <cellStyle name="출력 2 3 9" xfId="9698" xr:uid="{D96C71E6-6BF2-4569-B093-CFE3DC323379}"/>
    <cellStyle name="출력 2 4" xfId="5735" xr:uid="{E146A883-D9FB-46BB-9B7D-6B9DA5C054D0}"/>
    <cellStyle name="출력 2 4 10" xfId="21822" xr:uid="{660A88CF-3744-41B0-A4E9-688EAE5DF38E}"/>
    <cellStyle name="출력 2 4 2" xfId="6905" xr:uid="{1ABB8363-FDCF-4C7C-9354-7B7E11711D8D}"/>
    <cellStyle name="출력 2 4 2 2" xfId="11061" xr:uid="{044B0831-8584-4E36-9889-F5C8ECC0807A}"/>
    <cellStyle name="출력 2 4 2 3" xfId="14515" xr:uid="{C6064A02-AD58-42D0-9692-BF2FA2838069}"/>
    <cellStyle name="출력 2 4 2 4" xfId="17203" xr:uid="{44E7118E-F9F3-4F04-B86C-B76574EE3116}"/>
    <cellStyle name="출력 2 4 2 5" xfId="20258" xr:uid="{864CE8CF-EB5C-4065-A7FE-29CE32F0AC24}"/>
    <cellStyle name="출력 2 4 2 6" xfId="23017" xr:uid="{305D6A65-5B19-4F79-8C87-8121064F794D}"/>
    <cellStyle name="출력 2 4 3" xfId="7556" xr:uid="{27797730-2B47-4EFD-8E96-F465F02529CF}"/>
    <cellStyle name="출력 2 4 3 2" xfId="11712" xr:uid="{AF22D4E2-C910-4615-8070-F553B9D26C12}"/>
    <cellStyle name="출력 2 4 3 3" xfId="15161" xr:uid="{1C5545AD-6B0A-4763-B509-A9954C8DD775}"/>
    <cellStyle name="출력 2 4 3 4" xfId="16381" xr:uid="{CC91DACD-EA61-4C49-A7A0-B326E5FCD47F}"/>
    <cellStyle name="출력 2 4 3 5" xfId="20896" xr:uid="{1B7A94C8-A48D-478D-8592-A8E479DEF543}"/>
    <cellStyle name="출력 2 4 3 6" xfId="23652" xr:uid="{2D2BF5D3-4723-4CCD-89A5-9F340C21D707}"/>
    <cellStyle name="출력 2 4 4" xfId="8188" xr:uid="{C2007B5C-E469-4D9F-88E1-61108466463F}"/>
    <cellStyle name="출력 2 4 4 2" xfId="12344" xr:uid="{4BA97752-C08E-4150-B5FA-9BF079F61922}"/>
    <cellStyle name="출력 2 4 4 3" xfId="15791" xr:uid="{968A97D4-F17F-4417-9541-0201D30BC80E}"/>
    <cellStyle name="출력 2 4 4 4" xfId="16639" xr:uid="{6D17E407-A923-4B78-9A93-5266700A64BC}"/>
    <cellStyle name="출력 2 4 4 5" xfId="21522" xr:uid="{76E67C24-5D8A-43CC-BCFB-B574A62CC067}"/>
    <cellStyle name="출력 2 4 4 6" xfId="24278" xr:uid="{FE413F3A-1AE2-4C23-A061-BB09AC3DA21D}"/>
    <cellStyle name="출력 2 4 5" xfId="8445" xr:uid="{3607C2F2-EDD4-44E6-B730-784386DE9F64}"/>
    <cellStyle name="출력 2 4 5 2" xfId="12601" xr:uid="{0EFF966D-B03C-4D46-86CB-BB2C7AE338FE}"/>
    <cellStyle name="출력 2 4 5 3" xfId="16048" xr:uid="{E3EB4DC2-DA0A-4566-9A8A-5545A275721F}"/>
    <cellStyle name="출력 2 4 5 4" xfId="12952" xr:uid="{17095BAE-ECE8-47C7-8C59-0AE7E7D17B1C}"/>
    <cellStyle name="출력 2 4 5 5" xfId="21779" xr:uid="{708D7C10-6E75-4BFE-8E1A-ED6641BD4211}"/>
    <cellStyle name="출력 2 4 5 6" xfId="24535" xr:uid="{C0DA8171-BEBC-43A8-9FFE-39A9058E53A6}"/>
    <cellStyle name="출력 2 4 6" xfId="9920" xr:uid="{4C8A9EDE-805A-418E-8776-3F4ABBA7D6C6}"/>
    <cellStyle name="출력 2 4 7" xfId="4640" xr:uid="{028C19C3-420F-46C1-97A5-DAABCA925093}"/>
    <cellStyle name="출력 2 4 8" xfId="13547" xr:uid="{43E34BB4-74CC-42A6-9242-CEFDFE167CA5}"/>
    <cellStyle name="출력 2 4 9" xfId="17484" xr:uid="{C02BA999-8029-4C37-A840-739AD8FF0369}"/>
    <cellStyle name="출력 2 5" xfId="5755" xr:uid="{7BA39DA8-FFF4-42EC-9716-20D59709F85C}"/>
    <cellStyle name="출력 2 5 10" xfId="3725" xr:uid="{75F50A94-5722-43FD-9ECF-7ECC49D4DA8C}"/>
    <cellStyle name="출력 2 5 2" xfId="6925" xr:uid="{E40DCDC2-AA6F-4C96-8C9D-149BAF4137DB}"/>
    <cellStyle name="출력 2 5 2 2" xfId="11081" xr:uid="{FC5EDBA6-364F-4777-A405-129A44E81B71}"/>
    <cellStyle name="출력 2 5 2 3" xfId="14535" xr:uid="{9B12175D-212F-49F4-8710-6A6182B52330}"/>
    <cellStyle name="출력 2 5 2 4" xfId="4992" xr:uid="{0127946C-379E-4647-94C3-8F2BC98C57B6}"/>
    <cellStyle name="출력 2 5 2 5" xfId="20278" xr:uid="{8784FD1C-BFA4-4100-BE80-3F0D42BE2F80}"/>
    <cellStyle name="출력 2 5 2 6" xfId="23037" xr:uid="{63670DCE-40A7-4107-BC27-D2071D6243FB}"/>
    <cellStyle name="출력 2 5 3" xfId="7576" xr:uid="{D8D00321-D6BE-40FC-934E-E89FF5055599}"/>
    <cellStyle name="출력 2 5 3 2" xfId="11732" xr:uid="{ACB98BF2-54D0-4815-9B51-612B13419A7F}"/>
    <cellStyle name="출력 2 5 3 3" xfId="15181" xr:uid="{EC0CB5F9-185D-4469-9C9C-91EF5D24B195}"/>
    <cellStyle name="출력 2 5 3 4" xfId="4470" xr:uid="{5CEB466D-79C4-4428-8A59-44DCF10A60C2}"/>
    <cellStyle name="출력 2 5 3 5" xfId="20916" xr:uid="{C020C360-075B-40E5-B3CA-7752D8C8A233}"/>
    <cellStyle name="출력 2 5 3 6" xfId="23672" xr:uid="{7BA296B0-17F0-4890-B341-261AADA5ACBF}"/>
    <cellStyle name="출력 2 5 4" xfId="8208" xr:uid="{AFB4C16A-0143-49A5-9F0E-DB3D61E2D4ED}"/>
    <cellStyle name="출력 2 5 4 2" xfId="12364" xr:uid="{D71BDFB2-D5B0-41F1-8A7F-58FE8333B410}"/>
    <cellStyle name="출력 2 5 4 3" xfId="15811" xr:uid="{B0EAE65D-F913-42D2-ABDD-E19DE3910623}"/>
    <cellStyle name="출력 2 5 4 4" xfId="12792" xr:uid="{927968ED-16AD-449B-9972-E426DF2FFE80}"/>
    <cellStyle name="출력 2 5 4 5" xfId="21542" xr:uid="{B1A30FE8-0EC5-46AD-BC95-D610F390B9FA}"/>
    <cellStyle name="출력 2 5 4 6" xfId="24298" xr:uid="{4ABC2BCA-6F35-4DC1-86DE-3A6A8144FD1E}"/>
    <cellStyle name="출력 2 5 5" xfId="8449" xr:uid="{C1C4B326-9CCF-410F-AA38-4CD93B24A8BD}"/>
    <cellStyle name="출력 2 5 5 2" xfId="12605" xr:uid="{BCA52DCC-C810-487F-993D-F95EE1736F98}"/>
    <cellStyle name="출력 2 5 5 3" xfId="16052" xr:uid="{52BF3767-9BFF-4972-91B9-E95481FE882C}"/>
    <cellStyle name="출력 2 5 5 4" xfId="16344" xr:uid="{1629F2FC-5628-4262-AC39-EAE5EFDACAB0}"/>
    <cellStyle name="출력 2 5 5 5" xfId="21783" xr:uid="{E2B96B45-95EA-40C7-9582-CFE63F4A2F71}"/>
    <cellStyle name="출력 2 5 5 6" xfId="24539" xr:uid="{CDC89B19-3877-4C9C-AE30-1A82C21B4E95}"/>
    <cellStyle name="출력 2 5 6" xfId="9940" xr:uid="{B1E1E81F-77F4-417A-8DEC-4A1E9E3BE527}"/>
    <cellStyle name="출력 2 5 7" xfId="4660" xr:uid="{BFD828C2-A295-4A0C-B660-48C1024F9F0E}"/>
    <cellStyle name="출력 2 5 8" xfId="4077" xr:uid="{952B0768-8113-4CE3-81F0-C30C3930AE00}"/>
    <cellStyle name="출력 2 5 9" xfId="5117" xr:uid="{9D9D3EC1-9735-4FD9-A224-674ABFD521F3}"/>
    <cellStyle name="출력 2 6" xfId="5778" xr:uid="{AEFAA9C1-1DE1-48DF-B73B-4B859133F7F0}"/>
    <cellStyle name="출력 2 6 10" xfId="17270" xr:uid="{5F3C53AE-B38B-42FA-8423-4F6AB7F34D95}"/>
    <cellStyle name="출력 2 6 2" xfId="6947" xr:uid="{E1840C4A-C566-4C04-AF7D-678715B0F0EC}"/>
    <cellStyle name="출력 2 6 2 2" xfId="11103" xr:uid="{37854A7F-07CF-4B35-BBDC-BA52040D27F2}"/>
    <cellStyle name="출력 2 6 2 3" xfId="14557" xr:uid="{5509DA84-FA10-4A46-AFE2-B0EFA64E88F9}"/>
    <cellStyle name="출력 2 6 2 4" xfId="18649" xr:uid="{21D0BCC7-F3E0-490D-8746-49F82B68D94F}"/>
    <cellStyle name="출력 2 6 2 5" xfId="20298" xr:uid="{79FAEF34-5B93-4B97-91A0-71E8E4EE916C}"/>
    <cellStyle name="출력 2 6 2 6" xfId="23057" xr:uid="{D7E08D8C-F5C3-444F-93F6-3031388D4D3A}"/>
    <cellStyle name="출력 2 6 3" xfId="7596" xr:uid="{147991A1-8AE2-4A12-9300-6E90DFD77DD1}"/>
    <cellStyle name="출력 2 6 3 2" xfId="11752" xr:uid="{247A13E2-0814-4ECB-942E-51333D104356}"/>
    <cellStyle name="출력 2 6 3 3" xfId="15201" xr:uid="{326C5306-FF26-4B5E-8920-0B4DB835C233}"/>
    <cellStyle name="출력 2 6 3 4" xfId="9619" xr:uid="{2E3349B7-B353-49A5-9A2C-EC5982DFE5A2}"/>
    <cellStyle name="출력 2 6 3 5" xfId="20936" xr:uid="{C5D1EEFF-FB55-4F40-AC5A-A73D960C6819}"/>
    <cellStyle name="출력 2 6 3 6" xfId="23692" xr:uid="{763B3F96-D8C3-4216-88B7-9653A1071AE7}"/>
    <cellStyle name="출력 2 6 4" xfId="8228" xr:uid="{8FE3707A-894B-4630-A889-1B0768BA0BB6}"/>
    <cellStyle name="출력 2 6 4 2" xfId="12384" xr:uid="{3CECB612-EE63-4A7E-842D-21418FD3D4F7}"/>
    <cellStyle name="출력 2 6 4 3" xfId="15831" xr:uid="{07CF3669-115B-47A8-9374-E281FC06B0BA}"/>
    <cellStyle name="출력 2 6 4 4" xfId="12779" xr:uid="{A6D610E7-747A-4F28-94B1-3D9AE3C4B740}"/>
    <cellStyle name="출력 2 6 4 5" xfId="21562" xr:uid="{B68DD51E-CB0E-48A1-9576-C074213EFDBA}"/>
    <cellStyle name="출력 2 6 4 6" xfId="24318" xr:uid="{84BE9C20-44E4-4620-93C8-B851837523F0}"/>
    <cellStyle name="출력 2 6 5" xfId="8453" xr:uid="{1195B5CB-98AE-49BB-A64E-A4017FC2F8D3}"/>
    <cellStyle name="출력 2 6 5 2" xfId="12609" xr:uid="{6B2D9AC4-E533-4F51-97DC-EC1232A23A31}"/>
    <cellStyle name="출력 2 6 5 3" xfId="16056" xr:uid="{4BF5AD23-ADCB-4E05-84E7-4355395C1487}"/>
    <cellStyle name="출력 2 6 5 4" xfId="3893" xr:uid="{B98C538C-8DDD-48A7-A6AD-B5432631031E}"/>
    <cellStyle name="출력 2 6 5 5" xfId="21787" xr:uid="{388EB341-1A9D-4399-954D-041F0EDFFACA}"/>
    <cellStyle name="출력 2 6 5 6" xfId="24543" xr:uid="{8D125AC5-5D07-442B-974F-A6E6F8F07027}"/>
    <cellStyle name="출력 2 6 6" xfId="9963" xr:uid="{4D0BCD97-8949-45FB-9675-0C3C10DDAB3D}"/>
    <cellStyle name="출력 2 6 7" xfId="4999" xr:uid="{7F0C922F-1B52-4A2B-B771-E7489CF99132}"/>
    <cellStyle name="출력 2 6 8" xfId="9897" xr:uid="{46804F12-886F-4113-9A2A-5E9CEEBFC8C4}"/>
    <cellStyle name="출력 2 6 9" xfId="16228" xr:uid="{C824C6C8-F523-4460-A7B4-5267E67D1403}"/>
    <cellStyle name="출력 2 7" xfId="5446" xr:uid="{43A4C1D3-B8E3-4B38-BDC3-5B1716B5388B}"/>
    <cellStyle name="출력 2 7 10" xfId="21844" xr:uid="{3ED3A6F0-BF7D-4B3E-B5D1-7D3713C21414}"/>
    <cellStyle name="출력 2 7 2" xfId="6629" xr:uid="{A8755E7A-6A9F-4FAF-9570-3921FF94470E}"/>
    <cellStyle name="출력 2 7 2 2" xfId="10796" xr:uid="{6569908D-25E4-4A0E-B2BE-9B8D1AD5C46D}"/>
    <cellStyle name="출력 2 7 2 3" xfId="14247" xr:uid="{3FF66D48-68C7-4883-8EF4-206DC436D686}"/>
    <cellStyle name="출력 2 7 2 4" xfId="16245" xr:uid="{668A6E6A-A9A9-40C5-BDD3-17BF241BF392}"/>
    <cellStyle name="출력 2 7 2 5" xfId="20018" xr:uid="{B00AD378-1748-41F4-87E2-D90F95AA14F7}"/>
    <cellStyle name="출력 2 7 2 6" xfId="22780" xr:uid="{91BE4346-2FBF-4067-A87C-43B80043177F}"/>
    <cellStyle name="출력 2 7 3" xfId="7315" xr:uid="{03BE4107-A6AE-4ACC-9E42-2C8D867D9F9E}"/>
    <cellStyle name="출력 2 7 3 2" xfId="11471" xr:uid="{756B5719-A131-41D3-9429-1F4D05B1F5E2}"/>
    <cellStyle name="출력 2 7 3 3" xfId="14922" xr:uid="{CD6FDFF6-200C-4354-95DA-E8AF8BB1C69D}"/>
    <cellStyle name="출력 2 7 3 4" xfId="18103" xr:uid="{4D386DEC-9FCB-44E1-9704-6C07A65BFEB9}"/>
    <cellStyle name="출력 2 7 3 5" xfId="20658" xr:uid="{7C013D05-5400-4AB2-8B7D-312C813AFA38}"/>
    <cellStyle name="출력 2 7 3 6" xfId="23414" xr:uid="{280B7F66-A64F-4231-B215-0FAD25BC0B06}"/>
    <cellStyle name="출력 2 7 4" xfId="7948" xr:uid="{6812F391-39E7-4D89-817C-9C1755B6CD32}"/>
    <cellStyle name="출력 2 7 4 2" xfId="12104" xr:uid="{39D90C6B-75E5-4385-8853-793903945B97}"/>
    <cellStyle name="출력 2 7 4 3" xfId="15553" xr:uid="{F7DCF615-9749-4AAD-86C8-B32C43BB5DC9}"/>
    <cellStyle name="출력 2 7 4 4" xfId="13624" xr:uid="{47A63EC6-6DF2-4D1C-A1C7-21EF4F9A94CC}"/>
    <cellStyle name="출력 2 7 4 5" xfId="21285" xr:uid="{B5B4B4C3-1E9A-42D7-95E5-54A1261CD79F}"/>
    <cellStyle name="출력 2 7 4 6" xfId="24041" xr:uid="{6CC94A4F-F52F-4535-A3BA-FC3B8C51B536}"/>
    <cellStyle name="출력 2 7 5" xfId="8400" xr:uid="{D9293D28-5354-450B-92E4-C7A32BAC62B0}"/>
    <cellStyle name="출력 2 7 5 2" xfId="12556" xr:uid="{5E0D570B-BC5A-4D8E-A490-FFE4C6548B81}"/>
    <cellStyle name="출력 2 7 5 3" xfId="16003" xr:uid="{618D05C0-1F10-4BE2-8D8C-7389A7C4B33D}"/>
    <cellStyle name="출력 2 7 5 4" xfId="4361" xr:uid="{BBF26A9C-ED39-41F6-AD65-53B804332285}"/>
    <cellStyle name="출력 2 7 5 5" xfId="21734" xr:uid="{EBCA4CBD-DDDE-4B05-9ED1-868EC09C9191}"/>
    <cellStyle name="출력 2 7 5 6" xfId="24490" xr:uid="{966BE00C-2B12-43C9-B689-E927EB0D5C17}"/>
    <cellStyle name="출력 2 7 6" xfId="9647" xr:uid="{A8311FAE-86E5-461B-8186-95D6D3ED9682}"/>
    <cellStyle name="출력 2 7 7" xfId="4846" xr:uid="{53D50417-99AB-4015-953D-A5C2C0B52EA7}"/>
    <cellStyle name="출력 2 7 8" xfId="18576" xr:uid="{A8B21046-92BF-484E-B439-B72F58DFCDB7}"/>
    <cellStyle name="출력 2 7 9" xfId="18369" xr:uid="{6AF1CC62-D7DE-4BD8-A7C8-C673F31A0B78}"/>
    <cellStyle name="출력 2 8" xfId="6417" xr:uid="{87280E2B-5E38-42B6-8511-6C7FE1572814}"/>
    <cellStyle name="출력 2 8 2" xfId="10589" xr:uid="{FD40F419-36BA-468F-8636-3069845FA0DE}"/>
    <cellStyle name="출력 2 8 3" xfId="14037" xr:uid="{FBE19D87-5C22-443F-8C34-2CA52D7CBEED}"/>
    <cellStyle name="출력 2 8 4" xfId="17889" xr:uid="{58BE8548-5697-436F-AD80-768349E33F2B}"/>
    <cellStyle name="출력 2 8 5" xfId="19815" xr:uid="{3133E708-BA93-4149-AE5F-0C79F8DFE7F6}"/>
    <cellStyle name="출력 2 8 6" xfId="22578" xr:uid="{2D786308-A7FB-4919-ABB1-BB1C50134956}"/>
    <cellStyle name="출력 2 9" xfId="7116" xr:uid="{0104D7C2-8464-4217-B300-052AB48FC90E}"/>
    <cellStyle name="출력 2 9 2" xfId="11272" xr:uid="{9DC5458D-51B0-42DE-9F51-649F8F35E0E3}"/>
    <cellStyle name="출력 2 9 3" xfId="14724" xr:uid="{7E12A9DA-F478-4AAD-8739-9AF2B50D51CA}"/>
    <cellStyle name="출력 2 9 4" xfId="5167" xr:uid="{79D0EE7F-7999-4558-BD02-0D8360791816}"/>
    <cellStyle name="출력 2 9 5" xfId="20461" xr:uid="{C4991967-679D-4225-84FF-92C1777F798D}"/>
    <cellStyle name="출력 2 9 6" xfId="23217" xr:uid="{2555B706-AEB9-4285-B7EF-A0DCCD3EE7FC}"/>
    <cellStyle name="출력 3" xfId="5286" xr:uid="{FE7B121D-E07C-48D0-B56E-5D87A9BC699C}"/>
    <cellStyle name="출력 3 10" xfId="9500" xr:uid="{C50920A5-B612-45D7-8A46-DBD2F1699668}"/>
    <cellStyle name="출력 3 11" xfId="4527" xr:uid="{FBC46C22-F454-473A-B40F-EDD09237182E}"/>
    <cellStyle name="출력 3 12" xfId="12749" xr:uid="{BA143279-6064-463F-9B80-4D2403E6140E}"/>
    <cellStyle name="출력 3 13" xfId="3794" xr:uid="{C19B6863-AF20-4BBF-9569-8317070C889F}"/>
    <cellStyle name="출력 3 2" xfId="5520" xr:uid="{31062517-7924-4D35-A36B-1DF98ED51B5A}"/>
    <cellStyle name="출력 3 2 10" xfId="4547" xr:uid="{F200A6F0-4AE3-4DF9-9EFB-D05C90F229CF}"/>
    <cellStyle name="출력 3 2 11" xfId="18531" xr:uid="{B7EED567-A35A-46A2-8DB5-B66A2BF1CC3A}"/>
    <cellStyle name="출력 3 2 12" xfId="17969" xr:uid="{0A032B95-CF81-4A70-86CD-76E6B1611ADC}"/>
    <cellStyle name="출력 3 2 13" xfId="21887" xr:uid="{0D6DEF7D-F67A-42B1-A322-830A89F045E9}"/>
    <cellStyle name="출력 3 2 2" xfId="5574" xr:uid="{75DF8FC1-DC93-4374-AF84-DAACA4CDC886}"/>
    <cellStyle name="출력 3 2 2 10" xfId="18608" xr:uid="{79FDA270-417F-435C-B1C1-361B24D8B13E}"/>
    <cellStyle name="출력 3 2 2 11" xfId="17851" xr:uid="{445C86CD-9EF6-4E14-AE20-A1BDF3C96647}"/>
    <cellStyle name="출력 3 2 2 12" xfId="3688" xr:uid="{DD2F5F78-B583-4181-9111-CD4E849DDBD8}"/>
    <cellStyle name="출력 3 2 2 2" xfId="5676" xr:uid="{F5BC9BCE-53FF-4EAB-B53F-166FC70AD7F5}"/>
    <cellStyle name="출력 3 2 2 2 10" xfId="18025" xr:uid="{96CE6F93-7F2B-4235-9652-CB55FCF5A420}"/>
    <cellStyle name="출력 3 2 2 2 2" xfId="6846" xr:uid="{0ECFA71F-DC89-4132-AAB0-897C187D3D75}"/>
    <cellStyle name="출력 3 2 2 2 2 2" xfId="11007" xr:uid="{02430E7B-5ECC-4EDD-9CF1-99E9D1E21187}"/>
    <cellStyle name="출력 3 2 2 2 2 3" xfId="14460" xr:uid="{A372F456-855E-46D7-9AE3-7E489092C92D}"/>
    <cellStyle name="출력 3 2 2 2 2 4" xfId="16143" xr:uid="{0FDFE0DA-DB14-42D3-B0AE-C514DC806039}"/>
    <cellStyle name="출력 3 2 2 2 2 5" xfId="20219" xr:uid="{31A199FB-2EAB-44F1-BE4E-DB727B418AFB}"/>
    <cellStyle name="출력 3 2 2 2 2 6" xfId="22978" xr:uid="{4B2B7FD1-887C-4723-B7AE-FCDD43A3BF21}"/>
    <cellStyle name="출력 3 2 2 2 3" xfId="7514" xr:uid="{1741E85A-AEA1-4531-9AB4-121387C13C96}"/>
    <cellStyle name="출력 3 2 2 2 3 2" xfId="11670" xr:uid="{D0F2BB61-E424-4063-A9A9-A8B39ED6CCF3}"/>
    <cellStyle name="출력 3 2 2 2 3 3" xfId="15121" xr:uid="{1376B72B-5D5C-4B4F-A96B-6EA41FCE5F1B}"/>
    <cellStyle name="출력 3 2 2 2 3 4" xfId="3850" xr:uid="{5B46441E-F605-4A4C-8C7E-99CDE9AB67BC}"/>
    <cellStyle name="출력 3 2 2 2 3 5" xfId="20857" xr:uid="{5D6560CB-1E12-451F-B0CB-81A8504B46A2}"/>
    <cellStyle name="출력 3 2 2 2 3 6" xfId="23613" xr:uid="{A537AA25-5829-4CB3-A560-3721BD350A3A}"/>
    <cellStyle name="출력 3 2 2 2 4" xfId="8146" xr:uid="{C4E6CCD4-DE45-4720-AECD-9DBDB29D080F}"/>
    <cellStyle name="출력 3 2 2 2 4 2" xfId="12302" xr:uid="{8E9A0C29-8B7F-47F8-8542-73105288E6E6}"/>
    <cellStyle name="출력 3 2 2 2 4 3" xfId="15751" xr:uid="{4BB3CAEA-95E5-42D1-9A26-53C4D87C6A09}"/>
    <cellStyle name="출력 3 2 2 2 4 4" xfId="10108" xr:uid="{9A589A17-EF82-492C-ACC1-5FC8D61E5AB6}"/>
    <cellStyle name="출력 3 2 2 2 4 5" xfId="21483" xr:uid="{A8378952-4EF4-4603-AF98-61BF5299E2DB}"/>
    <cellStyle name="출력 3 2 2 2 4 6" xfId="24239" xr:uid="{67A90AEF-8D97-4405-9470-54E197923BC7}"/>
    <cellStyle name="출력 3 2 2 2 5" xfId="8439" xr:uid="{F89B8EF2-BD17-4AB9-82E5-3ABFF8F82409}"/>
    <cellStyle name="출력 3 2 2 2 5 2" xfId="12595" xr:uid="{DE7CFADF-125A-49D8-B8B6-CD424BFB63D5}"/>
    <cellStyle name="출력 3 2 2 2 5 3" xfId="16042" xr:uid="{A139DB1E-308B-4A6E-80D2-11C3A585BA48}"/>
    <cellStyle name="출력 3 2 2 2 5 4" xfId="12839" xr:uid="{014B20FA-0080-41EC-BF54-290725A8EC5E}"/>
    <cellStyle name="출력 3 2 2 2 5 5" xfId="21773" xr:uid="{EDCA33FF-76B6-4792-B862-3C32544A8165}"/>
    <cellStyle name="출력 3 2 2 2 5 6" xfId="24529" xr:uid="{8021CBFB-3CB9-4BC7-A6DC-95895EE462DF}"/>
    <cellStyle name="출력 3 2 2 2 6" xfId="9867" xr:uid="{7CA5F948-6BDA-40A5-A225-9679185D43F3}"/>
    <cellStyle name="출력 3 2 2 2 7" xfId="3301" xr:uid="{C386F516-3B2B-4229-BF56-515F7AB272BE}"/>
    <cellStyle name="출력 3 2 2 2 8" xfId="12898" xr:uid="{C58B4D22-BEB8-4F28-B38B-3B5B46EEE533}"/>
    <cellStyle name="출력 3 2 2 2 9" xfId="3703" xr:uid="{33CC8107-D0D0-42B5-A2C6-7B3ACD3E55A5}"/>
    <cellStyle name="출력 3 2 2 3" xfId="5897" xr:uid="{1AC675F8-942B-4F92-ADDE-1EA93F724791}"/>
    <cellStyle name="출력 3 2 2 3 10" xfId="9945" xr:uid="{F6D33000-545C-45D7-BD98-156042809E33}"/>
    <cellStyle name="출력 3 2 2 3 2" xfId="7066" xr:uid="{139E5D34-3420-45F3-BFBA-E90BC5273D9F}"/>
    <cellStyle name="출력 3 2 2 3 2 2" xfId="11222" xr:uid="{95BB00A9-DD07-4037-8079-ACB3ED5B3750}"/>
    <cellStyle name="출력 3 2 2 3 2 3" xfId="14676" xr:uid="{B589BA16-3E31-42AE-8C6B-1E82C3EB9F4B}"/>
    <cellStyle name="출력 3 2 2 3 2 4" xfId="18752" xr:uid="{8AC4D8B4-BE75-400E-8C9E-2F89F5CC54DE}"/>
    <cellStyle name="출력 3 2 2 3 2 5" xfId="20417" xr:uid="{13A33B3C-FEBA-4D12-9A09-947886C37C26}"/>
    <cellStyle name="출력 3 2 2 3 2 6" xfId="23175" xr:uid="{BD32A039-F540-4F55-8273-1933BE45B697}"/>
    <cellStyle name="출력 3 2 2 3 3" xfId="7714" xr:uid="{514ECD84-4E6E-4B71-9771-CD0FA4CC0AE4}"/>
    <cellStyle name="출력 3 2 2 3 3 2" xfId="11870" xr:uid="{56770FA6-343E-4E65-BFDB-1159F0A30A1A}"/>
    <cellStyle name="출력 3 2 2 3 3 3" xfId="15319" xr:uid="{880CC566-160B-42D5-9896-81D9AD84DF49}"/>
    <cellStyle name="출력 3 2 2 3 3 4" xfId="13610" xr:uid="{4523DA46-B647-415E-ADDB-C527FB946F21}"/>
    <cellStyle name="출력 3 2 2 3 3 5" xfId="21054" xr:uid="{2EA9DA5B-09BE-462F-902C-58E4605E2EC7}"/>
    <cellStyle name="출력 3 2 2 3 3 6" xfId="23810" xr:uid="{F05F61C1-BC10-40AC-BA2A-02D75E7BAAF6}"/>
    <cellStyle name="출력 3 2 2 3 4" xfId="8346" xr:uid="{25059356-CE07-418C-A69A-3896AFF9EDBD}"/>
    <cellStyle name="출력 3 2 2 3 4 2" xfId="12502" xr:uid="{47DA7E5D-3383-4E4F-831A-140ADB1CA876}"/>
    <cellStyle name="출력 3 2 2 3 4 3" xfId="15949" xr:uid="{44168E19-EE96-4430-835E-DDCE09A82EDE}"/>
    <cellStyle name="출력 3 2 2 3 4 4" xfId="3537" xr:uid="{AE6E9B4B-2676-489F-8CD7-524F6D82E107}"/>
    <cellStyle name="출력 3 2 2 3 4 5" xfId="21680" xr:uid="{6AAE78CD-AFA5-4765-B45C-601E9315318F}"/>
    <cellStyle name="출력 3 2 2 3 4 6" xfId="24436" xr:uid="{5113EE3F-DE2E-4DAC-9412-D0326BE8B7B3}"/>
    <cellStyle name="출력 3 2 2 3 5" xfId="8476" xr:uid="{D9339FED-C0C2-47E2-ABEF-9B43A4C99879}"/>
    <cellStyle name="출력 3 2 2 3 5 2" xfId="12632" xr:uid="{58E5FA62-1F2E-4CE5-80DE-7D047C53846D}"/>
    <cellStyle name="출력 3 2 2 3 5 3" xfId="16079" xr:uid="{B5FDCDAC-1D6E-4426-B2A3-AB908EE01447}"/>
    <cellStyle name="출력 3 2 2 3 5 4" xfId="4225" xr:uid="{0C6FB2E1-467F-4615-A611-7E518546F459}"/>
    <cellStyle name="출력 3 2 2 3 5 5" xfId="21810" xr:uid="{3C97C9AE-3A6A-4D14-8101-6FF118F28509}"/>
    <cellStyle name="출력 3 2 2 3 5 6" xfId="24566" xr:uid="{0A75E5B6-693E-47E8-9873-99E5CD0D6D16}"/>
    <cellStyle name="출력 3 2 2 3 6" xfId="10082" xr:uid="{822E4890-20C7-4A97-A894-454145B1D2D2}"/>
    <cellStyle name="출력 3 2 2 3 7" xfId="3333" xr:uid="{5AC2BD15-698B-4BBC-9D62-9B3A67946245}"/>
    <cellStyle name="출력 3 2 2 3 8" xfId="16443" xr:uid="{5C6B3443-6D9E-4D9A-9D3C-6429F31E7012}"/>
    <cellStyle name="출력 3 2 2 3 9" xfId="18775" xr:uid="{16A44AD0-AA78-4B08-8905-554ED759862A}"/>
    <cellStyle name="출력 3 2 2 4" xfId="6744" xr:uid="{827656E4-E684-40B0-88E4-4BFB11608BEC}"/>
    <cellStyle name="출력 3 2 2 4 2" xfId="10905" xr:uid="{2C7C1185-8E20-4AF8-9123-327ECFBC39FB}"/>
    <cellStyle name="출력 3 2 2 4 3" xfId="14358" xr:uid="{14615E41-FC07-4A28-9DF5-85DF420A8B35}"/>
    <cellStyle name="출력 3 2 2 4 4" xfId="3108" xr:uid="{E07A999F-D78E-4DB0-B9F4-7EA75572718B}"/>
    <cellStyle name="출력 3 2 2 4 5" xfId="20117" xr:uid="{C34C5720-8D2D-4DF6-BA34-963BB04707E0}"/>
    <cellStyle name="출력 3 2 2 4 6" xfId="22876" xr:uid="{CD1857C3-DCB4-4E8C-B3C2-452587028E75}"/>
    <cellStyle name="출력 3 2 2 5" xfId="7412" xr:uid="{90A20918-3A93-455F-AAA0-190E455F6678}"/>
    <cellStyle name="출력 3 2 2 5 2" xfId="11568" xr:uid="{6FA8788E-96D1-43FC-AA59-4770216C1DF5}"/>
    <cellStyle name="출력 3 2 2 5 3" xfId="15019" xr:uid="{48C38FFC-29AB-455E-AB59-156069E81CF6}"/>
    <cellStyle name="출력 3 2 2 5 4" xfId="18359" xr:uid="{59866F1F-CF4B-40D3-AD0A-8C53149F79C6}"/>
    <cellStyle name="출력 3 2 2 5 5" xfId="20755" xr:uid="{000027C6-AC79-4A50-8604-C24F1607428D}"/>
    <cellStyle name="출력 3 2 2 5 6" xfId="23511" xr:uid="{F58441CD-AC05-4836-A74D-22F2F6476E81}"/>
    <cellStyle name="출력 3 2 2 6" xfId="8044" xr:uid="{6F024D92-C5E3-4B09-B0A2-2C5F40401A86}"/>
    <cellStyle name="출력 3 2 2 6 2" xfId="12200" xr:uid="{8BF12A43-79B3-41B3-BCE5-560CE08E2A7D}"/>
    <cellStyle name="출력 3 2 2 6 3" xfId="15649" xr:uid="{F0CC8A08-49C4-4F55-B3C6-A7DCA0D4D69C}"/>
    <cellStyle name="출력 3 2 2 6 4" xfId="3139" xr:uid="{DF4FC459-8301-427B-B563-E34A68DEA37A}"/>
    <cellStyle name="출력 3 2 2 6 5" xfId="21381" xr:uid="{7B3C3600-E673-4937-AFA5-C2AEA60D8EB6}"/>
    <cellStyle name="출력 3 2 2 6 6" xfId="24137" xr:uid="{D76B1899-6A50-4889-8E17-986D6361E15B}"/>
    <cellStyle name="출력 3 2 2 7" xfId="8420" xr:uid="{34376096-8F52-4D4A-BCE1-495C4ACAB852}"/>
    <cellStyle name="출력 3 2 2 7 2" xfId="12576" xr:uid="{27DA4CA5-2111-4402-BF6B-4025CD12727B}"/>
    <cellStyle name="출력 3 2 2 7 3" xfId="16023" xr:uid="{2C0C0263-A171-4079-9BD7-2E429A23F1DD}"/>
    <cellStyle name="출력 3 2 2 7 4" xfId="4373" xr:uid="{C0CC9CDC-4BDC-4E7C-B9FC-559FC4FC6080}"/>
    <cellStyle name="출력 3 2 2 7 5" xfId="21754" xr:uid="{56BA1E47-FEA8-42F5-97E0-92362DD209F2}"/>
    <cellStyle name="출력 3 2 2 7 6" xfId="24510" xr:uid="{BF89AA10-9D2C-43CD-8987-0EB7292F9525}"/>
    <cellStyle name="출력 3 2 2 8" xfId="9765" xr:uid="{DA34FCE5-8CFB-43FD-812C-A4BCD94E0000}"/>
    <cellStyle name="출력 3 2 2 9" xfId="4899" xr:uid="{FB16E8A9-CDB5-4FC4-91D5-BA79C2114DB4}"/>
    <cellStyle name="출력 3 2 3" xfId="5626" xr:uid="{73222594-D350-4978-AE28-793644D8D5B3}"/>
    <cellStyle name="출력 3 2 3 10" xfId="4998" xr:uid="{AFB7D477-6788-4686-A1A9-0A4717F13257}"/>
    <cellStyle name="출력 3 2 3 2" xfId="6796" xr:uid="{75EB0888-8419-4713-A3B9-2827ADD611B2}"/>
    <cellStyle name="출력 3 2 3 2 2" xfId="10957" xr:uid="{AA79AAF7-CD2F-4ECF-87EF-8757F4D201D1}"/>
    <cellStyle name="출력 3 2 3 2 3" xfId="14410" xr:uid="{2C2425C8-5F08-48A7-9E6D-29D73585D528}"/>
    <cellStyle name="출력 3 2 3 2 4" xfId="8496" xr:uid="{CB50D2D4-2E11-4FA1-B651-A40F66D3DDC5}"/>
    <cellStyle name="출력 3 2 3 2 5" xfId="20169" xr:uid="{A041BD08-4914-4501-88CB-E7E9989C99CF}"/>
    <cellStyle name="출력 3 2 3 2 6" xfId="22928" xr:uid="{ED02C696-983D-40CD-9824-40BC518DF213}"/>
    <cellStyle name="출력 3 2 3 3" xfId="7464" xr:uid="{A7A187BC-2E50-4431-9B48-E78A455B3692}"/>
    <cellStyle name="출력 3 2 3 3 2" xfId="11620" xr:uid="{7B19327A-A25A-4439-96A3-CCBE3A1AF10B}"/>
    <cellStyle name="출력 3 2 3 3 3" xfId="15071" xr:uid="{11AE65B3-5DE5-43DB-82C3-3F8CFE689356}"/>
    <cellStyle name="출력 3 2 3 3 4" xfId="18089" xr:uid="{0808D07B-A68A-4991-A89D-35D8C1ED51AF}"/>
    <cellStyle name="출력 3 2 3 3 5" xfId="20807" xr:uid="{1A865058-F151-416C-BABD-BCC385153BE2}"/>
    <cellStyle name="출력 3 2 3 3 6" xfId="23563" xr:uid="{BD0E8531-0891-4B24-97BD-C3E5B89F6ABB}"/>
    <cellStyle name="출력 3 2 3 4" xfId="8096" xr:uid="{C087785B-65E3-481C-ABF9-F0807CDFDFB9}"/>
    <cellStyle name="출력 3 2 3 4 2" xfId="12252" xr:uid="{9758B0B6-3614-4F84-8C44-5308E1361666}"/>
    <cellStyle name="출력 3 2 3 4 3" xfId="15701" xr:uid="{640185C5-AF8D-414D-932E-B5815140D0AA}"/>
    <cellStyle name="출력 3 2 3 4 4" xfId="16947" xr:uid="{5E382971-762C-455C-BF02-8667EEA9080F}"/>
    <cellStyle name="출력 3 2 3 4 5" xfId="21433" xr:uid="{F364AA02-4A80-4081-B995-3455DDC834DD}"/>
    <cellStyle name="출력 3 2 3 4 6" xfId="24189" xr:uid="{57E82FAF-808D-42A0-B985-4D6AA6C3233D}"/>
    <cellStyle name="출력 3 2 3 5" xfId="8430" xr:uid="{FD5F36E6-A7B7-4D54-93BA-43403F1344B7}"/>
    <cellStyle name="출력 3 2 3 5 2" xfId="12586" xr:uid="{C8CB2863-5CC9-4094-8561-F5869A66188F}"/>
    <cellStyle name="출력 3 2 3 5 3" xfId="16033" xr:uid="{E5A50BAD-817C-4C13-84C1-F4435486D9D6}"/>
    <cellStyle name="출력 3 2 3 5 4" xfId="3464" xr:uid="{4A980BAB-DDB8-4751-B7FE-A219F32D83ED}"/>
    <cellStyle name="출력 3 2 3 5 5" xfId="21764" xr:uid="{F4559AC0-438F-43D1-99D1-11D06FE60A70}"/>
    <cellStyle name="출력 3 2 3 5 6" xfId="24520" xr:uid="{4CC86B61-AB09-4EDC-9125-030F1027C204}"/>
    <cellStyle name="출력 3 2 3 6" xfId="9817" xr:uid="{F6170D7B-AA8F-4309-9BE8-3DA9AEA3F71D}"/>
    <cellStyle name="출력 3 2 3 7" xfId="4920" xr:uid="{3770A471-1541-4D31-8DE6-1538845EB5AD}"/>
    <cellStyle name="출력 3 2 3 8" xfId="8607" xr:uid="{7DBA839E-5860-414F-8881-C3B4E57AB390}"/>
    <cellStyle name="출력 3 2 3 9" xfId="10523" xr:uid="{C6914FD1-CC17-499A-89FA-E1B81B75019D}"/>
    <cellStyle name="출력 3 2 4" xfId="5843" xr:uid="{084ECB9B-FB9B-4E48-8DE1-4E3F780EA2E9}"/>
    <cellStyle name="출력 3 2 4 10" xfId="17301" xr:uid="{A12BD004-250E-4621-97ED-F0CEE46088FB}"/>
    <cellStyle name="출력 3 2 4 2" xfId="7012" xr:uid="{2F0EC4C6-FECA-48A5-8599-B62183514DE9}"/>
    <cellStyle name="출력 3 2 4 2 2" xfId="11168" xr:uid="{0AF4EBF3-7145-4DDC-9AC1-764ABC984BBF}"/>
    <cellStyle name="출력 3 2 4 2 3" xfId="14622" xr:uid="{79EA42F7-1F51-407E-BE6C-1301A042F1E8}"/>
    <cellStyle name="출력 3 2 4 2 4" xfId="18755" xr:uid="{95E2D105-85F3-416C-AF51-0021FFDAE772}"/>
    <cellStyle name="출력 3 2 4 2 5" xfId="20363" xr:uid="{65DD0AA7-48B2-458C-B212-E0658A70EEBE}"/>
    <cellStyle name="출력 3 2 4 2 6" xfId="23121" xr:uid="{F3342A1E-9EEE-46FD-B86F-1DB75CBAEE05}"/>
    <cellStyle name="출력 3 2 4 3" xfId="7660" xr:uid="{1B39C937-8813-4ED4-9D0D-A561E4CB5569}"/>
    <cellStyle name="출력 3 2 4 3 2" xfId="11816" xr:uid="{E03766D3-D3C4-490C-8102-F0E53074D2BB}"/>
    <cellStyle name="출력 3 2 4 3 3" xfId="15265" xr:uid="{951B6D33-F9CE-4CC0-B273-98BBFC679C6C}"/>
    <cellStyle name="출력 3 2 4 3 4" xfId="18676" xr:uid="{31300820-A8F5-4B43-9EEF-4C041BC41F89}"/>
    <cellStyle name="출력 3 2 4 3 5" xfId="21000" xr:uid="{2F61D9A6-F7F6-4209-8FE9-A99943572EDB}"/>
    <cellStyle name="출력 3 2 4 3 6" xfId="23756" xr:uid="{590DDDD7-7EE6-430D-8790-82A33F731CED}"/>
    <cellStyle name="출력 3 2 4 4" xfId="8292" xr:uid="{D09ACB2B-9B6A-41B2-965A-C5AFF3901281}"/>
    <cellStyle name="출력 3 2 4 4 2" xfId="12448" xr:uid="{7CEBC9AF-C8FF-4F42-9EAC-48ED8C451A84}"/>
    <cellStyle name="출력 3 2 4 4 3" xfId="15895" xr:uid="{C0926418-A292-4AB7-B523-E0EB688ACCB6}"/>
    <cellStyle name="출력 3 2 4 4 4" xfId="4120" xr:uid="{3B46B5D7-6A77-44C3-B61F-25B2D1CACDFA}"/>
    <cellStyle name="출력 3 2 4 4 5" xfId="21626" xr:uid="{418BD590-4D83-4C49-AF40-8B23D1854D6C}"/>
    <cellStyle name="출력 3 2 4 4 6" xfId="24382" xr:uid="{C110714D-4CEA-4DB8-AA58-2F2CD29C3405}"/>
    <cellStyle name="출력 3 2 4 5" xfId="8466" xr:uid="{C2DE3C5F-5095-4BF7-BA2D-5E3D6A06D273}"/>
    <cellStyle name="출력 3 2 4 5 2" xfId="12622" xr:uid="{BEE90FD4-E85E-424E-8892-40BF75144D13}"/>
    <cellStyle name="출력 3 2 4 5 3" xfId="16069" xr:uid="{24065639-DF24-4530-A721-FC7C69403C89}"/>
    <cellStyle name="출력 3 2 4 5 4" xfId="18785" xr:uid="{30F33759-0821-4AF1-8467-184132A34327}"/>
    <cellStyle name="출력 3 2 4 5 5" xfId="21800" xr:uid="{54802172-FDDE-4F75-81AF-4EBFD62CDEB4}"/>
    <cellStyle name="출력 3 2 4 5 6" xfId="24556" xr:uid="{18CCD91A-ED06-4849-B8E9-100492C05D56}"/>
    <cellStyle name="출력 3 2 4 6" xfId="10028" xr:uid="{88AC9299-BBD3-4401-8B3E-50EC77352ADA}"/>
    <cellStyle name="출력 3 2 4 7" xfId="9455" xr:uid="{8A0807D8-04F2-4BCD-9A0C-F3B3BE484B65}"/>
    <cellStyle name="출력 3 2 4 8" xfId="10274" xr:uid="{902E6A39-B405-41D1-A2D6-A542D335D478}"/>
    <cellStyle name="출력 3 2 4 9" xfId="12742" xr:uid="{EB254C70-5D9B-4C20-93AA-1F9B7FA3938E}"/>
    <cellStyle name="출력 3 2 5" xfId="6693" xr:uid="{711E45C8-7CB8-4AEE-B293-3693B2D781F2}"/>
    <cellStyle name="출력 3 2 5 2" xfId="10854" xr:uid="{7B1CCE2D-DD7E-4B45-BD8D-CAF253F49AB9}"/>
    <cellStyle name="출력 3 2 5 3" xfId="14307" xr:uid="{B0D7F572-84E7-4A10-99DD-0294D9185EA0}"/>
    <cellStyle name="출력 3 2 5 4" xfId="18955" xr:uid="{98A95753-A491-4DEC-9267-38AA61F11F55}"/>
    <cellStyle name="출력 3 2 5 5" xfId="20067" xr:uid="{179FF14A-9044-4C23-AE77-B5BCBBA0AE87}"/>
    <cellStyle name="출력 3 2 5 6" xfId="22826" xr:uid="{C07A0C1B-6614-483E-907C-39F7997E659D}"/>
    <cellStyle name="출력 3 2 6" xfId="7361" xr:uid="{27BF6A6C-51EC-496E-8926-351AD75A0691}"/>
    <cellStyle name="출력 3 2 6 2" xfId="11517" xr:uid="{C29A1CD1-C0CA-4328-BF34-F02B5720BE95}"/>
    <cellStyle name="출력 3 2 6 3" xfId="14968" xr:uid="{CA80642A-02D4-40A9-B8F1-7A9B03EBEC4F}"/>
    <cellStyle name="출력 3 2 6 4" xfId="17391" xr:uid="{348CA056-B11C-4C15-A3E6-63E81E248664}"/>
    <cellStyle name="출력 3 2 6 5" xfId="20704" xr:uid="{E4F3CCAF-79B8-4D47-839E-D77F9FC9A5C6}"/>
    <cellStyle name="출력 3 2 6 6" xfId="23460" xr:uid="{B0B9043A-4999-4C5F-9006-B5DA4208B545}"/>
    <cellStyle name="출력 3 2 7" xfId="7994" xr:uid="{AA36BE06-6DED-4FC0-A8C4-3AD85DE6E3D2}"/>
    <cellStyle name="출력 3 2 7 2" xfId="12150" xr:uid="{41DDAB94-B16B-42E6-959B-6A847412331B}"/>
    <cellStyle name="출력 3 2 7 3" xfId="15599" xr:uid="{9A42AAE8-F6BE-4FE3-B17E-F5D95B8C8B74}"/>
    <cellStyle name="출력 3 2 7 4" xfId="14238" xr:uid="{C74D79F1-CAF9-4D3E-A09B-30C0DF8A73BE}"/>
    <cellStyle name="출력 3 2 7 5" xfId="21331" xr:uid="{018C6123-9E38-4A1D-A7F6-C38A9C1F5BB1}"/>
    <cellStyle name="출력 3 2 7 6" xfId="24087" xr:uid="{7BFDEB3C-2773-4CB6-B02D-256876B7A9F7}"/>
    <cellStyle name="출력 3 2 8" xfId="8411" xr:uid="{CC1D5E29-DFC2-4532-A49D-8E27D58C718C}"/>
    <cellStyle name="출력 3 2 8 2" xfId="12567" xr:uid="{B1D6535F-4B0C-4446-A212-CEB8369600EB}"/>
    <cellStyle name="출력 3 2 8 3" xfId="16014" xr:uid="{F30E9E5B-ED23-4C52-B398-D5C73325DDAF}"/>
    <cellStyle name="출력 3 2 8 4" xfId="4367" xr:uid="{BFEA32F2-052C-4AD2-86F5-562D7D257CC1}"/>
    <cellStyle name="출력 3 2 8 5" xfId="21745" xr:uid="{AB88D6DF-227F-4D61-8224-C14DC37E3F75}"/>
    <cellStyle name="출력 3 2 8 6" xfId="24501" xr:uid="{D6A21175-C717-4C3A-897C-8F28E9FE4231}"/>
    <cellStyle name="출력 3 2 9" xfId="9712" xr:uid="{629B3930-B1F7-41D8-94F3-9928B73BF764}"/>
    <cellStyle name="출력 3 3" xfId="5789" xr:uid="{E9EA45FB-86A3-4FCD-A1E0-DFBA68774973}"/>
    <cellStyle name="출력 3 3 10" xfId="13115" xr:uid="{B2D0BF8E-97E6-4E1E-94C4-7C1F148B7461}"/>
    <cellStyle name="출력 3 3 2" xfId="6958" xr:uid="{F3D1DC6C-366E-440F-A920-0D514B9CA7D1}"/>
    <cellStyle name="출력 3 3 2 2" xfId="11114" xr:uid="{48F9BAD2-8CBD-4FAB-8473-9D8F6BA0825A}"/>
    <cellStyle name="출력 3 3 2 3" xfId="14568" xr:uid="{DA99D9BC-2833-461B-B776-F07202D45302}"/>
    <cellStyle name="출력 3 3 2 4" xfId="18831" xr:uid="{35523C1B-BEFF-476E-BFA9-21B620C24CC0}"/>
    <cellStyle name="출력 3 3 2 5" xfId="20309" xr:uid="{3B89D8E9-D687-40C0-9FC6-CF24AFF9CA01}"/>
    <cellStyle name="출력 3 3 2 6" xfId="23067" xr:uid="{9C227B9E-59B3-415F-8DC4-945E00EED5AE}"/>
    <cellStyle name="출력 3 3 3" xfId="7606" xr:uid="{8693142D-4117-41DC-9239-07C0BF508AFB}"/>
    <cellStyle name="출력 3 3 3 2" xfId="11762" xr:uid="{8B02AE94-CC98-4C8F-A03B-D7E9F10A671B}"/>
    <cellStyle name="출력 3 3 3 3" xfId="15211" xr:uid="{075837AC-A713-43B6-872A-BA22AD6CE254}"/>
    <cellStyle name="출력 3 3 3 4" xfId="16662" xr:uid="{6857CB47-BB0C-4B07-B499-A62F148BEEC7}"/>
    <cellStyle name="출력 3 3 3 5" xfId="20946" xr:uid="{D1AAD089-BCB5-4303-8BAF-DAC385CB4A83}"/>
    <cellStyle name="출력 3 3 3 6" xfId="23702" xr:uid="{053C58AF-2857-4090-8B37-0624D41470B7}"/>
    <cellStyle name="출력 3 3 4" xfId="8238" xr:uid="{F27C0315-644B-4389-95C2-36673692B67E}"/>
    <cellStyle name="출력 3 3 4 2" xfId="12394" xr:uid="{4501FC39-1783-4D2B-AD3B-C6BE55A34741}"/>
    <cellStyle name="출력 3 3 4 3" xfId="15841" xr:uid="{B479D6B4-BDD6-4F74-88AE-E577A4FA2464}"/>
    <cellStyle name="출력 3 3 4 4" xfId="4103" xr:uid="{F0FB6BC0-48D3-41BA-B3FE-5A6061544B19}"/>
    <cellStyle name="출력 3 3 4 5" xfId="21572" xr:uid="{C23927AF-6A60-49C7-8755-17073457020F}"/>
    <cellStyle name="출력 3 3 4 6" xfId="24328" xr:uid="{FD6A5755-3DEB-46A5-9F7C-E9EA4C0567A2}"/>
    <cellStyle name="출력 3 3 5" xfId="8456" xr:uid="{73C5D821-6327-4849-9F09-EBD98E36B2F7}"/>
    <cellStyle name="출력 3 3 5 2" xfId="12612" xr:uid="{28ECAE18-3681-4804-AFAB-26611EB40108}"/>
    <cellStyle name="출력 3 3 5 3" xfId="16059" xr:uid="{C8FB1B3B-4DF9-4FEE-851D-FADE96CC7BEB}"/>
    <cellStyle name="출력 3 3 5 4" xfId="4382" xr:uid="{F1ACA1DB-83A5-4FB0-B5FD-934AE8D6ABDE}"/>
    <cellStyle name="출력 3 3 5 5" xfId="21790" xr:uid="{C4C17E80-A209-4C9F-BE20-103C855C6268}"/>
    <cellStyle name="출력 3 3 5 6" xfId="24546" xr:uid="{6372340C-AC34-425C-8CCE-A98D1075FEE6}"/>
    <cellStyle name="출력 3 3 6" xfId="9974" xr:uid="{790AB931-ECEE-4200-BFF1-FEF9BCC4BE82}"/>
    <cellStyle name="출력 3 3 7" xfId="5042" xr:uid="{9B6AA52C-096A-49D7-8AB5-059F9255202E}"/>
    <cellStyle name="출력 3 3 8" xfId="10103" xr:uid="{AFD947DD-B62B-4AAB-BC88-C19D764E65DB}"/>
    <cellStyle name="출력 3 3 9" xfId="3685" xr:uid="{38992C15-166F-4A07-B4D0-09F07BA7D0C8}"/>
    <cellStyle name="출력 3 4" xfId="6518" xr:uid="{8F495504-85DC-47CC-81D8-8A8DD12FDD53}"/>
    <cellStyle name="출력 3 4 2" xfId="10690" xr:uid="{7B7BAFE1-B6A5-4545-9498-C55C02A277A7}"/>
    <cellStyle name="출력 3 4 3" xfId="14138" xr:uid="{23D19128-81AF-40AA-ABD6-AA4F385B843E}"/>
    <cellStyle name="출력 3 4 4" xfId="14236" xr:uid="{EE30557F-341B-4300-A43B-F4045B4AE7AC}"/>
    <cellStyle name="출력 3 4 5" xfId="19916" xr:uid="{82FD1912-9B74-4F75-96C9-D54BA8A2A6F7}"/>
    <cellStyle name="출력 3 4 6" xfId="22679" xr:uid="{9757DBEF-EC46-4E3B-A0AF-AD70F99DC338}"/>
    <cellStyle name="출력 3 5" xfId="7217" xr:uid="{2459D6A5-ED55-4907-ABF4-D5C0465CF1A3}"/>
    <cellStyle name="출력 3 5 2" xfId="11373" xr:uid="{E58CD83C-C595-48C4-9ADA-3CF7D9BAC546}"/>
    <cellStyle name="출력 3 5 3" xfId="14825" xr:uid="{9D6AFEE9-7D73-4C7D-B786-44F270296217}"/>
    <cellStyle name="출력 3 5 4" xfId="17012" xr:uid="{6E5135EE-39FC-4494-A8CC-FF3AC04DFA74}"/>
    <cellStyle name="출력 3 5 5" xfId="20562" xr:uid="{FC66809E-EA96-45CA-968F-C5860416611A}"/>
    <cellStyle name="출력 3 5 6" xfId="23318" xr:uid="{11773CA6-1ADF-4E71-82FD-89333F0F67ED}"/>
    <cellStyle name="출력 3 6" xfId="7848" xr:uid="{093092DB-02C2-4CA2-BD9B-CFE361C1E4AA}"/>
    <cellStyle name="출력 3 6 2" xfId="12004" xr:uid="{7BBD1C0D-CBD6-4F34-A1CC-00A4B94F8D3D}"/>
    <cellStyle name="출력 3 6 3" xfId="15453" xr:uid="{166708AD-07B8-4B87-97D9-6936FB83573C}"/>
    <cellStyle name="출력 3 6 4" xfId="12728" xr:uid="{7853DF7C-6413-4F3B-9524-ABEF23932006}"/>
    <cellStyle name="출력 3 6 5" xfId="21187" xr:uid="{40D99DEC-06DB-4B0C-9EA4-05D4DC7DFEFE}"/>
    <cellStyle name="출력 3 6 6" xfId="23943" xr:uid="{B6F7D7A6-04E3-4084-85CC-0DBD815CC769}"/>
    <cellStyle name="출력 3 7" xfId="8384" xr:uid="{99B5C3CE-A029-4CAA-B5D5-3981916C02EA}"/>
    <cellStyle name="출력 3 7 2" xfId="12540" xr:uid="{560151C3-C39E-4599-B9FB-256A84CE8469}"/>
    <cellStyle name="출력 3 7 3" xfId="15987" xr:uid="{E253037F-D984-4C70-BEFE-B85717EB937F}"/>
    <cellStyle name="출력 3 7 4" xfId="4352" xr:uid="{75E16FA7-53C9-4A03-B08D-B10020A46C7F}"/>
    <cellStyle name="출력 3 7 5" xfId="21718" xr:uid="{1F75E44F-02E3-455D-983E-249A9C3FEC21}"/>
    <cellStyle name="출력 3 7 6" xfId="24474" xr:uid="{F88F8218-3C95-41A0-8084-2C2319920ABE}"/>
    <cellStyle name="출력 3 8" xfId="9184" xr:uid="{F1CA24F2-CFC8-4A2B-B81E-509D417077CB}"/>
    <cellStyle name="출력 3 8 2" xfId="13282" xr:uid="{D1122FF3-EED3-44F6-A374-32BAF299C4BA}"/>
    <cellStyle name="출력 3 8 3" xfId="16679" xr:uid="{AE557366-F8EA-464D-A655-BAF0639209AF}"/>
    <cellStyle name="출력 3 8 4" xfId="19111" xr:uid="{E0EFF539-E565-48FB-B1BB-EC2ABB5F7FD5}"/>
    <cellStyle name="출력 3 8 5" xfId="19518" xr:uid="{5C584C4C-97D6-4868-9E21-181B9A2B904B}"/>
    <cellStyle name="출력 3 8 6" xfId="22087" xr:uid="{3AF3509F-5CD4-4146-BE48-37B3AAC745C5}"/>
    <cellStyle name="출력 3 8 7" xfId="24782" xr:uid="{139CA1C6-97DC-48C0-8E1E-2E3DBCEAA0A0}"/>
    <cellStyle name="출력 3 9" xfId="9428" xr:uid="{E727688A-1362-40A5-8955-42E486CB36EC}"/>
    <cellStyle name="출력 3 9 2" xfId="13525" xr:uid="{F6C57873-0972-40A9-B812-F71A3E39F3D4}"/>
    <cellStyle name="출력 3 9 3" xfId="16920" xr:uid="{F5FA6866-71EE-48ED-8135-6F94DAEADE49}"/>
    <cellStyle name="출력 3 9 4" xfId="19351" xr:uid="{412542CB-7CF7-4CDE-9CE7-0D17DE499A33}"/>
    <cellStyle name="출력 3 9 5" xfId="19689" xr:uid="{0B769DC2-F659-45CD-8A74-975F5BD1D634}"/>
    <cellStyle name="출력 3 9 6" xfId="22320" xr:uid="{95F2C967-15E2-4D27-B7E3-498C6B5E7C78}"/>
    <cellStyle name="출력 3 9 7" xfId="24980" xr:uid="{A5B37526-4C6F-49DA-8CAC-C8861069A8F6}"/>
    <cellStyle name="출력 4" xfId="5505" xr:uid="{75A35488-AF5C-434B-B39D-54D729E17391}"/>
    <cellStyle name="출력 4 10" xfId="4872" xr:uid="{A2548ECE-17EC-4A74-90B9-164FB19581E0}"/>
    <cellStyle name="출력 4 11" xfId="18544" xr:uid="{D2448657-7352-4C2B-9DDE-30FD27C3652E}"/>
    <cellStyle name="출력 4 12" xfId="18343" xr:uid="{3B2AC794-C47B-453D-8BF1-99C0076DABB7}"/>
    <cellStyle name="출력 4 13" xfId="21842" xr:uid="{76AFF60C-D1A9-4976-AF76-EA74C4117C97}"/>
    <cellStyle name="출력 4 2" xfId="5558" xr:uid="{D7A980AA-86E7-428C-82FC-0050BB88F3BF}"/>
    <cellStyle name="출력 4 2 10" xfId="18622" xr:uid="{449D8DF5-5518-493A-98C8-ABBF93D9FEAE}"/>
    <cellStyle name="출력 4 2 11" xfId="17742" xr:uid="{3D0A246D-2531-480A-9ACE-DFC558B08B15}"/>
    <cellStyle name="출력 4 2 12" xfId="17050" xr:uid="{C232BF3B-4CAE-4314-BEB8-62D967D0EE03}"/>
    <cellStyle name="출력 4 2 2" xfId="5660" xr:uid="{CF744C13-2BBD-477C-B8F0-64095E7AA0F7}"/>
    <cellStyle name="출력 4 2 2 10" xfId="4243" xr:uid="{5EFC7015-2A06-4301-9338-D82A7D9D4751}"/>
    <cellStyle name="출력 4 2 2 2" xfId="6830" xr:uid="{CA7190EA-2B4A-4BB0-BE3D-01D10978CDF2}"/>
    <cellStyle name="출력 4 2 2 2 2" xfId="10991" xr:uid="{98B68EA8-9492-4530-BAA4-FDA9508DD1C0}"/>
    <cellStyle name="출력 4 2 2 2 3" xfId="14444" xr:uid="{AA8F100D-8502-48D7-B547-0B6034DDB219}"/>
    <cellStyle name="출력 4 2 2 2 4" xfId="4983" xr:uid="{052A6448-0D89-4390-9541-B14B19A120E5}"/>
    <cellStyle name="출력 4 2 2 2 5" xfId="20203" xr:uid="{C88AC9CF-714C-4017-A766-58443FA9969E}"/>
    <cellStyle name="출력 4 2 2 2 6" xfId="22962" xr:uid="{7F75ED0C-F10E-4EC0-A1A2-FEA8EC12EC92}"/>
    <cellStyle name="출력 4 2 2 3" xfId="7498" xr:uid="{545F429C-E9E7-4445-BA61-93C1CE044AEF}"/>
    <cellStyle name="출력 4 2 2 3 2" xfId="11654" xr:uid="{9D656725-598E-471F-853B-ED82C6FA7C43}"/>
    <cellStyle name="출력 4 2 2 3 3" xfId="15105" xr:uid="{F65C41A5-CF90-4053-8340-9BB673E1961D}"/>
    <cellStyle name="출력 4 2 2 3 4" xfId="17169" xr:uid="{A5C58976-A9EE-4FD6-916C-255A3EB98EBD}"/>
    <cellStyle name="출력 4 2 2 3 5" xfId="20841" xr:uid="{59795FDC-BC54-49DD-A96D-A546A33CC88D}"/>
    <cellStyle name="출력 4 2 2 3 6" xfId="23597" xr:uid="{15F4C351-A166-444B-B86E-7C5D960AB312}"/>
    <cellStyle name="출력 4 2 2 4" xfId="8130" xr:uid="{0ED4302F-C76B-4F6D-92C8-5EB1EB0421E6}"/>
    <cellStyle name="출력 4 2 2 4 2" xfId="12286" xr:uid="{8688AD26-830F-4ED5-BECD-3052BC323659}"/>
    <cellStyle name="출력 4 2 2 4 3" xfId="15735" xr:uid="{C762545B-0865-4CE5-A39A-65212A5263B9}"/>
    <cellStyle name="출력 4 2 2 4 4" xfId="10266" xr:uid="{205A62E4-035A-473A-96C6-2D6D1F9FCC7D}"/>
    <cellStyle name="출력 4 2 2 4 5" xfId="21467" xr:uid="{1271F60F-C40D-4EB7-AD95-412DD0C2B46F}"/>
    <cellStyle name="출력 4 2 2 4 6" xfId="24223" xr:uid="{835DB21A-CD4B-409C-81AD-45E085AACE0D}"/>
    <cellStyle name="출력 4 2 2 5" xfId="8434" xr:uid="{94024C18-7AAD-4217-A7E4-9DD6A196C68C}"/>
    <cellStyle name="출력 4 2 2 5 2" xfId="12590" xr:uid="{0433A418-97C3-4DCF-87EB-E104D3CB502D}"/>
    <cellStyle name="출력 4 2 2 5 3" xfId="16037" xr:uid="{D6997DFC-6B86-4276-A87F-BD978CEB025E}"/>
    <cellStyle name="출력 4 2 2 5 4" xfId="4380" xr:uid="{B07E7C2C-9802-4D36-8CA6-4C370816B7CD}"/>
    <cellStyle name="출력 4 2 2 5 5" xfId="21768" xr:uid="{23D7250F-E28B-44D5-9E63-76477938D4F2}"/>
    <cellStyle name="출력 4 2 2 5 6" xfId="24524" xr:uid="{B29916E4-32B9-4129-AFD4-BB926014D1EB}"/>
    <cellStyle name="출력 4 2 2 6" xfId="9851" xr:uid="{4BA9C81B-0B60-4D93-8C45-C6CC443A7E11}"/>
    <cellStyle name="출력 4 2 2 7" xfId="12931" xr:uid="{DBB1E160-E81C-45DF-A96E-06556D602D3B}"/>
    <cellStyle name="출력 4 2 2 8" xfId="4069" xr:uid="{90916C2F-2000-4F20-9C10-1D0685B5190E}"/>
    <cellStyle name="출력 4 2 2 9" xfId="3774" xr:uid="{6E4170BE-E922-471A-B84B-73EDA267BEF5}"/>
    <cellStyle name="출력 4 2 3" xfId="5881" xr:uid="{209B4BA5-D7CA-47BA-B2F0-E1154254DB47}"/>
    <cellStyle name="출력 4 2 3 10" xfId="9663" xr:uid="{B1733C85-F00A-46D7-A10F-EAC06B099D74}"/>
    <cellStyle name="출력 4 2 3 2" xfId="7050" xr:uid="{0B47D2C1-4175-4B01-9EB8-9561AA9FFDFA}"/>
    <cellStyle name="출력 4 2 3 2 2" xfId="11206" xr:uid="{1F7C7E1A-2527-40EC-9655-AB2532B7EF5E}"/>
    <cellStyle name="출력 4 2 3 2 3" xfId="14660" xr:uid="{A12DD8AD-EA17-4DED-BC89-19C4A4C39804}"/>
    <cellStyle name="출력 4 2 3 2 4" xfId="3530" xr:uid="{B6AABA61-7B54-433E-BA2F-37703FB725F4}"/>
    <cellStyle name="출력 4 2 3 2 5" xfId="20401" xr:uid="{B5793265-FF5D-4DEC-A20C-AC8513BFEEBB}"/>
    <cellStyle name="출력 4 2 3 2 6" xfId="23159" xr:uid="{56CD1A06-01B7-40A5-AC1B-AA48611BBE58}"/>
    <cellStyle name="출력 4 2 3 3" xfId="7698" xr:uid="{EBA163D4-C0FE-448E-8DDF-F8B7D5AE77E8}"/>
    <cellStyle name="출력 4 2 3 3 2" xfId="11854" xr:uid="{6C3E7A91-FAE1-4FFB-B1BD-295E4D61A5C9}"/>
    <cellStyle name="출력 4 2 3 3 3" xfId="15303" xr:uid="{99D8D7DB-6EC5-424F-86B8-DCE88A28DD90}"/>
    <cellStyle name="출력 4 2 3 3 4" xfId="3236" xr:uid="{9DA9AF00-9CD0-419E-85EB-E48F55858C57}"/>
    <cellStyle name="출력 4 2 3 3 5" xfId="21038" xr:uid="{57939424-7364-4F4E-BB4F-C7BA76AD2148}"/>
    <cellStyle name="출력 4 2 3 3 6" xfId="23794" xr:uid="{617DBE10-3D5F-4781-8412-92FC658EDECF}"/>
    <cellStyle name="출력 4 2 3 4" xfId="8330" xr:uid="{5D1C08C7-6A58-499C-A410-F3DC744F1F69}"/>
    <cellStyle name="출력 4 2 3 4 2" xfId="12486" xr:uid="{B278D910-8B92-4A06-9073-29578F93D6BA}"/>
    <cellStyle name="출력 4 2 3 4 3" xfId="15933" xr:uid="{53ED19E9-867D-4C68-A6A0-819C1729D719}"/>
    <cellStyle name="출력 4 2 3 4 4" xfId="4322" xr:uid="{C90A97DE-0684-4E59-8BE0-97B2BD21BFEF}"/>
    <cellStyle name="출력 4 2 3 4 5" xfId="21664" xr:uid="{1DCE1CE1-DAFD-423E-AF82-0AFC8C5832DC}"/>
    <cellStyle name="출력 4 2 3 4 6" xfId="24420" xr:uid="{ADD6614B-ECDF-485E-A957-1F0BC2973A5C}"/>
    <cellStyle name="출력 4 2 3 5" xfId="8471" xr:uid="{9D2D1BAC-07CB-4334-9D4A-DC3EE74F8B81}"/>
    <cellStyle name="출력 4 2 3 5 2" xfId="12627" xr:uid="{E03B05DD-C81D-40E5-8351-07C660AA65E6}"/>
    <cellStyle name="출력 4 2 3 5 3" xfId="16074" xr:uid="{83834B68-1326-4001-A582-F759CB994BEE}"/>
    <cellStyle name="출력 4 2 3 5 4" xfId="16161" xr:uid="{0FB7192B-0C5E-41F4-8378-60E306C61D87}"/>
    <cellStyle name="출력 4 2 3 5 5" xfId="21805" xr:uid="{7A69401F-0060-4584-897D-92354DCF5B51}"/>
    <cellStyle name="출력 4 2 3 5 6" xfId="24561" xr:uid="{F59A877E-B732-4CAE-87D5-EDD8EAB1DAC0}"/>
    <cellStyle name="출력 4 2 3 6" xfId="10066" xr:uid="{B51A7AA5-C570-4E26-B5CA-D04C582C71A9}"/>
    <cellStyle name="출력 4 2 3 7" xfId="4703" xr:uid="{46BE564D-6F4A-4290-A831-CB807F0AB62A}"/>
    <cellStyle name="출력 4 2 3 8" xfId="16529" xr:uid="{783D0571-902D-4E54-8A1D-8BDEA1D0D325}"/>
    <cellStyle name="출력 4 2 3 9" xfId="4186" xr:uid="{BCCBC792-203D-4DC5-9353-B372C343D083}"/>
    <cellStyle name="출력 4 2 4" xfId="6728" xr:uid="{DC2A9D6C-5299-4C39-99A0-159B20082834}"/>
    <cellStyle name="출력 4 2 4 2" xfId="10889" xr:uid="{794BC340-745D-4FD2-A70E-85795531FD7D}"/>
    <cellStyle name="출력 4 2 4 3" xfId="14342" xr:uid="{DAB1754D-0CE9-4016-A2EA-41B4B4FFD11A}"/>
    <cellStyle name="출력 4 2 4 4" xfId="19400" xr:uid="{E8E34A46-D09E-4E38-A5BB-AEBB063969A9}"/>
    <cellStyle name="출력 4 2 4 5" xfId="20101" xr:uid="{3B917FFA-4600-4B2D-92FE-66571CE6F1AD}"/>
    <cellStyle name="출력 4 2 4 6" xfId="22860" xr:uid="{AF49E0D5-365E-43C5-B341-813AE2344AF8}"/>
    <cellStyle name="출력 4 2 5" xfId="7396" xr:uid="{75220472-73D0-495D-9DE1-E9518FB82717}"/>
    <cellStyle name="출력 4 2 5 2" xfId="11552" xr:uid="{42C65C52-0874-4065-AAF8-2FB6C371DCC3}"/>
    <cellStyle name="출력 4 2 5 3" xfId="15003" xr:uid="{DFA9586D-CB61-4747-9BC1-D9975A3E3B10}"/>
    <cellStyle name="출력 4 2 5 4" xfId="3765" xr:uid="{215B6832-6222-4FC2-9A37-5F81B8DE011B}"/>
    <cellStyle name="출력 4 2 5 5" xfId="20739" xr:uid="{38F54300-6569-45A2-8651-812D646EF276}"/>
    <cellStyle name="출력 4 2 5 6" xfId="23495" xr:uid="{87E3FED1-6016-43F2-9844-1A97EA37F4E4}"/>
    <cellStyle name="출력 4 2 6" xfId="8028" xr:uid="{11FE08D6-C218-4E52-BEF6-659F2C8092C4}"/>
    <cellStyle name="출력 4 2 6 2" xfId="12184" xr:uid="{00137B08-48B1-4861-8FFB-2FCFE03773F8}"/>
    <cellStyle name="출력 4 2 6 3" xfId="15633" xr:uid="{7F2514D3-F5D1-43D8-A74D-13C6FD34D392}"/>
    <cellStyle name="출력 4 2 6 4" xfId="16302" xr:uid="{95734ADB-2819-4493-8A75-984639468821}"/>
    <cellStyle name="출력 4 2 6 5" xfId="21365" xr:uid="{688BD12B-2B81-4956-BD4A-83D6D3019A61}"/>
    <cellStyle name="출력 4 2 6 6" xfId="24121" xr:uid="{25AB3138-288E-4013-92D9-A019D707FE51}"/>
    <cellStyle name="출력 4 2 7" xfId="8415" xr:uid="{21A0619E-232D-4378-B05E-27D5AB081AF9}"/>
    <cellStyle name="출력 4 2 7 2" xfId="12571" xr:uid="{A427700A-C7E1-44BF-B572-AD77238D4E5A}"/>
    <cellStyle name="출력 4 2 7 3" xfId="16018" xr:uid="{A4EB2286-DD42-4D72-9614-6CA9B54A2729}"/>
    <cellStyle name="출력 4 2 7 4" xfId="3504" xr:uid="{3963B03E-AA1A-45CF-8E76-E83FC6286B8A}"/>
    <cellStyle name="출력 4 2 7 5" xfId="21749" xr:uid="{8848EF46-68A8-4EA8-B662-A6A2A85156AB}"/>
    <cellStyle name="출력 4 2 7 6" xfId="24505" xr:uid="{9879F497-A192-4586-8781-9E21E2A5C777}"/>
    <cellStyle name="출력 4 2 8" xfId="9749" xr:uid="{2263EADF-16BF-4AA7-98A0-FA9D7D35EA67}"/>
    <cellStyle name="출력 4 2 9" xfId="4892" xr:uid="{687B496B-361E-4679-A27F-48D4BA437D3B}"/>
    <cellStyle name="출력 4 3" xfId="5611" xr:uid="{EA147DF5-B68A-4AC0-8D08-6DC8E93E99B7}"/>
    <cellStyle name="출력 4 3 10" xfId="3892" xr:uid="{C002A5CD-320B-47E3-A28F-D7D331D5BEFD}"/>
    <cellStyle name="출력 4 3 2" xfId="6781" xr:uid="{34DE808B-D12A-4C03-B6F3-FF84A072ACF8}"/>
    <cellStyle name="출력 4 3 2 2" xfId="10942" xr:uid="{6D759604-6243-4678-A6DE-E81B585B09E1}"/>
    <cellStyle name="출력 4 3 2 3" xfId="14395" xr:uid="{5A607A14-634E-482D-9213-998813479DD7}"/>
    <cellStyle name="출력 4 3 2 4" xfId="18842" xr:uid="{F8BD7DFE-1E47-4A95-862A-11209689E709}"/>
    <cellStyle name="출력 4 3 2 5" xfId="20154" xr:uid="{ED6CFA22-3FB5-4159-901F-4D306234524D}"/>
    <cellStyle name="출력 4 3 2 6" xfId="22913" xr:uid="{157E4A41-FC0C-4533-8119-4EE312625B3B}"/>
    <cellStyle name="출력 4 3 3" xfId="7449" xr:uid="{E24CEAC7-17C6-4572-9AA0-5ED5FE4D11BC}"/>
    <cellStyle name="출력 4 3 3 2" xfId="11605" xr:uid="{FF4BC7BC-33F2-41E2-8109-109702AF7109}"/>
    <cellStyle name="출력 4 3 3 3" xfId="15056" xr:uid="{8D077631-F0F2-4C6D-B1AF-2A081BC4B4B3}"/>
    <cellStyle name="출력 4 3 3 4" xfId="4942" xr:uid="{A15FC553-7314-4DB9-9A41-8219255237E7}"/>
    <cellStyle name="출력 4 3 3 5" xfId="20792" xr:uid="{D29FBCE0-1D82-4902-A11A-620BD6912209}"/>
    <cellStyle name="출력 4 3 3 6" xfId="23548" xr:uid="{F5609A75-C2DA-4181-98E7-627FF7EDA3FD}"/>
    <cellStyle name="출력 4 3 4" xfId="8081" xr:uid="{63F8E1EC-4C86-438D-AFFD-5C7470E55D0E}"/>
    <cellStyle name="출력 4 3 4 2" xfId="12237" xr:uid="{437AEBE0-BC3C-44E1-B453-8451DE3CB542}"/>
    <cellStyle name="출력 4 3 4 3" xfId="15686" xr:uid="{692104AA-9ED7-43F2-AD1A-B1D4CFE5610C}"/>
    <cellStyle name="출력 4 3 4 4" xfId="3137" xr:uid="{08DF4FA9-6DC9-4829-B2B3-1E66B624B93B}"/>
    <cellStyle name="출력 4 3 4 5" xfId="21418" xr:uid="{7BDEA2E8-E4A8-49B5-BDDA-68ED59D15B2D}"/>
    <cellStyle name="출력 4 3 4 6" xfId="24174" xr:uid="{C05CC7D0-435F-4A7E-8672-911A77994713}"/>
    <cellStyle name="출력 4 3 5" xfId="8425" xr:uid="{EEF96B69-2EC8-4908-BC91-0695BE567184}"/>
    <cellStyle name="출력 4 3 5 2" xfId="12581" xr:uid="{5B99A5CB-B1D9-48CE-9B41-48866044A153}"/>
    <cellStyle name="출력 4 3 5 3" xfId="16028" xr:uid="{38264153-526E-41E8-B284-B6C5E2BC60A6}"/>
    <cellStyle name="출력 4 3 5 4" xfId="3542" xr:uid="{5705EAEA-D59A-4443-934D-B1A623652E6F}"/>
    <cellStyle name="출력 4 3 5 5" xfId="21759" xr:uid="{A7193385-9899-4520-9B1F-C33F2524B951}"/>
    <cellStyle name="출력 4 3 5 6" xfId="24515" xr:uid="{F4B60025-1158-454D-BB14-5483EEC51465}"/>
    <cellStyle name="출력 4 3 6" xfId="9802" xr:uid="{68EE6E09-7426-42EC-BF3A-B1603635473A}"/>
    <cellStyle name="출력 4 3 7" xfId="4913" xr:uid="{2911C4E2-1964-4935-A5BA-6A129C970B1F}"/>
    <cellStyle name="출력 4 3 8" xfId="4046" xr:uid="{76091B4E-22E8-4B41-AE83-C847F02DEFDA}"/>
    <cellStyle name="출력 4 3 9" xfId="4741" xr:uid="{257F019C-1484-4011-9A53-BC169C6B95EC}"/>
    <cellStyle name="출력 4 4" xfId="5827" xr:uid="{36BFA79A-98C0-448C-9366-B855C06AD2FA}"/>
    <cellStyle name="출력 4 4 10" xfId="19698" xr:uid="{E4950DAA-260B-452E-8FB2-79CD15524788}"/>
    <cellStyle name="출력 4 4 2" xfId="6996" xr:uid="{886C2D0C-230D-46E2-977A-B9E7768819BC}"/>
    <cellStyle name="출력 4 4 2 2" xfId="11152" xr:uid="{D255B8AC-92BE-4B7C-B3F7-4171CD1373B6}"/>
    <cellStyle name="출력 4 4 2 3" xfId="14606" xr:uid="{5C703AE2-3E50-42C0-8804-6EE63EA47E63}"/>
    <cellStyle name="출력 4 4 2 4" xfId="3206" xr:uid="{E465B689-9C03-4981-9640-9F020093418D}"/>
    <cellStyle name="출력 4 4 2 5" xfId="20347" xr:uid="{DBBF803F-21A2-43AF-9F3D-4EFE7EECE5EB}"/>
    <cellStyle name="출력 4 4 2 6" xfId="23105" xr:uid="{C6F09876-730D-41D7-81B4-51C188EC7E2B}"/>
    <cellStyle name="출력 4 4 3" xfId="7644" xr:uid="{88A1FEB4-85A1-4191-81CE-49629179FC97}"/>
    <cellStyle name="출력 4 4 3 2" xfId="11800" xr:uid="{678018C5-7231-4173-AAF0-6F68B74CC7EE}"/>
    <cellStyle name="출력 4 4 3 3" xfId="15249" xr:uid="{30B39EEA-D340-4329-ADC6-BAC97A7DBD9E}"/>
    <cellStyle name="출력 4 4 3 4" xfId="18678" xr:uid="{536FAD8A-0084-4973-98E2-43A9C144D57E}"/>
    <cellStyle name="출력 4 4 3 5" xfId="20984" xr:uid="{B70E8AD2-7442-4292-8519-6DBE910584EE}"/>
    <cellStyle name="출력 4 4 3 6" xfId="23740" xr:uid="{F896AC00-B68E-4730-8DD6-4ADD626F0A5F}"/>
    <cellStyle name="출력 4 4 4" xfId="8276" xr:uid="{F6044450-848B-4A2E-9ABF-AF87E1C48D48}"/>
    <cellStyle name="출력 4 4 4 2" xfId="12432" xr:uid="{E2C225DE-AF69-4311-8ABE-A7EC044DFA5A}"/>
    <cellStyle name="출력 4 4 4 3" xfId="15879" xr:uid="{7B7B453A-8231-41C2-9DC8-9FE27CCD5A80}"/>
    <cellStyle name="출력 4 4 4 4" xfId="16526" xr:uid="{2FAE39C0-B784-434A-875A-5DA25A7A1EA4}"/>
    <cellStyle name="출력 4 4 4 5" xfId="21610" xr:uid="{23AF5583-E49D-4A95-8417-B65CBC18FBD6}"/>
    <cellStyle name="출력 4 4 4 6" xfId="24366" xr:uid="{26F1BE0B-9B73-4E58-ADBD-94A8F6F22CA6}"/>
    <cellStyle name="출력 4 4 5" xfId="8461" xr:uid="{8D479988-1C9A-4094-A87F-C8C7139D27EE}"/>
    <cellStyle name="출력 4 4 5 2" xfId="12617" xr:uid="{15F6255F-A8CE-4981-8E6E-3E1C52E34726}"/>
    <cellStyle name="출력 4 4 5 3" xfId="16064" xr:uid="{FAC77EB7-C580-4891-93FD-2041F79B218A}"/>
    <cellStyle name="출력 4 4 5 4" xfId="4384" xr:uid="{C10CD4D6-87D6-4916-ABD1-EDA6A3B86A90}"/>
    <cellStyle name="출력 4 4 5 5" xfId="21795" xr:uid="{E28C7B90-7A7A-48F0-8540-C77E6E2E18B0}"/>
    <cellStyle name="출력 4 4 5 6" xfId="24551" xr:uid="{E6DDC5AD-0CCF-47C7-BF1E-DB2C9D8B717F}"/>
    <cellStyle name="출력 4 4 6" xfId="10012" xr:uid="{92EE140D-C894-49B9-AD38-D6E4B21BF404}"/>
    <cellStyle name="출력 4 4 7" xfId="9188" xr:uid="{2E96BE40-6C70-4AD5-A139-3E23A5DC0127}"/>
    <cellStyle name="출력 4 4 8" xfId="10272" xr:uid="{A6D854C8-F7A6-49DB-9D3E-E2836EE0AD61}"/>
    <cellStyle name="출력 4 4 9" xfId="16233" xr:uid="{345A6107-6FF0-461A-A23D-3F360731CFE8}"/>
    <cellStyle name="출력 4 5" xfId="6679" xr:uid="{61117A02-2155-4392-9382-97FFA66EBFB4}"/>
    <cellStyle name="출력 4 5 2" xfId="10840" xr:uid="{343561AC-6BA8-46A4-81C6-9C3A81E27B3F}"/>
    <cellStyle name="출력 4 5 3" xfId="14293" xr:uid="{94B76BDB-9E62-4D37-958E-79D8A583E0E5}"/>
    <cellStyle name="출력 4 5 4" xfId="12652" xr:uid="{92B2C76A-B59F-4DBE-950C-CA0F8B0DB3C8}"/>
    <cellStyle name="출력 4 5 5" xfId="20053" xr:uid="{256CB854-AF61-4465-AC4F-ED12405E8CCF}"/>
    <cellStyle name="출력 4 5 6" xfId="22812" xr:uid="{7680482F-4552-4E13-A833-81B46A754FBA}"/>
    <cellStyle name="출력 4 6" xfId="7347" xr:uid="{D4E7F9CE-49ED-4701-84A1-020E8021E235}"/>
    <cellStyle name="출력 4 6 2" xfId="11503" xr:uid="{7ACE3CF1-6A80-42D1-8394-56CA61D332B1}"/>
    <cellStyle name="출력 4 6 3" xfId="14954" xr:uid="{4DE906A0-CBD4-464E-A751-6DBFA0FEFCA4}"/>
    <cellStyle name="출력 4 6 4" xfId="18057" xr:uid="{69070A6E-0102-40D1-9DAA-FC571ED82A2F}"/>
    <cellStyle name="출력 4 6 5" xfId="20690" xr:uid="{E8D774E0-1A58-4AEF-B903-2D67E9CD2E2F}"/>
    <cellStyle name="출력 4 6 6" xfId="23446" xr:uid="{B06E9012-4E86-48E2-8530-5AF35C6F03B4}"/>
    <cellStyle name="출력 4 7" xfId="7980" xr:uid="{4F2136AB-72F0-4355-A83D-E08D2C820ED7}"/>
    <cellStyle name="출력 4 7 2" xfId="12136" xr:uid="{29DF6CA8-2D02-4444-A48B-1E0EC0129D81}"/>
    <cellStyle name="출력 4 7 3" xfId="15585" xr:uid="{A3ED27E8-2888-43D8-9CBE-9B9178EECD73}"/>
    <cellStyle name="출력 4 7 4" xfId="13819" xr:uid="{CA112A57-4619-42C6-935B-858FF8D81590}"/>
    <cellStyle name="출력 4 7 5" xfId="21317" xr:uid="{4EA5777C-CD54-4B3D-82EF-9900D2E68334}"/>
    <cellStyle name="출력 4 7 6" xfId="24073" xr:uid="{FD167B87-D274-4204-B8CB-27D9AEE5D628}"/>
    <cellStyle name="출력 4 8" xfId="8406" xr:uid="{86F7119C-5CB2-47A0-A829-580B019BFC36}"/>
    <cellStyle name="출력 4 8 2" xfId="12562" xr:uid="{63EB22E0-2555-4299-AC5F-DB1D3390CCE2}"/>
    <cellStyle name="출력 4 8 3" xfId="16009" xr:uid="{16212D9B-953B-438F-9A29-99CCF8A8587A}"/>
    <cellStyle name="출력 4 8 4" xfId="4366" xr:uid="{500508F8-D4CD-41DA-A7B7-412694CEC3F9}"/>
    <cellStyle name="출력 4 8 5" xfId="21740" xr:uid="{FF393A95-CAFC-4DC5-81CC-E1035DE3DF63}"/>
    <cellStyle name="출력 4 8 6" xfId="24496" xr:uid="{8DEBF2DE-B33D-4DFB-AC73-C95A1716FB3C}"/>
    <cellStyle name="출력 4 9" xfId="9697" xr:uid="{2E07CC2C-8804-492E-9563-513FAD91872B}"/>
    <cellStyle name="출력 5" xfId="5734" xr:uid="{840E80CE-EEC3-4709-B240-658676A6BE46}"/>
    <cellStyle name="출력 5 10" xfId="3364" xr:uid="{871E5402-7A7D-4B2B-9D07-FDF425645704}"/>
    <cellStyle name="출력 5 2" xfId="6904" xr:uid="{F97B0455-7EE1-458E-B46C-EC4F384D218F}"/>
    <cellStyle name="출력 5 2 2" xfId="11060" xr:uid="{5699C3F0-98F0-41E2-9186-E5F86544B91C}"/>
    <cellStyle name="출력 5 2 3" xfId="14514" xr:uid="{79C7F7BF-8AEE-4CD8-A262-38D29CF6424D}"/>
    <cellStyle name="출력 5 2 4" xfId="19097" xr:uid="{AEB0C27F-2DD3-4A20-A5E2-8A80BA3197FC}"/>
    <cellStyle name="출력 5 2 5" xfId="20257" xr:uid="{F33C6740-C5AB-4B50-A7F7-C87174771206}"/>
    <cellStyle name="출력 5 2 6" xfId="23016" xr:uid="{91621E53-1866-4439-BB84-BE8F8188CC4F}"/>
    <cellStyle name="출력 5 3" xfId="7555" xr:uid="{65D9F0A2-7F6B-48DF-8D04-DD8BE2322328}"/>
    <cellStyle name="출력 5 3 2" xfId="11711" xr:uid="{0BE8B98C-80DC-404A-A588-2AB8A76F52D2}"/>
    <cellStyle name="출력 5 3 3" xfId="15160" xr:uid="{FACB2E5A-FD20-485F-95EE-9BB16315CB73}"/>
    <cellStyle name="출력 5 3 4" xfId="13972" xr:uid="{D86CFFC0-025F-488A-BB64-44022FF6B78D}"/>
    <cellStyle name="출력 5 3 5" xfId="20895" xr:uid="{F6037F6A-B06C-416D-8FE0-E9E244020BAD}"/>
    <cellStyle name="출력 5 3 6" xfId="23651" xr:uid="{0CF8BE25-C945-4A38-A174-C5BB30C4D514}"/>
    <cellStyle name="출력 5 4" xfId="8187" xr:uid="{83CDD539-6204-4BAE-98A8-6C40FCEE1DC6}"/>
    <cellStyle name="출력 5 4 2" xfId="12343" xr:uid="{870C5F52-CD73-4335-82FE-ABB7DD0CEE4D}"/>
    <cellStyle name="출력 5 4 3" xfId="15790" xr:uid="{5D403C06-9457-44A0-BA73-7DF646366CDD}"/>
    <cellStyle name="출력 5 4 4" xfId="16543" xr:uid="{F6A7284A-2CC0-4665-844F-D8E06718A78C}"/>
    <cellStyle name="출력 5 4 5" xfId="21521" xr:uid="{47F1D2AF-2727-4F2A-8589-2460713DA2D8}"/>
    <cellStyle name="출력 5 4 6" xfId="24277" xr:uid="{E088A572-4833-4DD0-A6A9-10EC9095079B}"/>
    <cellStyle name="출력 5 5" xfId="8444" xr:uid="{7B867C9D-7121-444D-A2C1-B8C8C4E11385}"/>
    <cellStyle name="출력 5 5 2" xfId="12600" xr:uid="{98D37FB1-2B09-4648-BDAE-C8BFAFB9332C}"/>
    <cellStyle name="출력 5 5 3" xfId="16047" xr:uid="{3C8DD6CA-1E8A-4E10-906F-B05A2282F936}"/>
    <cellStyle name="출력 5 5 4" xfId="4951" xr:uid="{801E2A4D-113D-4104-AA69-C61EC4802040}"/>
    <cellStyle name="출력 5 5 5" xfId="21778" xr:uid="{1E9EC2BC-8540-445D-BD2A-42C32EF090D1}"/>
    <cellStyle name="출력 5 5 6" xfId="24534" xr:uid="{0E591234-1173-43AA-8AA2-19C5E198929D}"/>
    <cellStyle name="출력 5 6" xfId="9919" xr:uid="{850D3912-55B1-49F0-AC48-5BC0E8B1A84B}"/>
    <cellStyle name="출력 5 7" xfId="4639" xr:uid="{8931B758-5A39-4932-8125-2CCB61D03090}"/>
    <cellStyle name="출력 5 8" xfId="13548" xr:uid="{48515653-5FCF-4BB9-9BFA-2428EB89DA90}"/>
    <cellStyle name="출력 5 9" xfId="4729" xr:uid="{0AF0E60E-456D-49C3-AC27-FCC3EB1EFBE7}"/>
    <cellStyle name="출력 6" xfId="5754" xr:uid="{869EA8E8-AD23-4834-A26C-AC072039518B}"/>
    <cellStyle name="출력 6 10" xfId="21820" xr:uid="{D437FBD9-9E69-4ABC-BB7C-BFC6264ACCEA}"/>
    <cellStyle name="출력 6 2" xfId="6924" xr:uid="{3D3DA636-24E5-471A-B2FB-05ECF0660DA4}"/>
    <cellStyle name="출력 6 2 2" xfId="11080" xr:uid="{4C3112BF-57D9-4F2A-A103-AEC69E8D3AB9}"/>
    <cellStyle name="출력 6 2 3" xfId="14534" xr:uid="{DB91D71C-D52F-4270-B661-A5F21669915E}"/>
    <cellStyle name="출력 6 2 4" xfId="3687" xr:uid="{5EBFB15A-380F-4FD7-9B95-78529AF89619}"/>
    <cellStyle name="출력 6 2 5" xfId="20277" xr:uid="{C0C52954-56F1-446B-95EF-53D5DCA520F2}"/>
    <cellStyle name="출력 6 2 6" xfId="23036" xr:uid="{1A347B92-82D4-4A13-9BF3-65318C4BBCF1}"/>
    <cellStyle name="출력 6 3" xfId="7575" xr:uid="{E3AE28B3-52BB-4189-8938-89C7CC6E859A}"/>
    <cellStyle name="출력 6 3 2" xfId="11731" xr:uid="{47C568A9-2A98-4B94-B107-97AF16776790}"/>
    <cellStyle name="출력 6 3 3" xfId="15180" xr:uid="{20F66CBE-01A8-4474-B0E4-6085007BA427}"/>
    <cellStyle name="출력 6 3 4" xfId="18736" xr:uid="{37EC4149-4869-41EB-807A-3C8E7C7FAC26}"/>
    <cellStyle name="출력 6 3 5" xfId="20915" xr:uid="{0FDFC519-EB55-4EB0-A23E-397CD6D4D4B9}"/>
    <cellStyle name="출력 6 3 6" xfId="23671" xr:uid="{A9063A28-37B0-406D-BABC-E7F0FDF8D820}"/>
    <cellStyle name="출력 6 4" xfId="8207" xr:uid="{26D5270A-EC7F-4C17-8229-F6E955DBD09D}"/>
    <cellStyle name="출력 6 4 2" xfId="12363" xr:uid="{9D29F0D6-38A0-46E5-B455-D6096965BA8E}"/>
    <cellStyle name="출력 6 4 3" xfId="15810" xr:uid="{EB039988-B4ED-499B-9C42-2E221800713A}"/>
    <cellStyle name="출력 6 4 4" xfId="12670" xr:uid="{6D70A716-856D-4802-9944-E977C77180BD}"/>
    <cellStyle name="출력 6 4 5" xfId="21541" xr:uid="{F7DC1DD2-8946-47AD-980E-25AD05933304}"/>
    <cellStyle name="출력 6 4 6" xfId="24297" xr:uid="{B4122EAE-C5DC-4172-AEEB-CF93B17FB35B}"/>
    <cellStyle name="출력 6 5" xfId="8448" xr:uid="{CB45A342-C943-4A54-A941-4D229AAD556C}"/>
    <cellStyle name="출력 6 5 2" xfId="12604" xr:uid="{CB195AAB-EF64-478B-9221-D83420B1F0CB}"/>
    <cellStyle name="출력 6 5 3" xfId="16051" xr:uid="{C7B9D54F-BD5D-421C-BF57-FC372BBE6A1C}"/>
    <cellStyle name="출력 6 5 4" xfId="18786" xr:uid="{A890C115-B4E5-4FA8-8439-90B032342B7D}"/>
    <cellStyle name="출력 6 5 5" xfId="21782" xr:uid="{A1C6B77A-B8A6-45BF-A1D6-01CE74004A98}"/>
    <cellStyle name="출력 6 5 6" xfId="24538" xr:uid="{7155A5B8-51B3-4D48-AB7C-3AF8778EE991}"/>
    <cellStyle name="출력 6 6" xfId="9939" xr:uid="{1589E6E1-2280-47C2-8F74-2D3F702D31EE}"/>
    <cellStyle name="출력 6 7" xfId="4659" xr:uid="{F8863416-C10C-4EF4-B1CF-7A9455FB8B16}"/>
    <cellStyle name="출력 6 8" xfId="10407" xr:uid="{F25D457E-CE96-4056-92C1-8A2D64FEB038}"/>
    <cellStyle name="출력 6 9" xfId="17961" xr:uid="{E966CA98-8B4B-442B-B742-BC578F6874CC}"/>
    <cellStyle name="출력 7" xfId="5777" xr:uid="{4594301A-E368-45B6-B505-2D2F46FFAEE4}"/>
    <cellStyle name="출력 7 10" xfId="3723" xr:uid="{B0C06E63-0259-43CE-A9F3-0232BE4C31FE}"/>
    <cellStyle name="출력 7 2" xfId="6946" xr:uid="{D9514D81-93B7-411B-AF24-AB70D761FD30}"/>
    <cellStyle name="출력 7 2 2" xfId="11102" xr:uid="{20949F44-4410-496C-BB28-643E7E2995C2}"/>
    <cellStyle name="출력 7 2 3" xfId="14556" xr:uid="{D71138D8-FEE6-4FB9-9AD2-449C5559A9E8}"/>
    <cellStyle name="출력 7 2 4" xfId="14539" xr:uid="{C2AB331B-B02F-4ABD-8BB9-F8ABBD9621A8}"/>
    <cellStyle name="출력 7 2 5" xfId="20297" xr:uid="{D19FD4CC-59B8-4DF4-9C58-99BAE87240C7}"/>
    <cellStyle name="출력 7 2 6" xfId="23056" xr:uid="{5D42D010-0C99-4CAB-B381-8556AC48CDE2}"/>
    <cellStyle name="출력 7 3" xfId="7595" xr:uid="{4343EC32-5CB0-4671-965F-ADC6CDE25C6F}"/>
    <cellStyle name="출력 7 3 2" xfId="11751" xr:uid="{7A616FEC-68C6-4EC4-BC4F-1F26E35F39E0}"/>
    <cellStyle name="출력 7 3 3" xfId="15200" xr:uid="{B4686F88-029E-45C5-B23B-9CF35558984A}"/>
    <cellStyle name="출력 7 3 4" xfId="12760" xr:uid="{A61959D6-E833-485C-A662-CEBB0A63D984}"/>
    <cellStyle name="출력 7 3 5" xfId="20935" xr:uid="{4EADC090-4126-4E3A-A7E9-3B2A7F574AD7}"/>
    <cellStyle name="출력 7 3 6" xfId="23691" xr:uid="{32921B15-DEF8-40DC-9BE6-E1E5DD7F2242}"/>
    <cellStyle name="출력 7 4" xfId="8227" xr:uid="{3BAF630A-CD42-428C-86DA-195F88600E29}"/>
    <cellStyle name="출력 7 4 2" xfId="12383" xr:uid="{3AF9F085-2D69-4A68-B1FE-879D55AC93E3}"/>
    <cellStyle name="출력 7 4 3" xfId="15830" xr:uid="{053133D0-6580-416F-A340-49B2305FD156}"/>
    <cellStyle name="출력 7 4 4" xfId="4089" xr:uid="{33A8A5D3-ADB9-406E-A7F9-672B76FC24F5}"/>
    <cellStyle name="출력 7 4 5" xfId="21561" xr:uid="{8DB473B3-CD4C-4ED5-A886-5BE0F91FA293}"/>
    <cellStyle name="출력 7 4 6" xfId="24317" xr:uid="{5D21AC18-1AA7-4609-8B5B-9B950B2751BE}"/>
    <cellStyle name="출력 7 5" xfId="8452" xr:uid="{B6C4EC49-0237-43A5-AF56-9C93C260D43A}"/>
    <cellStyle name="출력 7 5 2" xfId="12608" xr:uid="{15B6B438-C654-48E2-ACA6-B766DEFD2D7B}"/>
    <cellStyle name="출력 7 5 3" xfId="16055" xr:uid="{24C4DC89-440B-41F8-B6FA-FA6AE3F4EC05}"/>
    <cellStyle name="출력 7 5 4" xfId="16160" xr:uid="{AA6B18D0-F3C7-4683-AC28-278671BF48ED}"/>
    <cellStyle name="출력 7 5 5" xfId="21786" xr:uid="{1A66514B-E711-4608-834B-9252C711B94C}"/>
    <cellStyle name="출력 7 5 6" xfId="24542" xr:uid="{FAFA7F51-0029-4B9E-B19D-B3090BFE125B}"/>
    <cellStyle name="출력 7 6" xfId="9962" xr:uid="{F2CD5860-A274-4AAF-A2BD-9837223F892D}"/>
    <cellStyle name="출력 7 7" xfId="4720" xr:uid="{C5999532-6CA6-4700-916A-D4604FD96B52}"/>
    <cellStyle name="출력 7 8" xfId="11038" xr:uid="{B76BD654-FD61-490E-AB4A-377A1D44B77B}"/>
    <cellStyle name="출력 7 9" xfId="18379" xr:uid="{24D4E8D1-A466-4B1E-8F53-8564A2483819}"/>
    <cellStyle name="출력 8" xfId="6015" xr:uid="{3FF25753-13BB-4D83-8718-C7F2DB7ADD05}"/>
    <cellStyle name="출력 8 2" xfId="10196" xr:uid="{BA5A89F8-EDEC-4E6B-B6DE-BA571F069F0D}"/>
    <cellStyle name="출력 8 3" xfId="13645" xr:uid="{C40335AF-59F0-40EF-80BE-6D8AFD264736}"/>
    <cellStyle name="출력 8 4" xfId="16364" xr:uid="{2029FB1F-C0D3-469F-B169-1E69F28C217B}"/>
    <cellStyle name="출력 8 5" xfId="3683" xr:uid="{BB60EF6E-5139-4C11-8703-A90BCC3BCBA6}"/>
    <cellStyle name="출력 8 6" xfId="17205" xr:uid="{E4E33083-5550-4AD3-85FA-68917249C782}"/>
    <cellStyle name="출력 9" xfId="6366" xr:uid="{D3FB1232-79B2-4638-AEF4-32DFB956A9D9}"/>
    <cellStyle name="출력 9 2" xfId="10539" xr:uid="{52059325-60DE-4108-BF29-8237CC5F2FD4}"/>
    <cellStyle name="출력 9 3" xfId="13987" xr:uid="{D837A970-4F2B-497F-8A34-60999BFB3202}"/>
    <cellStyle name="출력 9 4" xfId="17979" xr:uid="{46A3FB11-99B4-4FB4-B4B8-BA20EDEF383C}"/>
    <cellStyle name="출력 9 5" xfId="19791" xr:uid="{C3A5EE4D-FAFC-4E0B-904F-3C84BDFEFCA2}"/>
    <cellStyle name="출력 9 6" xfId="22554" xr:uid="{4536874B-0702-4164-BA4D-8B54701EC8C7}"/>
    <cellStyle name="콤마 [0]_  종  합  " xfId="569" xr:uid="{00000000-0005-0000-0000-000059080000}"/>
    <cellStyle name="콤마_  종  합  " xfId="570" xr:uid="{00000000-0005-0000-0000-00005A080000}"/>
    <cellStyle name="통화 [0]_  종  합  " xfId="2150" xr:uid="{00000000-0005-0000-0000-00005B080000}"/>
    <cellStyle name="통화_  종  합  " xfId="2151" xr:uid="{00000000-0005-0000-0000-00005C080000}"/>
    <cellStyle name="표준 2" xfId="458" xr:uid="{00000000-0005-0000-0000-00005D080000}"/>
    <cellStyle name="표준 2 2" xfId="459" xr:uid="{00000000-0005-0000-0000-00005E080000}"/>
    <cellStyle name="표준 2 2 2" xfId="572" xr:uid="{00000000-0005-0000-0000-00005F080000}"/>
    <cellStyle name="표준 2 3" xfId="571" xr:uid="{00000000-0005-0000-0000-000060080000}"/>
    <cellStyle name="표준 2 3 2" xfId="573" xr:uid="{00000000-0005-0000-0000-000061080000}"/>
    <cellStyle name="표준 2 4" xfId="607" xr:uid="{00000000-0005-0000-0000-000062080000}"/>
    <cellStyle name="표준 2 5" xfId="8755" xr:uid="{C4FBDA57-A6C2-4C75-8CE3-2B1DF3BE9608}"/>
    <cellStyle name="표준 2_엔지니어링시행 예가산출20090826" xfId="574" xr:uid="{00000000-0005-0000-0000-000063080000}"/>
    <cellStyle name="표준 3" xfId="460" xr:uid="{00000000-0005-0000-0000-000064080000}"/>
    <cellStyle name="표준 3 2" xfId="461" xr:uid="{00000000-0005-0000-0000-000065080000}"/>
    <cellStyle name="표준 3 3" xfId="575" xr:uid="{00000000-0005-0000-0000-000066080000}"/>
    <cellStyle name="표준 4" xfId="576" xr:uid="{00000000-0005-0000-0000-000067080000}"/>
    <cellStyle name="표준 5" xfId="577" xr:uid="{00000000-0005-0000-0000-000068080000}"/>
    <cellStyle name="표준 6" xfId="578" xr:uid="{00000000-0005-0000-0000-000069080000}"/>
    <cellStyle name="표준 7" xfId="579" xr:uid="{00000000-0005-0000-0000-00006A080000}"/>
    <cellStyle name="표준 8" xfId="580" xr:uid="{00000000-0005-0000-0000-00006B080000}"/>
    <cellStyle name="표준_  종  합  " xfId="2152" xr:uid="{00000000-0005-0000-0000-00006C080000}"/>
  </cellStyles>
  <dxfs count="230"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9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ont>
        <condense val="0"/>
        <extend val="0"/>
        <color indexed="10"/>
      </font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  <border>
        <left style="dashDotDot">
          <color indexed="64"/>
        </left>
        <right style="dashDotDot">
          <color indexed="64"/>
        </right>
        <top style="dashDotDot">
          <color indexed="64"/>
        </top>
        <bottom style="dashDotDot">
          <color indexed="64"/>
        </bottom>
      </border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theme="0"/>
      </font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</dxfs>
  <tableStyles count="1" defaultTableStyle="TableStyleMedium9" defaultPivotStyle="PivotStyleLight16">
    <tableStyle name="Invisible" pivot="0" table="0" count="0" xr9:uid="{6F2DC9CB-FDA0-4DCD-80E4-93303DAE3FFA}"/>
  </tableStyles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0</xdr:row>
      <xdr:rowOff>50800</xdr:rowOff>
    </xdr:from>
    <xdr:to>
      <xdr:col>3</xdr:col>
      <xdr:colOff>12700</xdr:colOff>
      <xdr:row>2</xdr:row>
      <xdr:rowOff>184338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50800"/>
          <a:ext cx="2247900" cy="5145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44823</xdr:colOff>
      <xdr:row>0</xdr:row>
      <xdr:rowOff>123265</xdr:rowOff>
    </xdr:from>
    <xdr:to>
      <xdr:col>1</xdr:col>
      <xdr:colOff>896471</xdr:colOff>
      <xdr:row>3</xdr:row>
      <xdr:rowOff>57887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23" y="123265"/>
          <a:ext cx="1770530" cy="40526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67235</xdr:colOff>
      <xdr:row>0</xdr:row>
      <xdr:rowOff>89648</xdr:rowOff>
    </xdr:from>
    <xdr:to>
      <xdr:col>2</xdr:col>
      <xdr:colOff>569168</xdr:colOff>
      <xdr:row>3</xdr:row>
      <xdr:rowOff>89647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5" y="89648"/>
          <a:ext cx="2056148" cy="4706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211</xdr:row>
      <xdr:rowOff>0</xdr:rowOff>
    </xdr:from>
    <xdr:to>
      <xdr:col>10</xdr:col>
      <xdr:colOff>647700</xdr:colOff>
      <xdr:row>219</xdr:row>
      <xdr:rowOff>47625</xdr:rowOff>
    </xdr:to>
    <xdr:grpSp>
      <xdr:nvGrpSpPr>
        <xdr:cNvPr id="2" name="Group 44">
          <a:extLst>
            <a:ext uri="{FF2B5EF4-FFF2-40B4-BE49-F238E27FC236}">
              <a16:creationId xmlns:a16="http://schemas.microsoft.com/office/drawing/2014/main" id="{C66C5A89-3BA0-40EB-92E4-064E0FD55C64}"/>
            </a:ext>
          </a:extLst>
        </xdr:cNvPr>
        <xdr:cNvGrpSpPr>
          <a:grpSpLocks/>
        </xdr:cNvGrpSpPr>
      </xdr:nvGrpSpPr>
      <xdr:grpSpPr bwMode="auto">
        <a:xfrm>
          <a:off x="95250" y="38433375"/>
          <a:ext cx="6779419" cy="1476375"/>
          <a:chOff x="2686099" y="18475130"/>
          <a:chExt cx="3180805" cy="733389"/>
        </a:xfrm>
      </xdr:grpSpPr>
      <xdr:grpSp>
        <xdr:nvGrpSpPr>
          <xdr:cNvPr id="3" name="Group 25">
            <a:extLst>
              <a:ext uri="{FF2B5EF4-FFF2-40B4-BE49-F238E27FC236}">
                <a16:creationId xmlns:a16="http://schemas.microsoft.com/office/drawing/2014/main" id="{F3F3B814-2993-DA0C-3DE1-067202A95AC5}"/>
              </a:ext>
            </a:extLst>
          </xdr:cNvPr>
          <xdr:cNvGrpSpPr>
            <a:grpSpLocks/>
          </xdr:cNvGrpSpPr>
        </xdr:nvGrpSpPr>
        <xdr:grpSpPr bwMode="auto">
          <a:xfrm>
            <a:off x="5351995" y="18475130"/>
            <a:ext cx="514909" cy="733376"/>
            <a:chOff x="2494495" y="18398930"/>
            <a:chExt cx="514909" cy="733376"/>
          </a:xfrm>
        </xdr:grpSpPr>
        <xdr:sp macro="" textlink="">
          <xdr:nvSpPr>
            <xdr:cNvPr id="19" name="Rectangle 18">
              <a:extLst>
                <a:ext uri="{FF2B5EF4-FFF2-40B4-BE49-F238E27FC236}">
                  <a16:creationId xmlns:a16="http://schemas.microsoft.com/office/drawing/2014/main" id="{D72126F6-E56C-0202-B2ED-BBA89F09CDAA}"/>
                </a:ext>
              </a:extLst>
            </xdr:cNvPr>
            <xdr:cNvSpPr/>
          </xdr:nvSpPr>
          <xdr:spPr>
            <a:xfrm flipV="1">
              <a:off x="2495247" y="18958089"/>
              <a:ext cx="514157" cy="174231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sz="2000" b="1">
                  <a:solidFill>
                    <a:sysClr val="windowText" lastClr="000000"/>
                  </a:solidFill>
                  <a:latin typeface="Times New Roman" pitchFamily="18" charset="0"/>
                  <a:cs typeface="Times New Roman" pitchFamily="18" charset="0"/>
                </a:rPr>
                <a:t>Planner</a:t>
              </a:r>
            </a:p>
          </xdr:txBody>
        </xdr:sp>
        <xdr:sp macro="" textlink="">
          <xdr:nvSpPr>
            <xdr:cNvPr id="20" name="Rectangle 19">
              <a:extLst>
                <a:ext uri="{FF2B5EF4-FFF2-40B4-BE49-F238E27FC236}">
                  <a16:creationId xmlns:a16="http://schemas.microsoft.com/office/drawing/2014/main" id="{07F813DF-09F0-6CCB-E8D1-49C5FE757BF9}"/>
                </a:ext>
              </a:extLst>
            </xdr:cNvPr>
            <xdr:cNvSpPr/>
          </xdr:nvSpPr>
          <xdr:spPr>
            <a:xfrm flipV="1">
              <a:off x="2495247" y="18398930"/>
              <a:ext cx="514157" cy="559159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endParaRPr lang="en-US"/>
            </a:p>
          </xdr:txBody>
        </xdr:sp>
      </xdr:grpSp>
      <xdr:grpSp>
        <xdr:nvGrpSpPr>
          <xdr:cNvPr id="4" name="Group 26">
            <a:extLst>
              <a:ext uri="{FF2B5EF4-FFF2-40B4-BE49-F238E27FC236}">
                <a16:creationId xmlns:a16="http://schemas.microsoft.com/office/drawing/2014/main" id="{F39EEDA0-A8B6-FA60-86F6-608DCB8001B6}"/>
              </a:ext>
            </a:extLst>
          </xdr:cNvPr>
          <xdr:cNvGrpSpPr>
            <a:grpSpLocks/>
          </xdr:cNvGrpSpPr>
        </xdr:nvGrpSpPr>
        <xdr:grpSpPr bwMode="auto">
          <a:xfrm>
            <a:off x="4803867" y="18475131"/>
            <a:ext cx="548128" cy="733376"/>
            <a:chOff x="2470242" y="18398931"/>
            <a:chExt cx="548128" cy="733376"/>
          </a:xfrm>
        </xdr:grpSpPr>
        <xdr:sp macro="" textlink="">
          <xdr:nvSpPr>
            <xdr:cNvPr id="17" name="Rectangle 16">
              <a:extLst>
                <a:ext uri="{FF2B5EF4-FFF2-40B4-BE49-F238E27FC236}">
                  <a16:creationId xmlns:a16="http://schemas.microsoft.com/office/drawing/2014/main" id="{7C700F77-CA8D-9C8F-5A91-BA546E886F66}"/>
                </a:ext>
              </a:extLst>
            </xdr:cNvPr>
            <xdr:cNvSpPr/>
          </xdr:nvSpPr>
          <xdr:spPr>
            <a:xfrm flipV="1">
              <a:off x="2470106" y="18958089"/>
              <a:ext cx="549015" cy="174231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sz="2000" b="1">
                  <a:solidFill>
                    <a:sysClr val="windowText" lastClr="000000"/>
                  </a:solidFill>
                  <a:latin typeface="Times New Roman" pitchFamily="18" charset="0"/>
                  <a:cs typeface="Times New Roman" pitchFamily="18" charset="0"/>
                </a:rPr>
                <a:t>Spv.</a:t>
              </a:r>
            </a:p>
          </xdr:txBody>
        </xdr:sp>
        <xdr:sp macro="" textlink="">
          <xdr:nvSpPr>
            <xdr:cNvPr id="18" name="Rectangle 17">
              <a:extLst>
                <a:ext uri="{FF2B5EF4-FFF2-40B4-BE49-F238E27FC236}">
                  <a16:creationId xmlns:a16="http://schemas.microsoft.com/office/drawing/2014/main" id="{0E254386-3D74-929C-DEFD-D0C13C38AE01}"/>
                </a:ext>
              </a:extLst>
            </xdr:cNvPr>
            <xdr:cNvSpPr/>
          </xdr:nvSpPr>
          <xdr:spPr>
            <a:xfrm flipV="1">
              <a:off x="2470106" y="18398930"/>
              <a:ext cx="549015" cy="559159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endParaRPr lang="en-US"/>
            </a:p>
          </xdr:txBody>
        </xdr:sp>
      </xdr:grpSp>
      <xdr:grpSp>
        <xdr:nvGrpSpPr>
          <xdr:cNvPr id="5" name="Group 29">
            <a:extLst>
              <a:ext uri="{FF2B5EF4-FFF2-40B4-BE49-F238E27FC236}">
                <a16:creationId xmlns:a16="http://schemas.microsoft.com/office/drawing/2014/main" id="{6F55C5D8-5709-D941-DED1-35040F7EDEE4}"/>
              </a:ext>
            </a:extLst>
          </xdr:cNvPr>
          <xdr:cNvGrpSpPr>
            <a:grpSpLocks/>
          </xdr:cNvGrpSpPr>
        </xdr:nvGrpSpPr>
        <xdr:grpSpPr bwMode="auto">
          <a:xfrm>
            <a:off x="4247434" y="18475130"/>
            <a:ext cx="556433" cy="733384"/>
            <a:chOff x="2437684" y="18398930"/>
            <a:chExt cx="556433" cy="733384"/>
          </a:xfrm>
        </xdr:grpSpPr>
        <xdr:sp macro="" textlink="">
          <xdr:nvSpPr>
            <xdr:cNvPr id="15" name="Rectangle 14">
              <a:extLst>
                <a:ext uri="{FF2B5EF4-FFF2-40B4-BE49-F238E27FC236}">
                  <a16:creationId xmlns:a16="http://schemas.microsoft.com/office/drawing/2014/main" id="{9000FF20-F6BC-7C31-5DDF-53A52B4D3B3A}"/>
                </a:ext>
              </a:extLst>
            </xdr:cNvPr>
            <xdr:cNvSpPr/>
          </xdr:nvSpPr>
          <xdr:spPr>
            <a:xfrm flipV="1">
              <a:off x="2436251" y="18958089"/>
              <a:ext cx="557730" cy="174231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sz="2000" b="1">
                  <a:solidFill>
                    <a:sysClr val="windowText" lastClr="000000"/>
                  </a:solidFill>
                  <a:latin typeface="Times New Roman" pitchFamily="18" charset="0"/>
                  <a:cs typeface="Times New Roman" pitchFamily="18" charset="0"/>
                </a:rPr>
                <a:t>Mgr.</a:t>
              </a:r>
            </a:p>
          </xdr:txBody>
        </xdr: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09E32004-C980-4279-3625-F4CE498BB367}"/>
                </a:ext>
              </a:extLst>
            </xdr:cNvPr>
            <xdr:cNvSpPr/>
          </xdr:nvSpPr>
          <xdr:spPr>
            <a:xfrm flipV="1">
              <a:off x="2436251" y="18398930"/>
              <a:ext cx="557730" cy="559159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endParaRPr lang="en-US"/>
            </a:p>
          </xdr:txBody>
        </xdr:sp>
      </xdr:grpSp>
      <xdr:grpSp>
        <xdr:nvGrpSpPr>
          <xdr:cNvPr id="6" name="Group 32">
            <a:extLst>
              <a:ext uri="{FF2B5EF4-FFF2-40B4-BE49-F238E27FC236}">
                <a16:creationId xmlns:a16="http://schemas.microsoft.com/office/drawing/2014/main" id="{3A8F4A0D-2321-7D66-3DCA-F541A3B72B9E}"/>
              </a:ext>
            </a:extLst>
          </xdr:cNvPr>
          <xdr:cNvGrpSpPr>
            <a:grpSpLocks/>
          </xdr:cNvGrpSpPr>
        </xdr:nvGrpSpPr>
        <xdr:grpSpPr bwMode="auto">
          <a:xfrm>
            <a:off x="3724220" y="18475130"/>
            <a:ext cx="523213" cy="733389"/>
            <a:chOff x="2438345" y="18398930"/>
            <a:chExt cx="523213" cy="733389"/>
          </a:xfrm>
        </xdr:grpSpPr>
        <xdr:sp macro="" textlink="">
          <xdr:nvSpPr>
            <xdr:cNvPr id="13" name="Rectangle 12">
              <a:extLst>
                <a:ext uri="{FF2B5EF4-FFF2-40B4-BE49-F238E27FC236}">
                  <a16:creationId xmlns:a16="http://schemas.microsoft.com/office/drawing/2014/main" id="{AB83E812-5B37-9125-C1AB-9134AA3337B7}"/>
                </a:ext>
              </a:extLst>
            </xdr:cNvPr>
            <xdr:cNvSpPr/>
          </xdr:nvSpPr>
          <xdr:spPr>
            <a:xfrm flipV="1">
              <a:off x="2437254" y="18958088"/>
              <a:ext cx="522872" cy="174231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sz="2000" b="1" baseline="0">
                  <a:solidFill>
                    <a:sysClr val="windowText" lastClr="000000"/>
                  </a:solidFill>
                  <a:latin typeface="Times New Roman" pitchFamily="18" charset="0"/>
                  <a:cs typeface="Times New Roman" pitchFamily="18" charset="0"/>
                </a:rPr>
                <a:t>Mgr.</a:t>
              </a:r>
              <a:endParaRPr lang="en-US" sz="2000" b="1">
                <a:solidFill>
                  <a:sysClr val="windowText" lastClr="000000"/>
                </a:solidFill>
                <a:latin typeface="Times New Roman" pitchFamily="18" charset="0"/>
                <a:cs typeface="Times New Roman" pitchFamily="18" charset="0"/>
              </a:endParaRPr>
            </a:p>
          </xdr:txBody>
        </xdr:sp>
        <xdr:sp macro="" textlink="">
          <xdr:nvSpPr>
            <xdr:cNvPr id="14" name="Rectangle 13">
              <a:extLst>
                <a:ext uri="{FF2B5EF4-FFF2-40B4-BE49-F238E27FC236}">
                  <a16:creationId xmlns:a16="http://schemas.microsoft.com/office/drawing/2014/main" id="{8AF3E23A-44F3-FD11-E811-C0807210D929}"/>
                </a:ext>
              </a:extLst>
            </xdr:cNvPr>
            <xdr:cNvSpPr/>
          </xdr:nvSpPr>
          <xdr:spPr>
            <a:xfrm flipV="1">
              <a:off x="2437254" y="18398930"/>
              <a:ext cx="522872" cy="559158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endParaRPr lang="en-US"/>
            </a:p>
          </xdr:txBody>
        </xdr:sp>
      </xdr:grpSp>
      <xdr:grpSp>
        <xdr:nvGrpSpPr>
          <xdr:cNvPr id="7" name="Group 38">
            <a:extLst>
              <a:ext uri="{FF2B5EF4-FFF2-40B4-BE49-F238E27FC236}">
                <a16:creationId xmlns:a16="http://schemas.microsoft.com/office/drawing/2014/main" id="{81270E16-BECC-15C0-EAD2-B220A675BBC6}"/>
              </a:ext>
            </a:extLst>
          </xdr:cNvPr>
          <xdr:cNvGrpSpPr>
            <a:grpSpLocks/>
          </xdr:cNvGrpSpPr>
        </xdr:nvGrpSpPr>
        <xdr:grpSpPr bwMode="auto">
          <a:xfrm>
            <a:off x="3201007" y="18475131"/>
            <a:ext cx="523213" cy="733385"/>
            <a:chOff x="2439007" y="18398931"/>
            <a:chExt cx="523213" cy="733385"/>
          </a:xfrm>
        </xdr:grpSpPr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5BD2B09D-92B8-9827-99CE-7F338CA5C716}"/>
                </a:ext>
              </a:extLst>
            </xdr:cNvPr>
            <xdr:cNvSpPr/>
          </xdr:nvSpPr>
          <xdr:spPr>
            <a:xfrm flipV="1">
              <a:off x="2438256" y="18958088"/>
              <a:ext cx="522872" cy="174230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sz="2000" b="1">
                  <a:solidFill>
                    <a:sysClr val="windowText" lastClr="000000"/>
                  </a:solidFill>
                  <a:latin typeface="Times New Roman" pitchFamily="18" charset="0"/>
                  <a:cs typeface="Times New Roman" pitchFamily="18" charset="0"/>
                </a:rPr>
                <a:t>G. Mgr.</a:t>
              </a:r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B62D3501-832A-5532-D1DE-2BD978B1831C}"/>
                </a:ext>
              </a:extLst>
            </xdr:cNvPr>
            <xdr:cNvSpPr/>
          </xdr:nvSpPr>
          <xdr:spPr>
            <a:xfrm flipV="1">
              <a:off x="2438256" y="18398930"/>
              <a:ext cx="522872" cy="559158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endParaRPr lang="en-US"/>
            </a:p>
          </xdr:txBody>
        </xdr:sp>
      </xdr:grpSp>
      <xdr:grpSp>
        <xdr:nvGrpSpPr>
          <xdr:cNvPr id="8" name="Group 41">
            <a:extLst>
              <a:ext uri="{FF2B5EF4-FFF2-40B4-BE49-F238E27FC236}">
                <a16:creationId xmlns:a16="http://schemas.microsoft.com/office/drawing/2014/main" id="{4FC35892-AB2E-022D-B9ED-58558FFDB6D0}"/>
              </a:ext>
            </a:extLst>
          </xdr:cNvPr>
          <xdr:cNvGrpSpPr>
            <a:grpSpLocks/>
          </xdr:cNvGrpSpPr>
        </xdr:nvGrpSpPr>
        <xdr:grpSpPr bwMode="auto">
          <a:xfrm>
            <a:off x="2686099" y="18475130"/>
            <a:ext cx="514908" cy="733386"/>
            <a:chOff x="2447974" y="18398930"/>
            <a:chExt cx="514908" cy="733386"/>
          </a:xfrm>
        </xdr:grpSpPr>
        <xdr:sp macro="" textlink="">
          <xdr:nvSpPr>
            <xdr:cNvPr id="9" name="Rectangle 8">
              <a:extLst>
                <a:ext uri="{FF2B5EF4-FFF2-40B4-BE49-F238E27FC236}">
                  <a16:creationId xmlns:a16="http://schemas.microsoft.com/office/drawing/2014/main" id="{0BD370A3-7764-A253-95E6-3D5D748F5C99}"/>
                </a:ext>
              </a:extLst>
            </xdr:cNvPr>
            <xdr:cNvSpPr/>
          </xdr:nvSpPr>
          <xdr:spPr>
            <a:xfrm flipV="1">
              <a:off x="2447974" y="18958088"/>
              <a:ext cx="514157" cy="174231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sz="2000" b="1">
                  <a:solidFill>
                    <a:sysClr val="windowText" lastClr="000000"/>
                  </a:solidFill>
                  <a:latin typeface="Times New Roman" pitchFamily="18" charset="0"/>
                  <a:cs typeface="Times New Roman" pitchFamily="18" charset="0"/>
                </a:rPr>
                <a:t>O.Dir.</a:t>
              </a:r>
            </a:p>
          </xdr:txBody>
        </xdr:sp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89881D04-296F-921B-ED9E-D0BCDF21BA6D}"/>
                </a:ext>
              </a:extLst>
            </xdr:cNvPr>
            <xdr:cNvSpPr/>
          </xdr:nvSpPr>
          <xdr:spPr>
            <a:xfrm flipV="1">
              <a:off x="2447974" y="18398930"/>
              <a:ext cx="514157" cy="559158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endParaRPr lang="en-US"/>
            </a:p>
          </xdr:txBody>
        </xdr:sp>
      </xdr:grpSp>
    </xdr:grpSp>
    <xdr:clientData/>
  </xdr:twoCellAnchor>
  <xdr:twoCellAnchor>
    <xdr:from>
      <xdr:col>1</xdr:col>
      <xdr:colOff>57150</xdr:colOff>
      <xdr:row>212</xdr:row>
      <xdr:rowOff>95250</xdr:rowOff>
    </xdr:from>
    <xdr:to>
      <xdr:col>10</xdr:col>
      <xdr:colOff>704850</xdr:colOff>
      <xdr:row>220</xdr:row>
      <xdr:rowOff>142875</xdr:rowOff>
    </xdr:to>
    <xdr:grpSp>
      <xdr:nvGrpSpPr>
        <xdr:cNvPr id="21" name="Group 44">
          <a:extLst>
            <a:ext uri="{FF2B5EF4-FFF2-40B4-BE49-F238E27FC236}">
              <a16:creationId xmlns:a16="http://schemas.microsoft.com/office/drawing/2014/main" id="{7EFF49AD-E446-4A56-8ABD-64BBC5D48456}"/>
            </a:ext>
          </a:extLst>
        </xdr:cNvPr>
        <xdr:cNvGrpSpPr>
          <a:grpSpLocks/>
        </xdr:cNvGrpSpPr>
      </xdr:nvGrpSpPr>
      <xdr:grpSpPr bwMode="auto">
        <a:xfrm>
          <a:off x="152400" y="38707219"/>
          <a:ext cx="6779419" cy="1476375"/>
          <a:chOff x="2686099" y="18475130"/>
          <a:chExt cx="3180805" cy="733389"/>
        </a:xfrm>
      </xdr:grpSpPr>
      <xdr:grpSp>
        <xdr:nvGrpSpPr>
          <xdr:cNvPr id="22" name="Group 25">
            <a:extLst>
              <a:ext uri="{FF2B5EF4-FFF2-40B4-BE49-F238E27FC236}">
                <a16:creationId xmlns:a16="http://schemas.microsoft.com/office/drawing/2014/main" id="{C52228EC-CB97-D5B3-B7D9-F0912B0F3428}"/>
              </a:ext>
            </a:extLst>
          </xdr:cNvPr>
          <xdr:cNvGrpSpPr>
            <a:grpSpLocks/>
          </xdr:cNvGrpSpPr>
        </xdr:nvGrpSpPr>
        <xdr:grpSpPr bwMode="auto">
          <a:xfrm>
            <a:off x="5351995" y="18475130"/>
            <a:ext cx="514909" cy="733376"/>
            <a:chOff x="2494495" y="18398930"/>
            <a:chExt cx="514909" cy="733376"/>
          </a:xfrm>
        </xdr:grpSpPr>
        <xdr:sp macro="" textlink="">
          <xdr:nvSpPr>
            <xdr:cNvPr id="38" name="Rectangle 37">
              <a:extLst>
                <a:ext uri="{FF2B5EF4-FFF2-40B4-BE49-F238E27FC236}">
                  <a16:creationId xmlns:a16="http://schemas.microsoft.com/office/drawing/2014/main" id="{D1FCFCCB-BC18-78A0-2013-32EFFB295395}"/>
                </a:ext>
              </a:extLst>
            </xdr:cNvPr>
            <xdr:cNvSpPr/>
          </xdr:nvSpPr>
          <xdr:spPr>
            <a:xfrm flipV="1">
              <a:off x="2495247" y="18958089"/>
              <a:ext cx="514157" cy="174231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sz="2000" b="1">
                  <a:solidFill>
                    <a:sysClr val="windowText" lastClr="000000"/>
                  </a:solidFill>
                  <a:latin typeface="Times New Roman" pitchFamily="18" charset="0"/>
                  <a:cs typeface="Times New Roman" pitchFamily="18" charset="0"/>
                </a:rPr>
                <a:t>Planner</a:t>
              </a:r>
            </a:p>
          </xdr:txBody>
        </xdr:sp>
        <xdr:sp macro="" textlink="">
          <xdr:nvSpPr>
            <xdr:cNvPr id="39" name="Rectangle 38">
              <a:extLst>
                <a:ext uri="{FF2B5EF4-FFF2-40B4-BE49-F238E27FC236}">
                  <a16:creationId xmlns:a16="http://schemas.microsoft.com/office/drawing/2014/main" id="{07F76F71-238D-9E42-CA70-A780A56935CA}"/>
                </a:ext>
              </a:extLst>
            </xdr:cNvPr>
            <xdr:cNvSpPr/>
          </xdr:nvSpPr>
          <xdr:spPr>
            <a:xfrm flipV="1">
              <a:off x="2495247" y="18398930"/>
              <a:ext cx="514157" cy="559159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endParaRPr lang="en-US"/>
            </a:p>
          </xdr:txBody>
        </xdr:sp>
      </xdr:grpSp>
      <xdr:grpSp>
        <xdr:nvGrpSpPr>
          <xdr:cNvPr id="23" name="Group 26">
            <a:extLst>
              <a:ext uri="{FF2B5EF4-FFF2-40B4-BE49-F238E27FC236}">
                <a16:creationId xmlns:a16="http://schemas.microsoft.com/office/drawing/2014/main" id="{53B6C5F0-F3D0-4399-459F-2C025593F716}"/>
              </a:ext>
            </a:extLst>
          </xdr:cNvPr>
          <xdr:cNvGrpSpPr>
            <a:grpSpLocks/>
          </xdr:cNvGrpSpPr>
        </xdr:nvGrpSpPr>
        <xdr:grpSpPr bwMode="auto">
          <a:xfrm>
            <a:off x="4803867" y="18475131"/>
            <a:ext cx="548128" cy="733376"/>
            <a:chOff x="2470242" y="18398931"/>
            <a:chExt cx="548128" cy="733376"/>
          </a:xfrm>
        </xdr:grpSpPr>
        <xdr:sp macro="" textlink="">
          <xdr:nvSpPr>
            <xdr:cNvPr id="36" name="Rectangle 35">
              <a:extLst>
                <a:ext uri="{FF2B5EF4-FFF2-40B4-BE49-F238E27FC236}">
                  <a16:creationId xmlns:a16="http://schemas.microsoft.com/office/drawing/2014/main" id="{DB868C28-1F79-BCE9-5649-7A997E8F451E}"/>
                </a:ext>
              </a:extLst>
            </xdr:cNvPr>
            <xdr:cNvSpPr/>
          </xdr:nvSpPr>
          <xdr:spPr>
            <a:xfrm flipV="1">
              <a:off x="2470106" y="18958089"/>
              <a:ext cx="549015" cy="174231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sz="2000" b="1">
                  <a:solidFill>
                    <a:sysClr val="windowText" lastClr="000000"/>
                  </a:solidFill>
                  <a:latin typeface="Times New Roman" pitchFamily="18" charset="0"/>
                  <a:cs typeface="Times New Roman" pitchFamily="18" charset="0"/>
                </a:rPr>
                <a:t>Spv.</a:t>
              </a:r>
            </a:p>
          </xdr:txBody>
        </xdr:sp>
        <xdr:sp macro="" textlink="">
          <xdr:nvSpPr>
            <xdr:cNvPr id="37" name="Rectangle 36">
              <a:extLst>
                <a:ext uri="{FF2B5EF4-FFF2-40B4-BE49-F238E27FC236}">
                  <a16:creationId xmlns:a16="http://schemas.microsoft.com/office/drawing/2014/main" id="{764FC658-1757-0A3F-D156-4BAA6FEC2FB4}"/>
                </a:ext>
              </a:extLst>
            </xdr:cNvPr>
            <xdr:cNvSpPr/>
          </xdr:nvSpPr>
          <xdr:spPr>
            <a:xfrm flipV="1">
              <a:off x="2470106" y="18398930"/>
              <a:ext cx="549015" cy="559159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endParaRPr lang="en-US"/>
            </a:p>
          </xdr:txBody>
        </xdr:sp>
      </xdr:grpSp>
      <xdr:grpSp>
        <xdr:nvGrpSpPr>
          <xdr:cNvPr id="24" name="Group 29">
            <a:extLst>
              <a:ext uri="{FF2B5EF4-FFF2-40B4-BE49-F238E27FC236}">
                <a16:creationId xmlns:a16="http://schemas.microsoft.com/office/drawing/2014/main" id="{2377BB24-2CD9-4AB4-560E-7B76DD6898CC}"/>
              </a:ext>
            </a:extLst>
          </xdr:cNvPr>
          <xdr:cNvGrpSpPr>
            <a:grpSpLocks/>
          </xdr:cNvGrpSpPr>
        </xdr:nvGrpSpPr>
        <xdr:grpSpPr bwMode="auto">
          <a:xfrm>
            <a:off x="4247434" y="18475130"/>
            <a:ext cx="556433" cy="733384"/>
            <a:chOff x="2437684" y="18398930"/>
            <a:chExt cx="556433" cy="733384"/>
          </a:xfrm>
        </xdr:grpSpPr>
        <xdr:sp macro="" textlink="">
          <xdr:nvSpPr>
            <xdr:cNvPr id="34" name="Rectangle 33">
              <a:extLst>
                <a:ext uri="{FF2B5EF4-FFF2-40B4-BE49-F238E27FC236}">
                  <a16:creationId xmlns:a16="http://schemas.microsoft.com/office/drawing/2014/main" id="{6711ABE1-A113-E2F5-1CFB-51BF2E7223DE}"/>
                </a:ext>
              </a:extLst>
            </xdr:cNvPr>
            <xdr:cNvSpPr/>
          </xdr:nvSpPr>
          <xdr:spPr>
            <a:xfrm flipV="1">
              <a:off x="2436251" y="18958089"/>
              <a:ext cx="557730" cy="174231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sz="2000" b="1">
                  <a:solidFill>
                    <a:sysClr val="windowText" lastClr="000000"/>
                  </a:solidFill>
                  <a:latin typeface="Times New Roman" pitchFamily="18" charset="0"/>
                  <a:cs typeface="Times New Roman" pitchFamily="18" charset="0"/>
                </a:rPr>
                <a:t>Mgr.</a:t>
              </a:r>
            </a:p>
          </xdr:txBody>
        </xdr:sp>
        <xdr:sp macro="" textlink="">
          <xdr:nvSpPr>
            <xdr:cNvPr id="35" name="Rectangle 34">
              <a:extLst>
                <a:ext uri="{FF2B5EF4-FFF2-40B4-BE49-F238E27FC236}">
                  <a16:creationId xmlns:a16="http://schemas.microsoft.com/office/drawing/2014/main" id="{7BA9C6A8-8293-6CC0-B579-023F6284A376}"/>
                </a:ext>
              </a:extLst>
            </xdr:cNvPr>
            <xdr:cNvSpPr/>
          </xdr:nvSpPr>
          <xdr:spPr>
            <a:xfrm flipV="1">
              <a:off x="2436251" y="18398930"/>
              <a:ext cx="557730" cy="559159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endParaRPr lang="en-US"/>
            </a:p>
          </xdr:txBody>
        </xdr:sp>
      </xdr:grpSp>
      <xdr:grpSp>
        <xdr:nvGrpSpPr>
          <xdr:cNvPr id="25" name="Group 32">
            <a:extLst>
              <a:ext uri="{FF2B5EF4-FFF2-40B4-BE49-F238E27FC236}">
                <a16:creationId xmlns:a16="http://schemas.microsoft.com/office/drawing/2014/main" id="{40E629B9-7181-FA9C-8E08-ABCE906C04C1}"/>
              </a:ext>
            </a:extLst>
          </xdr:cNvPr>
          <xdr:cNvGrpSpPr>
            <a:grpSpLocks/>
          </xdr:cNvGrpSpPr>
        </xdr:nvGrpSpPr>
        <xdr:grpSpPr bwMode="auto">
          <a:xfrm>
            <a:off x="3724220" y="18475130"/>
            <a:ext cx="523213" cy="733389"/>
            <a:chOff x="2438345" y="18398930"/>
            <a:chExt cx="523213" cy="733389"/>
          </a:xfrm>
        </xdr:grpSpPr>
        <xdr:sp macro="" textlink="">
          <xdr:nvSpPr>
            <xdr:cNvPr id="32" name="Rectangle 31">
              <a:extLst>
                <a:ext uri="{FF2B5EF4-FFF2-40B4-BE49-F238E27FC236}">
                  <a16:creationId xmlns:a16="http://schemas.microsoft.com/office/drawing/2014/main" id="{C613EA59-02F7-1DF6-2D3F-0AB77D046035}"/>
                </a:ext>
              </a:extLst>
            </xdr:cNvPr>
            <xdr:cNvSpPr/>
          </xdr:nvSpPr>
          <xdr:spPr>
            <a:xfrm flipV="1">
              <a:off x="2437254" y="18958088"/>
              <a:ext cx="522872" cy="174231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sz="2000" b="1" baseline="0">
                  <a:solidFill>
                    <a:sysClr val="windowText" lastClr="000000"/>
                  </a:solidFill>
                  <a:latin typeface="Times New Roman" pitchFamily="18" charset="0"/>
                  <a:cs typeface="Times New Roman" pitchFamily="18" charset="0"/>
                </a:rPr>
                <a:t>Mgr.</a:t>
              </a:r>
              <a:endParaRPr lang="en-US" sz="2000" b="1">
                <a:solidFill>
                  <a:sysClr val="windowText" lastClr="000000"/>
                </a:solidFill>
                <a:latin typeface="Times New Roman" pitchFamily="18" charset="0"/>
                <a:cs typeface="Times New Roman" pitchFamily="18" charset="0"/>
              </a:endParaRPr>
            </a:p>
          </xdr:txBody>
        </xdr:sp>
        <xdr:sp macro="" textlink="">
          <xdr:nvSpPr>
            <xdr:cNvPr id="33" name="Rectangle 32">
              <a:extLst>
                <a:ext uri="{FF2B5EF4-FFF2-40B4-BE49-F238E27FC236}">
                  <a16:creationId xmlns:a16="http://schemas.microsoft.com/office/drawing/2014/main" id="{C25ABCF5-4281-E7EF-D6BA-4EC287FE8D17}"/>
                </a:ext>
              </a:extLst>
            </xdr:cNvPr>
            <xdr:cNvSpPr/>
          </xdr:nvSpPr>
          <xdr:spPr>
            <a:xfrm flipV="1">
              <a:off x="2437254" y="18398930"/>
              <a:ext cx="522872" cy="559158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endParaRPr lang="en-US"/>
            </a:p>
          </xdr:txBody>
        </xdr:sp>
      </xdr:grpSp>
      <xdr:grpSp>
        <xdr:nvGrpSpPr>
          <xdr:cNvPr id="26" name="Group 38">
            <a:extLst>
              <a:ext uri="{FF2B5EF4-FFF2-40B4-BE49-F238E27FC236}">
                <a16:creationId xmlns:a16="http://schemas.microsoft.com/office/drawing/2014/main" id="{7EDD3C08-D8CC-1389-EEDB-5659501E085F}"/>
              </a:ext>
            </a:extLst>
          </xdr:cNvPr>
          <xdr:cNvGrpSpPr>
            <a:grpSpLocks/>
          </xdr:cNvGrpSpPr>
        </xdr:nvGrpSpPr>
        <xdr:grpSpPr bwMode="auto">
          <a:xfrm>
            <a:off x="3201007" y="18475131"/>
            <a:ext cx="523213" cy="733385"/>
            <a:chOff x="2439007" y="18398931"/>
            <a:chExt cx="523213" cy="733385"/>
          </a:xfrm>
        </xdr:grpSpPr>
        <xdr:sp macro="" textlink="">
          <xdr:nvSpPr>
            <xdr:cNvPr id="30" name="Rectangle 29">
              <a:extLst>
                <a:ext uri="{FF2B5EF4-FFF2-40B4-BE49-F238E27FC236}">
                  <a16:creationId xmlns:a16="http://schemas.microsoft.com/office/drawing/2014/main" id="{9A7530C0-45FD-215C-0345-1CF217FE0116}"/>
                </a:ext>
              </a:extLst>
            </xdr:cNvPr>
            <xdr:cNvSpPr/>
          </xdr:nvSpPr>
          <xdr:spPr>
            <a:xfrm flipV="1">
              <a:off x="2438256" y="18958088"/>
              <a:ext cx="522872" cy="174230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sz="2000" b="1">
                  <a:solidFill>
                    <a:sysClr val="windowText" lastClr="000000"/>
                  </a:solidFill>
                  <a:latin typeface="Times New Roman" pitchFamily="18" charset="0"/>
                  <a:cs typeface="Times New Roman" pitchFamily="18" charset="0"/>
                </a:rPr>
                <a:t>G. Mgr.</a:t>
              </a:r>
            </a:p>
          </xdr:txBody>
        </xdr:sp>
        <xdr:sp macro="" textlink="">
          <xdr:nvSpPr>
            <xdr:cNvPr id="31" name="Rectangle 30">
              <a:extLst>
                <a:ext uri="{FF2B5EF4-FFF2-40B4-BE49-F238E27FC236}">
                  <a16:creationId xmlns:a16="http://schemas.microsoft.com/office/drawing/2014/main" id="{2464194B-DFC2-7F4C-3377-172FCA1FE618}"/>
                </a:ext>
              </a:extLst>
            </xdr:cNvPr>
            <xdr:cNvSpPr/>
          </xdr:nvSpPr>
          <xdr:spPr>
            <a:xfrm flipV="1">
              <a:off x="2438256" y="18398930"/>
              <a:ext cx="522872" cy="559158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endParaRPr lang="en-US"/>
            </a:p>
          </xdr:txBody>
        </xdr:sp>
      </xdr:grpSp>
      <xdr:grpSp>
        <xdr:nvGrpSpPr>
          <xdr:cNvPr id="27" name="Group 41">
            <a:extLst>
              <a:ext uri="{FF2B5EF4-FFF2-40B4-BE49-F238E27FC236}">
                <a16:creationId xmlns:a16="http://schemas.microsoft.com/office/drawing/2014/main" id="{A361CD45-EE7F-ABD9-1B3E-72C50166A2F6}"/>
              </a:ext>
            </a:extLst>
          </xdr:cNvPr>
          <xdr:cNvGrpSpPr>
            <a:grpSpLocks/>
          </xdr:cNvGrpSpPr>
        </xdr:nvGrpSpPr>
        <xdr:grpSpPr bwMode="auto">
          <a:xfrm>
            <a:off x="2686099" y="18475130"/>
            <a:ext cx="514908" cy="733386"/>
            <a:chOff x="2447974" y="18398930"/>
            <a:chExt cx="514908" cy="733386"/>
          </a:xfrm>
        </xdr:grpSpPr>
        <xdr:sp macro="" textlink="">
          <xdr:nvSpPr>
            <xdr:cNvPr id="28" name="Rectangle 27">
              <a:extLst>
                <a:ext uri="{FF2B5EF4-FFF2-40B4-BE49-F238E27FC236}">
                  <a16:creationId xmlns:a16="http://schemas.microsoft.com/office/drawing/2014/main" id="{04E13E95-C7BD-08FA-1241-7AB5064BF778}"/>
                </a:ext>
              </a:extLst>
            </xdr:cNvPr>
            <xdr:cNvSpPr/>
          </xdr:nvSpPr>
          <xdr:spPr>
            <a:xfrm flipV="1">
              <a:off x="2447974" y="18958088"/>
              <a:ext cx="514157" cy="174231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sz="2000" b="1">
                  <a:solidFill>
                    <a:sysClr val="windowText" lastClr="000000"/>
                  </a:solidFill>
                  <a:latin typeface="Times New Roman" pitchFamily="18" charset="0"/>
                  <a:cs typeface="Times New Roman" pitchFamily="18" charset="0"/>
                </a:rPr>
                <a:t>O.Dir.</a:t>
              </a:r>
            </a:p>
          </xdr:txBody>
        </xdr:sp>
        <xdr:sp macro="" textlink="">
          <xdr:nvSpPr>
            <xdr:cNvPr id="29" name="Rectangle 28">
              <a:extLst>
                <a:ext uri="{FF2B5EF4-FFF2-40B4-BE49-F238E27FC236}">
                  <a16:creationId xmlns:a16="http://schemas.microsoft.com/office/drawing/2014/main" id="{A46BFAE2-AB4B-877C-1846-FF66A133B897}"/>
                </a:ext>
              </a:extLst>
            </xdr:cNvPr>
            <xdr:cNvSpPr/>
          </xdr:nvSpPr>
          <xdr:spPr>
            <a:xfrm flipV="1">
              <a:off x="2447974" y="18398930"/>
              <a:ext cx="514157" cy="559158"/>
            </a:xfrm>
            <a:prstGeom prst="rect">
              <a:avLst/>
            </a:prstGeom>
            <a:noFill/>
            <a:ln w="6350">
              <a:solidFill>
                <a:schemeClr val="tx1"/>
              </a:solidFill>
              <a:prstDash val="sysDot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endParaRPr lang="en-US"/>
            </a:p>
          </xdr:txBody>
        </xdr:sp>
      </xdr:grp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HSKIM/&#44592;&#54925;02/DJ/HN/EXCEL/97PLAN/98PLAN/98PLAN.XLW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Product/claim-2018/st-18%20feb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Jhpark/samindo2/Documents%20and%20Settings/&#51109;&#50689;&#48276;/Local%20Settings/Temporary%20Internet%20Files/Content.IE5/TUKNZDKL/2003-0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Product/claim-2018/st-18%20apr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Sahri\Documents\Production\3000.%20Statistics\3200.%20Weekly\3202.%20Reports\2023.04.28-Production-16th%20Weekly%20Report%20Produc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8인원계획"/>
      <sheetName val="계획서"/>
      <sheetName val="98년차.XLS"/>
      <sheetName val="98인건비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sta"/>
      <sheetName val="data"/>
      <sheetName val="input"/>
      <sheetName val="rain"/>
      <sheetName val="aplan"/>
      <sheetName val="bplan"/>
      <sheetName val="_"/>
      <sheetName val="gabungan"/>
      <sheetName val="ru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7">
          <cell r="O7">
            <v>1069999.9999999993</v>
          </cell>
        </row>
      </sheetData>
      <sheetData sheetId="28"/>
      <sheetData sheetId="29"/>
      <sheetData sheetId="30"/>
      <sheetData sheetId="31">
        <row r="27">
          <cell r="D27">
            <v>25436</v>
          </cell>
        </row>
      </sheetData>
      <sheetData sheetId="32">
        <row r="3">
          <cell r="BY3">
            <v>10000</v>
          </cell>
        </row>
      </sheetData>
      <sheetData sheetId="33">
        <row r="5">
          <cell r="L5">
            <v>2010</v>
          </cell>
          <cell r="M5" t="str">
            <v>Jan</v>
          </cell>
        </row>
        <row r="6">
          <cell r="L6">
            <v>2010</v>
          </cell>
          <cell r="M6" t="str">
            <v>Feb</v>
          </cell>
        </row>
        <row r="7">
          <cell r="L7">
            <v>2011</v>
          </cell>
          <cell r="M7" t="str">
            <v>Mar</v>
          </cell>
        </row>
        <row r="8">
          <cell r="L8">
            <v>2012</v>
          </cell>
          <cell r="M8" t="str">
            <v>Apr</v>
          </cell>
        </row>
        <row r="9">
          <cell r="L9">
            <v>2013</v>
          </cell>
          <cell r="M9" t="str">
            <v>May</v>
          </cell>
        </row>
        <row r="10">
          <cell r="L10">
            <v>2014</v>
          </cell>
          <cell r="M10" t="str">
            <v>Jun</v>
          </cell>
        </row>
        <row r="11">
          <cell r="L11">
            <v>2015</v>
          </cell>
          <cell r="M11" t="str">
            <v>Jul</v>
          </cell>
        </row>
        <row r="12">
          <cell r="L12">
            <v>2017</v>
          </cell>
          <cell r="M12" t="str">
            <v>Aug</v>
          </cell>
        </row>
        <row r="13">
          <cell r="L13">
            <v>2018</v>
          </cell>
          <cell r="M13" t="str">
            <v>Sep</v>
          </cell>
        </row>
        <row r="14">
          <cell r="L14">
            <v>2019</v>
          </cell>
          <cell r="M14" t="str">
            <v>Oct</v>
          </cell>
        </row>
        <row r="15">
          <cell r="L15">
            <v>2019</v>
          </cell>
          <cell r="M15" t="str">
            <v>Nov</v>
          </cell>
        </row>
        <row r="16">
          <cell r="L16">
            <v>2020</v>
          </cell>
          <cell r="M16" t="str">
            <v>Dec</v>
          </cell>
        </row>
        <row r="17">
          <cell r="L17">
            <v>2021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SALES"/>
      <sheetName val="MCOST1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sta"/>
      <sheetName val="data"/>
      <sheetName val="input"/>
      <sheetName val="rain"/>
      <sheetName val="aplan"/>
      <sheetName val="bplan"/>
      <sheetName val="_"/>
      <sheetName val="gabungan"/>
      <sheetName val="rule"/>
    </sheetNames>
    <sheetDataSet>
      <sheetData sheetId="0">
        <row r="2">
          <cell r="B2">
            <v>43191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7">
          <cell r="AC7">
            <v>30</v>
          </cell>
        </row>
      </sheetData>
      <sheetData sheetId="30"/>
      <sheetData sheetId="31">
        <row r="8">
          <cell r="M8">
            <v>138200</v>
          </cell>
        </row>
      </sheetData>
      <sheetData sheetId="32">
        <row r="3">
          <cell r="B3">
            <v>47390</v>
          </cell>
        </row>
      </sheetData>
      <sheetData sheetId="33">
        <row r="5">
          <cell r="N5">
            <v>1</v>
          </cell>
        </row>
        <row r="6">
          <cell r="N6">
            <v>2</v>
          </cell>
        </row>
        <row r="7">
          <cell r="N7">
            <v>3</v>
          </cell>
        </row>
        <row r="8">
          <cell r="N8">
            <v>4</v>
          </cell>
        </row>
        <row r="9">
          <cell r="N9">
            <v>5</v>
          </cell>
        </row>
        <row r="10">
          <cell r="N10">
            <v>6</v>
          </cell>
        </row>
        <row r="11">
          <cell r="N11">
            <v>7</v>
          </cell>
        </row>
        <row r="12">
          <cell r="N12">
            <v>8</v>
          </cell>
        </row>
        <row r="13">
          <cell r="N13">
            <v>9</v>
          </cell>
        </row>
        <row r="14">
          <cell r="N14">
            <v>10</v>
          </cell>
        </row>
        <row r="15">
          <cell r="N15">
            <v>11</v>
          </cell>
        </row>
        <row r="16">
          <cell r="N16">
            <v>12</v>
          </cell>
        </row>
        <row r="17">
          <cell r="N17">
            <v>13</v>
          </cell>
        </row>
        <row r="18">
          <cell r="N18">
            <v>14</v>
          </cell>
        </row>
        <row r="19">
          <cell r="N19">
            <v>15</v>
          </cell>
        </row>
        <row r="20">
          <cell r="N20">
            <v>16</v>
          </cell>
        </row>
        <row r="21">
          <cell r="N21">
            <v>17</v>
          </cell>
        </row>
        <row r="22">
          <cell r="N22">
            <v>18</v>
          </cell>
        </row>
        <row r="23">
          <cell r="N23">
            <v>19</v>
          </cell>
        </row>
        <row r="24">
          <cell r="N24">
            <v>20</v>
          </cell>
        </row>
        <row r="25">
          <cell r="N25">
            <v>21</v>
          </cell>
        </row>
        <row r="26">
          <cell r="N26">
            <v>22</v>
          </cell>
        </row>
        <row r="27">
          <cell r="N27">
            <v>23</v>
          </cell>
        </row>
        <row r="28">
          <cell r="N28">
            <v>24</v>
          </cell>
        </row>
        <row r="29">
          <cell r="N29">
            <v>25</v>
          </cell>
        </row>
        <row r="30">
          <cell r="N30">
            <v>26</v>
          </cell>
        </row>
        <row r="31">
          <cell r="N31">
            <v>27</v>
          </cell>
        </row>
        <row r="32">
          <cell r="N32">
            <v>28</v>
          </cell>
        </row>
        <row r="33">
          <cell r="N33">
            <v>29</v>
          </cell>
        </row>
        <row r="34">
          <cell r="N34">
            <v>30</v>
          </cell>
        </row>
        <row r="35">
          <cell r="N35">
            <v>31</v>
          </cell>
        </row>
      </sheetData>
      <sheetData sheetId="34"/>
      <sheetData sheetId="35">
        <row r="2">
          <cell r="K2">
            <v>500000</v>
          </cell>
        </row>
      </sheetData>
      <sheetData sheetId="36"/>
      <sheetData sheetId="37"/>
      <sheetData sheetId="38"/>
      <sheetData sheetId="3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lanning Section"/>
      <sheetName val="Volume (Bcm;Ton)"/>
      <sheetName val="Apr"/>
    </sheetNames>
    <sheetDataSet>
      <sheetData sheetId="0" refreshError="1"/>
      <sheetData sheetId="1" refreshError="1"/>
      <sheetData sheetId="2" refreshError="1"/>
      <sheetData sheetId="3" refreshError="1">
        <row r="13">
          <cell r="CA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41"/>
  <sheetViews>
    <sheetView showGridLines="0" view="pageBreakPreview" zoomScale="75" zoomScaleNormal="75" zoomScaleSheetLayoutView="75" workbookViewId="0">
      <selection activeCell="A12" sqref="A12:H12"/>
    </sheetView>
  </sheetViews>
  <sheetFormatPr defaultColWidth="9.7109375" defaultRowHeight="15" customHeight="1"/>
  <cols>
    <col min="1" max="8" width="11.42578125" style="65" customWidth="1"/>
    <col min="9" max="16384" width="9.7109375" style="65"/>
  </cols>
  <sheetData>
    <row r="1" spans="1:10" s="200" customFormat="1" ht="15" customHeight="1" thickTop="1">
      <c r="A1" s="63"/>
      <c r="B1" s="64"/>
      <c r="C1" s="64"/>
      <c r="D1" s="64"/>
      <c r="E1" s="64"/>
      <c r="F1" s="64"/>
      <c r="G1" s="64"/>
      <c r="H1" s="199"/>
      <c r="I1" s="68"/>
      <c r="J1" s="68"/>
    </row>
    <row r="2" spans="1:10" s="200" customFormat="1" ht="15" customHeight="1">
      <c r="A2" s="66"/>
      <c r="B2" s="67"/>
      <c r="C2" s="68"/>
      <c r="D2" s="68"/>
      <c r="E2" s="68"/>
      <c r="F2" s="68"/>
      <c r="G2" s="68"/>
      <c r="H2" s="201"/>
      <c r="I2" s="68"/>
      <c r="J2" s="68"/>
    </row>
    <row r="3" spans="1:10" s="200" customFormat="1" ht="15" customHeight="1">
      <c r="A3" s="66"/>
      <c r="B3" s="67"/>
      <c r="C3" s="68"/>
      <c r="D3" s="68"/>
      <c r="E3" s="68"/>
      <c r="F3" s="68"/>
      <c r="G3" s="68"/>
      <c r="H3" s="201"/>
      <c r="I3" s="68"/>
      <c r="J3" s="68"/>
    </row>
    <row r="4" spans="1:10" s="202" customFormat="1" ht="15" customHeight="1">
      <c r="A4" s="66"/>
      <c r="B4" s="67" t="s">
        <v>126</v>
      </c>
      <c r="C4" s="68"/>
      <c r="D4" s="68"/>
      <c r="E4" s="68"/>
      <c r="F4" s="68"/>
      <c r="G4" s="68"/>
      <c r="H4" s="201"/>
      <c r="I4" s="68"/>
      <c r="J4" s="68"/>
    </row>
    <row r="5" spans="1:10" s="75" customFormat="1" ht="15" customHeight="1">
      <c r="A5" s="71"/>
      <c r="B5" s="72"/>
      <c r="C5" s="72"/>
      <c r="D5" s="72"/>
      <c r="E5" s="73"/>
      <c r="F5" s="73"/>
      <c r="G5" s="72"/>
      <c r="H5" s="74"/>
    </row>
    <row r="6" spans="1:10" ht="15" customHeight="1">
      <c r="A6" s="76"/>
      <c r="B6" s="77"/>
      <c r="C6" s="78"/>
      <c r="D6" s="79"/>
      <c r="E6" s="78"/>
      <c r="F6" s="78"/>
      <c r="G6" s="78"/>
      <c r="H6" s="69"/>
    </row>
    <row r="7" spans="1:10" ht="15" customHeight="1">
      <c r="A7" s="76"/>
      <c r="B7" s="77"/>
      <c r="C7" s="78"/>
      <c r="D7" s="79"/>
      <c r="E7" s="78"/>
      <c r="F7" s="78"/>
      <c r="G7" s="78"/>
      <c r="H7" s="69"/>
    </row>
    <row r="8" spans="1:10" ht="15" customHeight="1">
      <c r="A8" s="76"/>
      <c r="B8" s="77"/>
      <c r="C8" s="78"/>
      <c r="D8" s="79"/>
      <c r="E8" s="78"/>
      <c r="F8" s="78"/>
      <c r="G8" s="78"/>
      <c r="H8" s="69"/>
    </row>
    <row r="9" spans="1:10" ht="15" customHeight="1">
      <c r="A9" s="81"/>
      <c r="B9" s="82"/>
      <c r="C9" s="82"/>
      <c r="D9" s="82"/>
      <c r="E9" s="82"/>
      <c r="F9" s="82"/>
      <c r="G9" s="82"/>
      <c r="H9" s="69"/>
    </row>
    <row r="10" spans="1:10" ht="15" customHeight="1">
      <c r="A10" s="83"/>
      <c r="H10" s="69"/>
    </row>
    <row r="11" spans="1:10" s="84" customFormat="1" ht="32.25">
      <c r="A11" s="958" t="s">
        <v>129</v>
      </c>
      <c r="B11" s="959"/>
      <c r="C11" s="959"/>
      <c r="D11" s="959"/>
      <c r="E11" s="959"/>
      <c r="F11" s="959"/>
      <c r="G11" s="959"/>
      <c r="H11" s="960"/>
    </row>
    <row r="12" spans="1:10" s="84" customFormat="1" ht="26.25">
      <c r="A12" s="961" t="str">
        <f>+'Planning Section'!C10</f>
        <v>21-27 May 2023</v>
      </c>
      <c r="B12" s="962"/>
      <c r="C12" s="962"/>
      <c r="D12" s="962"/>
      <c r="E12" s="962"/>
      <c r="F12" s="962"/>
      <c r="G12" s="962"/>
      <c r="H12" s="963"/>
    </row>
    <row r="13" spans="1:10" s="84" customFormat="1" ht="15" customHeight="1">
      <c r="A13" s="85"/>
      <c r="B13" s="86"/>
      <c r="C13" s="86"/>
      <c r="D13" s="86"/>
      <c r="E13" s="86"/>
      <c r="F13" s="86"/>
      <c r="G13" s="86"/>
      <c r="H13" s="87"/>
    </row>
    <row r="14" spans="1:10" s="84" customFormat="1" ht="15" customHeight="1">
      <c r="A14" s="85"/>
      <c r="B14" s="86"/>
      <c r="C14" s="86"/>
      <c r="D14" s="86"/>
      <c r="E14" s="86"/>
      <c r="F14" s="86"/>
      <c r="G14" s="86"/>
      <c r="H14" s="87"/>
    </row>
    <row r="15" spans="1:10" s="84" customFormat="1" ht="15" customHeight="1">
      <c r="A15" s="85"/>
      <c r="B15" s="86"/>
      <c r="C15" s="86"/>
      <c r="D15" s="86"/>
      <c r="E15" s="86"/>
      <c r="F15" s="86"/>
      <c r="G15" s="86"/>
      <c r="H15" s="87"/>
    </row>
    <row r="16" spans="1:10" s="84" customFormat="1" ht="15" customHeight="1">
      <c r="A16" s="85"/>
      <c r="B16" s="86"/>
      <c r="C16" s="86"/>
      <c r="D16" s="86"/>
      <c r="E16" s="86"/>
      <c r="F16" s="86"/>
      <c r="G16" s="86"/>
      <c r="H16" s="87"/>
    </row>
    <row r="17" spans="1:8" ht="15" customHeight="1">
      <c r="A17" s="76"/>
      <c r="B17" s="70"/>
      <c r="C17" s="78"/>
      <c r="D17" s="79"/>
      <c r="E17" s="78"/>
      <c r="F17" s="78"/>
      <c r="G17" s="78"/>
      <c r="H17" s="69"/>
    </row>
    <row r="18" spans="1:8" ht="15" customHeight="1">
      <c r="A18" s="76"/>
      <c r="B18" s="77"/>
      <c r="C18" s="78"/>
      <c r="D18" s="79"/>
      <c r="E18" s="78"/>
      <c r="F18" s="78"/>
      <c r="G18" s="78"/>
      <c r="H18" s="69"/>
    </row>
    <row r="19" spans="1:8" ht="15" customHeight="1">
      <c r="A19" s="80"/>
      <c r="B19" s="77"/>
      <c r="C19" s="78"/>
      <c r="D19" s="79"/>
      <c r="E19" s="78"/>
      <c r="F19" s="78"/>
      <c r="G19" s="78"/>
      <c r="H19" s="69"/>
    </row>
    <row r="20" spans="1:8" ht="26.25" customHeight="1">
      <c r="A20" s="88" t="s">
        <v>127</v>
      </c>
      <c r="B20" s="72"/>
      <c r="C20" s="72"/>
      <c r="D20" s="72"/>
      <c r="E20" s="73"/>
      <c r="F20" s="73"/>
      <c r="G20" s="72"/>
      <c r="H20" s="74"/>
    </row>
    <row r="21" spans="1:8" ht="15" customHeight="1">
      <c r="A21" s="89"/>
      <c r="B21" s="90"/>
      <c r="C21" s="90"/>
      <c r="D21" s="90"/>
      <c r="E21" s="91"/>
      <c r="F21" s="91"/>
      <c r="G21" s="90"/>
      <c r="H21" s="92"/>
    </row>
    <row r="22" spans="1:8" ht="24.95" customHeight="1">
      <c r="A22" s="89" t="s">
        <v>130</v>
      </c>
      <c r="B22" s="90"/>
      <c r="C22" s="90"/>
      <c r="D22" s="90"/>
      <c r="E22" s="91"/>
      <c r="F22" s="91"/>
      <c r="G22" s="90"/>
      <c r="H22" s="92"/>
    </row>
    <row r="23" spans="1:8" ht="24.95" customHeight="1">
      <c r="A23" s="214" t="s">
        <v>170</v>
      </c>
      <c r="B23" s="128"/>
      <c r="C23" s="128"/>
      <c r="D23" s="128"/>
      <c r="E23" s="129"/>
      <c r="F23" s="129"/>
      <c r="G23" s="128"/>
      <c r="H23" s="130"/>
    </row>
    <row r="24" spans="1:8" ht="24.95" customHeight="1">
      <c r="A24" s="214" t="s">
        <v>318</v>
      </c>
      <c r="B24" s="128"/>
      <c r="C24" s="128"/>
      <c r="D24" s="128"/>
      <c r="E24" s="129"/>
      <c r="F24" s="129"/>
      <c r="G24" s="128"/>
      <c r="H24" s="130"/>
    </row>
    <row r="25" spans="1:8" ht="24.95" customHeight="1">
      <c r="A25" s="214" t="s">
        <v>171</v>
      </c>
      <c r="B25" s="128"/>
      <c r="C25" s="128"/>
      <c r="D25" s="128"/>
      <c r="E25" s="129"/>
      <c r="F25" s="129"/>
      <c r="G25" s="128"/>
      <c r="H25" s="130"/>
    </row>
    <row r="26" spans="1:8" ht="24.95" customHeight="1">
      <c r="A26" s="214" t="s">
        <v>172</v>
      </c>
      <c r="B26" s="128"/>
      <c r="C26" s="128"/>
      <c r="D26" s="128"/>
      <c r="E26" s="129"/>
      <c r="F26" s="129"/>
      <c r="G26" s="128"/>
      <c r="H26" s="130"/>
    </row>
    <row r="27" spans="1:8" ht="24.95" customHeight="1">
      <c r="A27" s="214"/>
      <c r="B27" s="128"/>
      <c r="C27" s="128"/>
      <c r="D27" s="128"/>
      <c r="E27" s="129"/>
      <c r="F27" s="129"/>
      <c r="G27" s="128"/>
      <c r="H27" s="130"/>
    </row>
    <row r="28" spans="1:8" ht="24.95" customHeight="1">
      <c r="A28" s="127" t="s">
        <v>148</v>
      </c>
      <c r="B28" s="128"/>
      <c r="C28" s="128"/>
      <c r="D28" s="128"/>
      <c r="E28" s="129"/>
      <c r="F28" s="129"/>
      <c r="G28" s="128"/>
      <c r="H28" s="130"/>
    </row>
    <row r="29" spans="1:8" ht="24.95" customHeight="1">
      <c r="A29" s="127" t="s">
        <v>149</v>
      </c>
      <c r="B29" s="128"/>
      <c r="C29" s="128"/>
      <c r="D29" s="128"/>
      <c r="E29" s="129"/>
      <c r="F29" s="129"/>
      <c r="G29" s="128"/>
      <c r="H29" s="130"/>
    </row>
    <row r="30" spans="1:8" ht="24.95" customHeight="1">
      <c r="A30" s="89"/>
      <c r="B30" s="90"/>
      <c r="C30" s="90"/>
      <c r="D30" s="90"/>
      <c r="E30" s="91"/>
      <c r="F30" s="91"/>
      <c r="G30" s="90"/>
      <c r="H30" s="92"/>
    </row>
    <row r="31" spans="1:8" ht="15" customHeight="1">
      <c r="A31" s="89"/>
      <c r="B31" s="90"/>
      <c r="C31" s="90"/>
      <c r="D31" s="90"/>
      <c r="E31" s="91"/>
      <c r="F31" s="91"/>
      <c r="G31" s="90"/>
      <c r="H31" s="92"/>
    </row>
    <row r="32" spans="1:8" ht="15" customHeight="1">
      <c r="A32" s="93"/>
      <c r="H32" s="69"/>
    </row>
    <row r="33" spans="1:8" ht="15" customHeight="1">
      <c r="A33" s="93"/>
      <c r="H33" s="69"/>
    </row>
    <row r="34" spans="1:8" ht="15" customHeight="1">
      <c r="A34" s="93"/>
      <c r="H34" s="69"/>
    </row>
    <row r="35" spans="1:8" ht="15" customHeight="1">
      <c r="A35" s="93"/>
      <c r="H35" s="69"/>
    </row>
    <row r="36" spans="1:8" ht="15" customHeight="1">
      <c r="A36" s="93"/>
      <c r="H36" s="69"/>
    </row>
    <row r="37" spans="1:8" s="98" customFormat="1" ht="15" customHeight="1">
      <c r="A37" s="94"/>
      <c r="B37" s="95"/>
      <c r="C37" s="95"/>
      <c r="D37" s="95"/>
      <c r="E37" s="96"/>
      <c r="F37" s="96"/>
      <c r="G37" s="95"/>
      <c r="H37" s="97"/>
    </row>
    <row r="38" spans="1:8" s="98" customFormat="1" ht="15" customHeight="1">
      <c r="A38" s="94" t="s">
        <v>128</v>
      </c>
      <c r="B38" s="95"/>
      <c r="C38" s="95"/>
      <c r="D38" s="95"/>
      <c r="E38" s="96"/>
      <c r="F38" s="96"/>
      <c r="G38" s="95"/>
      <c r="H38" s="97"/>
    </row>
    <row r="39" spans="1:8" ht="15" customHeight="1">
      <c r="A39" s="93"/>
      <c r="H39" s="69"/>
    </row>
    <row r="40" spans="1:8" ht="15" customHeight="1" thickBot="1">
      <c r="A40" s="99"/>
      <c r="B40" s="100"/>
      <c r="C40" s="100"/>
      <c r="D40" s="100"/>
      <c r="E40" s="100"/>
      <c r="F40" s="100"/>
      <c r="G40" s="100"/>
      <c r="H40" s="101"/>
    </row>
    <row r="41" spans="1:8" ht="15" customHeight="1" thickTop="1"/>
  </sheetData>
  <mergeCells count="2">
    <mergeCell ref="A11:H11"/>
    <mergeCell ref="A12:H12"/>
  </mergeCells>
  <phoneticPr fontId="115" type="noConversion"/>
  <printOptions horizontalCentered="1" verticalCentered="1"/>
  <pageMargins left="0.7" right="0.7" top="1" bottom="1" header="0.54" footer="0.54"/>
  <pageSetup paperSize="9" scale="95" orientation="portrait" r:id="rId1"/>
  <headerFooter>
    <oddFooter>&amp;LNo. Form : FM/PROD-027&amp;RReported by Production Department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DM480"/>
  <sheetViews>
    <sheetView showGridLines="0" view="pageBreakPreview" topLeftCell="A8" zoomScale="90" zoomScaleNormal="100" zoomScaleSheetLayoutView="90" workbookViewId="0">
      <selection activeCell="AB232" sqref="AB232"/>
    </sheetView>
  </sheetViews>
  <sheetFormatPr defaultColWidth="9.140625" defaultRowHeight="15" outlineLevelRow="1" outlineLevelCol="1"/>
  <cols>
    <col min="1" max="2" width="13.7109375" style="1" customWidth="1"/>
    <col min="3" max="3" width="16.42578125" style="1" customWidth="1"/>
    <col min="4" max="9" width="13.85546875" style="1" customWidth="1"/>
    <col min="10" max="10" width="15" style="1" customWidth="1"/>
    <col min="11" max="11" width="15.85546875" style="1" customWidth="1"/>
    <col min="12" max="12" width="14.42578125" style="1" bestFit="1" customWidth="1"/>
    <col min="13" max="13" width="18.28515625" style="1" bestFit="1" customWidth="1"/>
    <col min="14" max="16" width="13.85546875" style="1" customWidth="1"/>
    <col min="17" max="17" width="11.42578125" style="1" customWidth="1"/>
    <col min="18" max="18" width="16.28515625" style="1" customWidth="1"/>
    <col min="19" max="19" width="15.7109375" style="1" customWidth="1" outlineLevel="1"/>
    <col min="20" max="25" width="11.42578125" style="1" customWidth="1" outlineLevel="1"/>
    <col min="26" max="27" width="12.140625" style="1" customWidth="1" outlineLevel="1"/>
    <col min="28" max="30" width="7.140625" style="1" customWidth="1" outlineLevel="1"/>
    <col min="31" max="31" width="10" style="1" customWidth="1" outlineLevel="1"/>
    <col min="32" max="112" width="4.42578125" style="1" customWidth="1" outlineLevel="1"/>
    <col min="113" max="113" width="5.85546875" style="1" customWidth="1" outlineLevel="1"/>
    <col min="114" max="114" width="9.140625" style="1" customWidth="1" outlineLevel="1"/>
    <col min="115" max="115" width="9.42578125" style="1" customWidth="1" outlineLevel="1"/>
    <col min="116" max="117" width="5.7109375" style="1" customWidth="1" outlineLevel="1"/>
    <col min="118" max="16384" width="9.140625" style="1"/>
  </cols>
  <sheetData>
    <row r="1" spans="1:17" ht="12.95" customHeight="1">
      <c r="A1" s="985"/>
      <c r="B1" s="986"/>
      <c r="C1" s="1001" t="s">
        <v>110</v>
      </c>
      <c r="D1" s="1002"/>
      <c r="E1" s="1002"/>
      <c r="F1" s="1002"/>
      <c r="G1" s="1002"/>
      <c r="H1" s="1002"/>
      <c r="I1" s="1002"/>
      <c r="J1" s="1002"/>
      <c r="K1" s="1002"/>
      <c r="L1" s="1003"/>
      <c r="M1" s="1010" t="s">
        <v>135</v>
      </c>
      <c r="N1" s="1011"/>
      <c r="O1" s="1016" t="s">
        <v>134</v>
      </c>
      <c r="P1" s="1017"/>
    </row>
    <row r="2" spans="1:17" ht="12.95" customHeight="1">
      <c r="A2" s="987"/>
      <c r="B2" s="988"/>
      <c r="C2" s="1004"/>
      <c r="D2" s="1005"/>
      <c r="E2" s="1005"/>
      <c r="F2" s="1005"/>
      <c r="G2" s="1005"/>
      <c r="H2" s="1005"/>
      <c r="I2" s="1005"/>
      <c r="J2" s="1005"/>
      <c r="K2" s="1005"/>
      <c r="L2" s="1006"/>
      <c r="M2" s="1012" t="s">
        <v>136</v>
      </c>
      <c r="N2" s="1013"/>
      <c r="O2" s="1018" t="s">
        <v>139</v>
      </c>
      <c r="P2" s="1019"/>
    </row>
    <row r="3" spans="1:17" ht="12.95" customHeight="1">
      <c r="A3" s="987"/>
      <c r="B3" s="988"/>
      <c r="C3" s="1004"/>
      <c r="D3" s="1005"/>
      <c r="E3" s="1005"/>
      <c r="F3" s="1005"/>
      <c r="G3" s="1005"/>
      <c r="H3" s="1005"/>
      <c r="I3" s="1005"/>
      <c r="J3" s="1005"/>
      <c r="K3" s="1005"/>
      <c r="L3" s="1006"/>
      <c r="M3" s="1012" t="s">
        <v>137</v>
      </c>
      <c r="N3" s="1013"/>
      <c r="O3" s="1020">
        <v>42009</v>
      </c>
      <c r="P3" s="1021"/>
    </row>
    <row r="4" spans="1:17" ht="12.95" customHeight="1">
      <c r="A4" s="989"/>
      <c r="B4" s="990"/>
      <c r="C4" s="1007" t="s">
        <v>81</v>
      </c>
      <c r="D4" s="1008"/>
      <c r="E4" s="1008"/>
      <c r="F4" s="1008"/>
      <c r="G4" s="1008"/>
      <c r="H4" s="1008"/>
      <c r="I4" s="1008"/>
      <c r="J4" s="1008"/>
      <c r="K4" s="1008"/>
      <c r="L4" s="1009"/>
      <c r="M4" s="1014" t="s">
        <v>138</v>
      </c>
      <c r="N4" s="1015"/>
      <c r="O4" s="1022" t="s">
        <v>167</v>
      </c>
      <c r="P4" s="1023"/>
    </row>
    <row r="5" spans="1:17" ht="17.100000000000001" customHeight="1">
      <c r="A5" s="173" t="s">
        <v>82</v>
      </c>
      <c r="B5" s="1024" t="s">
        <v>83</v>
      </c>
      <c r="C5" s="1024"/>
      <c r="D5" s="1024"/>
      <c r="E5" s="1024" t="s">
        <v>84</v>
      </c>
      <c r="F5" s="1024"/>
      <c r="G5" s="1024"/>
      <c r="H5" s="991" t="s">
        <v>19</v>
      </c>
      <c r="I5" s="991"/>
      <c r="J5" s="991"/>
      <c r="K5" s="1024" t="s">
        <v>85</v>
      </c>
      <c r="L5" s="1024"/>
      <c r="M5" s="1024"/>
      <c r="N5" s="1024" t="s">
        <v>86</v>
      </c>
      <c r="O5" s="1024"/>
      <c r="P5" s="1025"/>
    </row>
    <row r="6" spans="1:17" ht="17.100000000000001" customHeight="1">
      <c r="A6" s="173" t="s">
        <v>87</v>
      </c>
      <c r="B6" s="172" t="s">
        <v>4</v>
      </c>
      <c r="C6" s="172" t="s">
        <v>88</v>
      </c>
      <c r="D6" s="172" t="s">
        <v>269</v>
      </c>
      <c r="E6" s="969" t="s">
        <v>157</v>
      </c>
      <c r="F6" s="970"/>
      <c r="G6" s="969" t="s">
        <v>12</v>
      </c>
      <c r="H6" s="970"/>
      <c r="I6" s="969" t="s">
        <v>14</v>
      </c>
      <c r="J6" s="970"/>
      <c r="K6" s="969" t="s">
        <v>15</v>
      </c>
      <c r="L6" s="970"/>
      <c r="M6" s="969" t="s">
        <v>16</v>
      </c>
      <c r="N6" s="970"/>
      <c r="O6" s="969" t="s">
        <v>9</v>
      </c>
      <c r="P6" s="1030"/>
    </row>
    <row r="7" spans="1:17" ht="17.100000000000001" customHeight="1">
      <c r="A7" s="174" t="s">
        <v>89</v>
      </c>
      <c r="B7" s="991" t="s">
        <v>90</v>
      </c>
      <c r="C7" s="991"/>
      <c r="D7" s="991"/>
      <c r="E7" s="991" t="s">
        <v>91</v>
      </c>
      <c r="F7" s="991"/>
      <c r="G7" s="991"/>
      <c r="H7" s="991"/>
      <c r="I7" s="991"/>
      <c r="J7" s="991"/>
      <c r="K7" s="991" t="s">
        <v>92</v>
      </c>
      <c r="L7" s="991"/>
      <c r="M7" s="991"/>
      <c r="N7" s="991" t="s">
        <v>168</v>
      </c>
      <c r="O7" s="991"/>
      <c r="P7" s="992"/>
    </row>
    <row r="8" spans="1:17" ht="17.100000000000001" customHeight="1">
      <c r="A8" s="173" t="s">
        <v>93</v>
      </c>
      <c r="B8" s="991" t="s">
        <v>106</v>
      </c>
      <c r="C8" s="991"/>
      <c r="D8" s="991"/>
      <c r="E8" s="1024" t="s">
        <v>94</v>
      </c>
      <c r="F8" s="1024"/>
      <c r="G8" s="1024"/>
      <c r="H8" s="1024" t="s">
        <v>95</v>
      </c>
      <c r="I8" s="1024"/>
      <c r="J8" s="1024"/>
      <c r="K8" s="1024" t="s">
        <v>107</v>
      </c>
      <c r="L8" s="1024"/>
      <c r="M8" s="1024"/>
      <c r="N8" s="1024" t="s">
        <v>108</v>
      </c>
      <c r="O8" s="1024"/>
      <c r="P8" s="1025"/>
    </row>
    <row r="9" spans="1:17" ht="9.9499999999999993" customHeight="1">
      <c r="A9" s="175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176"/>
    </row>
    <row r="10" spans="1:17" ht="17.100000000000001" customHeight="1">
      <c r="A10" s="1028" t="s">
        <v>99</v>
      </c>
      <c r="B10" s="1029"/>
      <c r="C10" s="38" t="s">
        <v>399</v>
      </c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177"/>
    </row>
    <row r="11" spans="1:17" ht="17.100000000000001" customHeight="1">
      <c r="A11" s="1028" t="s">
        <v>131</v>
      </c>
      <c r="B11" s="1029"/>
      <c r="C11" s="1056">
        <f>+U37 +1</f>
        <v>21.428571428571427</v>
      </c>
      <c r="D11" s="1056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178"/>
      <c r="Q11" s="51"/>
    </row>
    <row r="12" spans="1:17" ht="9.9499999999999993" customHeight="1">
      <c r="A12" s="179"/>
      <c r="P12" s="180"/>
    </row>
    <row r="13" spans="1:17" ht="17.100000000000001" customHeight="1">
      <c r="A13" s="175" t="s">
        <v>0</v>
      </c>
      <c r="P13" s="180"/>
    </row>
    <row r="14" spans="1:17" ht="17.100000000000001" customHeight="1">
      <c r="A14" s="175" t="s">
        <v>63</v>
      </c>
      <c r="P14" s="180"/>
    </row>
    <row r="15" spans="1:17" ht="17.100000000000001" customHeight="1">
      <c r="A15" s="1044" t="s">
        <v>60</v>
      </c>
      <c r="B15" s="1031"/>
      <c r="C15" s="973" t="s">
        <v>27</v>
      </c>
      <c r="D15" s="978"/>
      <c r="E15" s="143" t="s">
        <v>321</v>
      </c>
      <c r="F15" s="973" t="s">
        <v>28</v>
      </c>
      <c r="G15" s="978"/>
      <c r="H15" s="973" t="s">
        <v>29</v>
      </c>
      <c r="I15" s="978"/>
      <c r="J15" s="973" t="s">
        <v>30</v>
      </c>
      <c r="K15" s="978"/>
      <c r="L15" s="973" t="s">
        <v>31</v>
      </c>
      <c r="M15" s="978"/>
      <c r="N15" s="1031" t="s">
        <v>32</v>
      </c>
      <c r="O15" s="1031"/>
      <c r="P15" s="180"/>
    </row>
    <row r="16" spans="1:17" ht="17.100000000000001" customHeight="1">
      <c r="A16" s="181" t="s">
        <v>314</v>
      </c>
      <c r="B16" s="141"/>
      <c r="C16" s="979">
        <f>+C432</f>
        <v>60064145</v>
      </c>
      <c r="D16" s="980"/>
      <c r="E16" s="1036">
        <f>+C16/C42</f>
        <v>0.32374357246806446</v>
      </c>
      <c r="F16" s="1040">
        <f>+U36</f>
        <v>143</v>
      </c>
      <c r="G16" s="1041"/>
      <c r="H16" s="1040">
        <f>+T36-U36</f>
        <v>214</v>
      </c>
      <c r="I16" s="1041"/>
      <c r="J16" s="1038">
        <f>+ABS(C17)/H16</f>
        <v>586289.04205607472</v>
      </c>
      <c r="K16" s="1039"/>
      <c r="L16" s="1038">
        <f>+ABS(C17)/V42</f>
        <v>4104023.2943925234</v>
      </c>
      <c r="M16" s="1039"/>
      <c r="N16" s="1032">
        <f>+((ABS(C17)-(J16*(T28-U28)))/COUNTA(T29:T33))</f>
        <v>21692694.556074768</v>
      </c>
      <c r="O16" s="1033"/>
      <c r="P16" s="180"/>
    </row>
    <row r="17" spans="1:117" ht="17.100000000000001" customHeight="1">
      <c r="A17" s="181" t="s">
        <v>315</v>
      </c>
      <c r="B17" s="141"/>
      <c r="C17" s="971">
        <f>+C16-C42</f>
        <v>-125465855</v>
      </c>
      <c r="D17" s="972"/>
      <c r="E17" s="1037"/>
      <c r="F17" s="1042"/>
      <c r="G17" s="1043"/>
      <c r="H17" s="1042"/>
      <c r="I17" s="1043"/>
      <c r="J17" s="1034"/>
      <c r="K17" s="1035"/>
      <c r="L17" s="1034"/>
      <c r="M17" s="1035"/>
      <c r="N17" s="1034"/>
      <c r="O17" s="1035"/>
      <c r="P17" s="180"/>
    </row>
    <row r="18" spans="1:117" ht="17.100000000000001" customHeight="1">
      <c r="A18" s="181" t="s">
        <v>316</v>
      </c>
      <c r="B18" s="141"/>
      <c r="C18" s="979">
        <f>+D432</f>
        <v>11696402.420000002</v>
      </c>
      <c r="D18" s="980"/>
      <c r="E18" s="1036">
        <f>+C18/C76</f>
        <v>0.37730330387096778</v>
      </c>
      <c r="F18" s="1040">
        <f>+AA36</f>
        <v>143</v>
      </c>
      <c r="G18" s="1041"/>
      <c r="H18" s="1040">
        <f>+Z36-AA36</f>
        <v>214</v>
      </c>
      <c r="I18" s="1041"/>
      <c r="J18" s="1038">
        <f>+ABS(C19)/H18</f>
        <v>90203.727009345792</v>
      </c>
      <c r="K18" s="1039"/>
      <c r="L18" s="1038">
        <f>+ABS(C19)/AB41</f>
        <v>631426.08906542044</v>
      </c>
      <c r="M18" s="1039"/>
      <c r="N18" s="1032">
        <f>+((ABS(C19)-(J18*(Z28-AA28)))/COUNTA(Z29:Z33))</f>
        <v>3337537.8993457938</v>
      </c>
      <c r="O18" s="1033"/>
      <c r="P18" s="180"/>
      <c r="DL18" s="57"/>
    </row>
    <row r="19" spans="1:117" ht="17.100000000000001" customHeight="1">
      <c r="A19" s="181" t="s">
        <v>317</v>
      </c>
      <c r="B19" s="141"/>
      <c r="C19" s="971">
        <f>+C18-C76</f>
        <v>-19303597.579999998</v>
      </c>
      <c r="D19" s="972"/>
      <c r="E19" s="1037"/>
      <c r="F19" s="1042"/>
      <c r="G19" s="1043"/>
      <c r="H19" s="1042"/>
      <c r="I19" s="1043"/>
      <c r="J19" s="1034"/>
      <c r="K19" s="1035"/>
      <c r="L19" s="1034"/>
      <c r="M19" s="1035"/>
      <c r="N19" s="1034"/>
      <c r="O19" s="1035"/>
      <c r="P19" s="180"/>
      <c r="DL19" s="57"/>
    </row>
    <row r="20" spans="1:117" ht="9.9499999999999993" customHeight="1">
      <c r="A20" s="179"/>
      <c r="P20" s="180"/>
      <c r="DL20" s="57"/>
    </row>
    <row r="21" spans="1:117" ht="17.100000000000001" customHeight="1">
      <c r="A21" s="175" t="s">
        <v>331</v>
      </c>
      <c r="P21" s="182" t="s">
        <v>115</v>
      </c>
      <c r="DL21" s="57"/>
    </row>
    <row r="22" spans="1:117" ht="17.100000000000001" customHeight="1">
      <c r="A22" s="1054" t="s">
        <v>150</v>
      </c>
      <c r="B22" s="1053" t="s">
        <v>2</v>
      </c>
      <c r="C22" s="976" t="s">
        <v>337</v>
      </c>
      <c r="D22" s="973" t="s">
        <v>24</v>
      </c>
      <c r="E22" s="974"/>
      <c r="F22" s="978"/>
      <c r="G22" s="973" t="s">
        <v>23</v>
      </c>
      <c r="H22" s="974"/>
      <c r="I22" s="978"/>
      <c r="J22" s="973" t="s">
        <v>26</v>
      </c>
      <c r="K22" s="974"/>
      <c r="L22" s="978"/>
      <c r="M22" s="976" t="s">
        <v>342</v>
      </c>
      <c r="N22" s="973" t="s">
        <v>323</v>
      </c>
      <c r="O22" s="974"/>
      <c r="P22" s="975"/>
      <c r="S22" s="4" t="s">
        <v>301</v>
      </c>
      <c r="T22" s="6" t="s">
        <v>47</v>
      </c>
      <c r="U22" s="6" t="s">
        <v>48</v>
      </c>
      <c r="X22" s="7"/>
      <c r="Y22" s="4" t="s">
        <v>285</v>
      </c>
      <c r="Z22" s="6" t="s">
        <v>47</v>
      </c>
      <c r="AA22" s="6" t="s">
        <v>48</v>
      </c>
      <c r="AB22" s="7"/>
      <c r="AE22" s="29" t="s">
        <v>105</v>
      </c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DL22" s="57"/>
    </row>
    <row r="23" spans="1:117" ht="17.100000000000001" customHeight="1">
      <c r="A23" s="1055"/>
      <c r="B23" s="977"/>
      <c r="C23" s="977"/>
      <c r="D23" s="143" t="s">
        <v>20</v>
      </c>
      <c r="E23" s="143" t="s">
        <v>21</v>
      </c>
      <c r="F23" s="143" t="s">
        <v>25</v>
      </c>
      <c r="G23" s="143" t="s">
        <v>20</v>
      </c>
      <c r="H23" s="143" t="s">
        <v>21</v>
      </c>
      <c r="I23" s="143" t="s">
        <v>25</v>
      </c>
      <c r="J23" s="143" t="s">
        <v>20</v>
      </c>
      <c r="K23" s="143" t="s">
        <v>21</v>
      </c>
      <c r="L23" s="143" t="s">
        <v>25</v>
      </c>
      <c r="M23" s="1072"/>
      <c r="N23" s="143" t="s">
        <v>20</v>
      </c>
      <c r="O23" s="143" t="s">
        <v>21</v>
      </c>
      <c r="P23" s="183" t="s">
        <v>25</v>
      </c>
      <c r="S23" s="4" t="s">
        <v>33</v>
      </c>
      <c r="T23" s="137">
        <v>28</v>
      </c>
      <c r="U23" s="138">
        <v>28</v>
      </c>
      <c r="X23" s="7"/>
      <c r="Y23" s="4" t="s">
        <v>33</v>
      </c>
      <c r="Z23" s="137">
        <v>28</v>
      </c>
      <c r="AA23" s="138">
        <v>28</v>
      </c>
      <c r="AB23" s="10"/>
      <c r="AE23" s="967" t="s">
        <v>150</v>
      </c>
      <c r="AF23" s="1063" t="s">
        <v>33</v>
      </c>
      <c r="AG23" s="1065"/>
      <c r="AH23" s="1069"/>
      <c r="AI23" s="1064"/>
      <c r="AJ23" s="1069"/>
      <c r="AK23" s="1065"/>
      <c r="AL23" s="1063" t="s">
        <v>34</v>
      </c>
      <c r="AM23" s="1065"/>
      <c r="AN23" s="1065"/>
      <c r="AO23" s="1073"/>
      <c r="AP23" s="1063" t="s">
        <v>35</v>
      </c>
      <c r="AQ23" s="1065"/>
      <c r="AR23" s="1065"/>
      <c r="AS23" s="1069"/>
      <c r="AT23" s="1063" t="s">
        <v>36</v>
      </c>
      <c r="AU23" s="1065"/>
      <c r="AV23" s="1065"/>
      <c r="AW23" s="1069"/>
      <c r="AX23" s="1063" t="s">
        <v>37</v>
      </c>
      <c r="AY23" s="1065"/>
      <c r="AZ23" s="1065"/>
      <c r="BA23" s="1069"/>
      <c r="BB23" s="1069"/>
      <c r="BC23" s="1069"/>
      <c r="BD23" s="1063" t="s">
        <v>38</v>
      </c>
      <c r="BE23" s="1074"/>
      <c r="BF23" s="1074"/>
      <c r="BG23" s="1069"/>
      <c r="BH23" s="1063" t="s">
        <v>39</v>
      </c>
      <c r="BI23" s="1065"/>
      <c r="BJ23" s="1069"/>
      <c r="BK23" s="1069"/>
      <c r="BL23" s="1069"/>
      <c r="BM23" s="1063" t="s">
        <v>40</v>
      </c>
      <c r="BN23" s="1069"/>
      <c r="BO23" s="1069"/>
      <c r="BP23" s="1069"/>
      <c r="BQ23" s="1065"/>
      <c r="BR23" s="1069"/>
      <c r="BS23" s="1069"/>
      <c r="BT23" s="1065"/>
      <c r="BU23" s="1069"/>
      <c r="BV23" s="1069"/>
      <c r="BW23" s="1069"/>
      <c r="BX23" s="1069"/>
      <c r="BY23" s="1069"/>
      <c r="BZ23" s="1069"/>
      <c r="CA23" s="1070"/>
      <c r="CB23" s="1069"/>
      <c r="CC23" s="1069"/>
      <c r="CD23" s="1069"/>
      <c r="CE23" s="1069"/>
      <c r="CF23" s="1069"/>
      <c r="CG23" s="1069"/>
      <c r="CH23" s="1069"/>
      <c r="CI23" s="1063" t="s">
        <v>41</v>
      </c>
      <c r="CJ23" s="1069"/>
      <c r="CK23" s="1071"/>
      <c r="CL23" s="1069"/>
      <c r="CM23" s="1069"/>
      <c r="CN23" s="1069"/>
      <c r="CO23" s="1069"/>
      <c r="CP23" s="1069"/>
      <c r="CQ23" s="1069"/>
      <c r="CR23" s="1071"/>
      <c r="CS23" s="1065"/>
      <c r="CT23" s="1069"/>
      <c r="CU23" s="1063" t="s">
        <v>42</v>
      </c>
      <c r="CV23" s="1071"/>
      <c r="CW23" s="1071"/>
      <c r="CX23" s="1070"/>
      <c r="CY23" s="1063" t="s">
        <v>43</v>
      </c>
      <c r="CZ23" s="1069"/>
      <c r="DA23" s="1071"/>
      <c r="DB23" s="1069"/>
      <c r="DC23" s="1069"/>
      <c r="DD23" s="1063" t="s">
        <v>44</v>
      </c>
      <c r="DE23" s="1064"/>
      <c r="DF23" s="1065"/>
      <c r="DG23" s="1064"/>
      <c r="DH23" s="1065"/>
      <c r="DI23" s="967" t="s">
        <v>104</v>
      </c>
      <c r="DL23" s="57"/>
    </row>
    <row r="24" spans="1:117" ht="17.100000000000001" customHeight="1">
      <c r="A24" s="184" t="s">
        <v>4</v>
      </c>
      <c r="B24" s="167" t="s">
        <v>151</v>
      </c>
      <c r="C24" s="123">
        <v>0</v>
      </c>
      <c r="D24" s="274">
        <v>0</v>
      </c>
      <c r="E24" s="310">
        <v>0</v>
      </c>
      <c r="F24" s="275">
        <f t="shared" ref="F24:F32" si="0">+E24-D24</f>
        <v>0</v>
      </c>
      <c r="G24" s="274">
        <f>May!K7</f>
        <v>0</v>
      </c>
      <c r="H24" s="274">
        <f>+May!L7</f>
        <v>0</v>
      </c>
      <c r="I24" s="275">
        <f t="shared" ref="I24:I32" si="1">+H24-G24</f>
        <v>0</v>
      </c>
      <c r="J24" s="274">
        <f>May!O7</f>
        <v>0</v>
      </c>
      <c r="K24" s="274">
        <f>May!Q7</f>
        <v>0</v>
      </c>
      <c r="L24" s="145">
        <f>+K24-J24</f>
        <v>0</v>
      </c>
      <c r="M24" s="146">
        <f>+K24-C24</f>
        <v>0</v>
      </c>
      <c r="N24" s="126">
        <f t="shared" ref="N24:O27" si="2">+IF(G58=0,0,G24/G58)</f>
        <v>0</v>
      </c>
      <c r="O24" s="126">
        <f t="shared" si="2"/>
        <v>0</v>
      </c>
      <c r="P24" s="185">
        <f t="shared" ref="P24:P26" si="3">+O24-N24</f>
        <v>0</v>
      </c>
      <c r="S24" s="4" t="s">
        <v>34</v>
      </c>
      <c r="T24" s="137">
        <v>28</v>
      </c>
      <c r="U24" s="137">
        <v>28</v>
      </c>
      <c r="X24" s="5"/>
      <c r="Y24" s="4" t="s">
        <v>34</v>
      </c>
      <c r="Z24" s="137">
        <v>28</v>
      </c>
      <c r="AA24" s="137">
        <v>28</v>
      </c>
      <c r="AB24" s="3"/>
      <c r="AE24" s="968"/>
      <c r="AF24" s="121">
        <v>1</v>
      </c>
      <c r="AG24" s="121">
        <v>2</v>
      </c>
      <c r="AH24" s="121">
        <v>9</v>
      </c>
      <c r="AI24" s="121">
        <v>16</v>
      </c>
      <c r="AJ24" s="121">
        <v>23</v>
      </c>
      <c r="AK24" s="121">
        <v>30</v>
      </c>
      <c r="AL24" s="30">
        <v>7</v>
      </c>
      <c r="AM24" s="30">
        <v>14</v>
      </c>
      <c r="AN24" s="30">
        <v>21</v>
      </c>
      <c r="AO24" s="30">
        <v>28</v>
      </c>
      <c r="AP24" s="30">
        <v>7</v>
      </c>
      <c r="AQ24" s="30">
        <v>14</v>
      </c>
      <c r="AR24" s="30">
        <v>21</v>
      </c>
      <c r="AS24" s="121">
        <v>28</v>
      </c>
      <c r="AT24" s="30">
        <v>4</v>
      </c>
      <c r="AU24" s="30">
        <v>11</v>
      </c>
      <c r="AV24" s="30">
        <v>18</v>
      </c>
      <c r="AW24" s="121">
        <v>25</v>
      </c>
      <c r="AX24" s="30">
        <v>2</v>
      </c>
      <c r="AY24" s="30">
        <v>9</v>
      </c>
      <c r="AZ24" s="30">
        <v>13</v>
      </c>
      <c r="BA24" s="121">
        <v>16</v>
      </c>
      <c r="BB24" s="121">
        <v>23</v>
      </c>
      <c r="BC24" s="121">
        <v>30</v>
      </c>
      <c r="BD24" s="30">
        <v>6</v>
      </c>
      <c r="BE24" s="30">
        <v>13</v>
      </c>
      <c r="BF24" s="30">
        <v>20</v>
      </c>
      <c r="BG24" s="121">
        <v>27</v>
      </c>
      <c r="BH24" s="30">
        <v>4</v>
      </c>
      <c r="BI24" s="30">
        <v>11</v>
      </c>
      <c r="BJ24" s="121">
        <v>18</v>
      </c>
      <c r="BK24" s="121">
        <v>20</v>
      </c>
      <c r="BL24" s="121">
        <v>25</v>
      </c>
      <c r="BM24" s="30">
        <v>1</v>
      </c>
      <c r="BN24" s="30">
        <v>2</v>
      </c>
      <c r="BO24" s="121">
        <v>3</v>
      </c>
      <c r="BP24" s="121">
        <v>7</v>
      </c>
      <c r="BQ24" s="30">
        <v>8</v>
      </c>
      <c r="BR24" s="121">
        <v>14</v>
      </c>
      <c r="BS24" s="121">
        <v>15</v>
      </c>
      <c r="BT24" s="30">
        <v>16</v>
      </c>
      <c r="BU24" s="30">
        <v>17</v>
      </c>
      <c r="BV24" s="121">
        <v>18</v>
      </c>
      <c r="BW24" s="121">
        <v>19</v>
      </c>
      <c r="BX24" s="121">
        <v>20</v>
      </c>
      <c r="BY24" s="121">
        <v>21</v>
      </c>
      <c r="BZ24" s="121">
        <v>22</v>
      </c>
      <c r="CA24" s="121">
        <v>23</v>
      </c>
      <c r="CB24" s="121">
        <v>24</v>
      </c>
      <c r="CC24" s="121">
        <v>25</v>
      </c>
      <c r="CD24" s="121">
        <v>26</v>
      </c>
      <c r="CE24" s="121">
        <v>27</v>
      </c>
      <c r="CF24" s="121">
        <v>28</v>
      </c>
      <c r="CG24" s="121">
        <v>29</v>
      </c>
      <c r="CH24" s="121">
        <v>30</v>
      </c>
      <c r="CI24" s="30">
        <v>1</v>
      </c>
      <c r="CJ24" s="121">
        <v>2</v>
      </c>
      <c r="CK24" s="30">
        <v>3</v>
      </c>
      <c r="CL24" s="121">
        <v>4</v>
      </c>
      <c r="CM24" s="121">
        <v>6</v>
      </c>
      <c r="CN24" s="121">
        <v>11</v>
      </c>
      <c r="CO24" s="121">
        <v>12</v>
      </c>
      <c r="CP24" s="121">
        <v>13</v>
      </c>
      <c r="CQ24" s="121">
        <v>14</v>
      </c>
      <c r="CR24" s="30">
        <v>20</v>
      </c>
      <c r="CS24" s="30">
        <v>26</v>
      </c>
      <c r="CT24" s="121">
        <v>27</v>
      </c>
      <c r="CU24" s="30">
        <v>4</v>
      </c>
      <c r="CV24" s="30">
        <v>11</v>
      </c>
      <c r="CW24" s="30">
        <v>18</v>
      </c>
      <c r="CX24" s="121">
        <v>25</v>
      </c>
      <c r="CY24" s="30">
        <v>1</v>
      </c>
      <c r="CZ24" s="121">
        <v>8</v>
      </c>
      <c r="DA24" s="30">
        <v>15</v>
      </c>
      <c r="DB24" s="121">
        <v>22</v>
      </c>
      <c r="DC24" s="121">
        <v>29</v>
      </c>
      <c r="DD24" s="30">
        <v>6</v>
      </c>
      <c r="DE24" s="30">
        <v>13</v>
      </c>
      <c r="DF24" s="30">
        <v>20</v>
      </c>
      <c r="DG24" s="30">
        <v>25</v>
      </c>
      <c r="DH24" s="30">
        <v>27</v>
      </c>
      <c r="DI24" s="968"/>
      <c r="DK24" s="29"/>
      <c r="DL24" s="230">
        <v>31</v>
      </c>
      <c r="DM24" s="29">
        <v>31</v>
      </c>
    </row>
    <row r="25" spans="1:117" ht="17.100000000000001" customHeight="1">
      <c r="A25" s="184" t="s">
        <v>4</v>
      </c>
      <c r="B25" s="167" t="s">
        <v>90</v>
      </c>
      <c r="C25" s="123">
        <v>8940000</v>
      </c>
      <c r="D25" s="123">
        <f>((D230/E230)*7)</f>
        <v>191935.48387096776</v>
      </c>
      <c r="E25" s="40">
        <f>May!$BY$13</f>
        <v>104124</v>
      </c>
      <c r="F25" s="142">
        <f t="shared" ref="F25:F26" si="4">+E25-D25</f>
        <v>-87811.483870967757</v>
      </c>
      <c r="G25" s="123">
        <f>May!K8</f>
        <v>740322.6</v>
      </c>
      <c r="H25" s="123">
        <f>+May!L8</f>
        <v>542286</v>
      </c>
      <c r="I25" s="142">
        <f t="shared" si="1"/>
        <v>-198036.59999999998</v>
      </c>
      <c r="J25" s="123">
        <f>May!O8</f>
        <v>3506774.1935483878</v>
      </c>
      <c r="K25" s="123">
        <f>May!Q8</f>
        <v>3352745</v>
      </c>
      <c r="L25" s="145">
        <f t="shared" ref="L25:L26" si="5">+K25-J25</f>
        <v>-154029.19354838785</v>
      </c>
      <c r="M25" s="146">
        <f t="shared" ref="M25" si="6">+K25-C25</f>
        <v>-5587255</v>
      </c>
      <c r="N25" s="126">
        <f t="shared" si="2"/>
        <v>13.281258801727246</v>
      </c>
      <c r="O25" s="126">
        <f t="shared" si="2"/>
        <v>11.18544431472689</v>
      </c>
      <c r="P25" s="185">
        <f t="shared" si="3"/>
        <v>-2.0958144870003554</v>
      </c>
      <c r="S25" s="4" t="s">
        <v>35</v>
      </c>
      <c r="T25" s="137">
        <v>31</v>
      </c>
      <c r="U25" s="137">
        <v>31</v>
      </c>
      <c r="X25" s="5"/>
      <c r="Y25" s="4" t="s">
        <v>35</v>
      </c>
      <c r="Z25" s="137">
        <v>31</v>
      </c>
      <c r="AA25" s="137">
        <v>31</v>
      </c>
      <c r="AB25" s="3"/>
      <c r="AE25" s="31" t="s">
        <v>4</v>
      </c>
      <c r="AF25" s="122">
        <v>1</v>
      </c>
      <c r="AG25" s="122">
        <v>1</v>
      </c>
      <c r="AH25" s="122">
        <v>0</v>
      </c>
      <c r="AI25" s="122">
        <v>0</v>
      </c>
      <c r="AJ25" s="122">
        <v>0</v>
      </c>
      <c r="AK25" s="122">
        <v>0</v>
      </c>
      <c r="AL25" s="122">
        <v>0</v>
      </c>
      <c r="AM25" s="122">
        <v>0</v>
      </c>
      <c r="AN25" s="122">
        <v>0</v>
      </c>
      <c r="AO25" s="35">
        <v>0</v>
      </c>
      <c r="AP25" s="35">
        <v>0</v>
      </c>
      <c r="AQ25" s="35">
        <v>0</v>
      </c>
      <c r="AR25" s="35">
        <v>0</v>
      </c>
      <c r="AS25" s="35">
        <v>0</v>
      </c>
      <c r="AT25" s="35">
        <v>0</v>
      </c>
      <c r="AU25" s="35">
        <v>0</v>
      </c>
      <c r="AV25" s="35">
        <v>0</v>
      </c>
      <c r="AW25" s="35">
        <v>0</v>
      </c>
      <c r="AX25" s="35">
        <v>1.5</v>
      </c>
      <c r="AY25" s="35">
        <v>0</v>
      </c>
      <c r="AZ25" s="35">
        <v>0</v>
      </c>
      <c r="BA25" s="35">
        <v>0</v>
      </c>
      <c r="BB25" s="35">
        <v>0</v>
      </c>
      <c r="BC25" s="35">
        <v>0</v>
      </c>
      <c r="BD25" s="35">
        <v>0</v>
      </c>
      <c r="BE25" s="35">
        <v>0</v>
      </c>
      <c r="BF25" s="35">
        <v>0</v>
      </c>
      <c r="BG25" s="35">
        <v>0</v>
      </c>
      <c r="BH25" s="35"/>
      <c r="BI25" s="35"/>
      <c r="BJ25" s="122"/>
      <c r="BK25" s="122"/>
      <c r="BL25" s="122"/>
      <c r="BM25" s="35"/>
      <c r="BN25" s="35"/>
      <c r="BO25" s="35"/>
      <c r="BP25" s="35"/>
      <c r="BQ25" s="35"/>
      <c r="BR25" s="122"/>
      <c r="BS25" s="122"/>
      <c r="BT25" s="122"/>
      <c r="BU25" s="122"/>
      <c r="BV25" s="122"/>
      <c r="BW25" s="122"/>
      <c r="BX25" s="122"/>
      <c r="BY25" s="122"/>
      <c r="BZ25" s="122"/>
      <c r="CA25" s="122"/>
      <c r="CB25" s="122"/>
      <c r="CC25" s="122"/>
      <c r="CD25" s="122"/>
      <c r="CE25" s="122"/>
      <c r="CF25" s="122"/>
      <c r="CG25" s="122"/>
      <c r="CH25" s="122"/>
      <c r="CI25" s="35"/>
      <c r="CJ25" s="35"/>
      <c r="CK25" s="35"/>
      <c r="CL25" s="122"/>
      <c r="CM25" s="122"/>
      <c r="CN25" s="122"/>
      <c r="CO25" s="122"/>
      <c r="CP25" s="122"/>
      <c r="CQ25" s="122"/>
      <c r="CR25" s="35"/>
      <c r="CS25" s="122"/>
      <c r="CT25" s="122"/>
      <c r="CU25" s="35"/>
      <c r="CV25" s="35"/>
      <c r="CW25" s="35"/>
      <c r="CX25" s="122"/>
      <c r="CY25" s="122"/>
      <c r="CZ25" s="122"/>
      <c r="DA25" s="122"/>
      <c r="DB25" s="122"/>
      <c r="DC25" s="122"/>
      <c r="DD25" s="35"/>
      <c r="DE25" s="35"/>
      <c r="DF25" s="35"/>
      <c r="DG25" s="35"/>
      <c r="DH25" s="35"/>
      <c r="DI25" s="35">
        <f t="shared" ref="DI25:DI32" si="7">SUM(AF25:DH25)</f>
        <v>3.5</v>
      </c>
      <c r="DK25" s="29" t="str">
        <f>AE25</f>
        <v>RTN</v>
      </c>
      <c r="DL25" s="230">
        <f>$DL$24-SUM(AF25:DH25)</f>
        <v>27.5</v>
      </c>
      <c r="DM25" s="230">
        <f>+$DM$24-SUM(AF25:AK25)</f>
        <v>29</v>
      </c>
    </row>
    <row r="26" spans="1:117" ht="17.100000000000001" customHeight="1">
      <c r="A26" s="184" t="s">
        <v>4</v>
      </c>
      <c r="B26" s="167" t="s">
        <v>140</v>
      </c>
      <c r="C26" s="123">
        <v>0</v>
      </c>
      <c r="D26" s="274">
        <v>0</v>
      </c>
      <c r="E26" s="274">
        <f>May!$BZ$13</f>
        <v>0</v>
      </c>
      <c r="F26" s="275">
        <f t="shared" si="4"/>
        <v>0</v>
      </c>
      <c r="G26" s="274">
        <f>May!K9</f>
        <v>0</v>
      </c>
      <c r="H26" s="274">
        <f>+May!L9</f>
        <v>0</v>
      </c>
      <c r="I26" s="275">
        <f t="shared" si="1"/>
        <v>0</v>
      </c>
      <c r="J26" s="274">
        <f>May!O9</f>
        <v>0</v>
      </c>
      <c r="K26" s="274">
        <f>May!Q9</f>
        <v>0</v>
      </c>
      <c r="L26" s="145">
        <f t="shared" si="5"/>
        <v>0</v>
      </c>
      <c r="M26" s="146">
        <f>+K26-C26</f>
        <v>0</v>
      </c>
      <c r="N26" s="126">
        <f t="shared" si="2"/>
        <v>0</v>
      </c>
      <c r="O26" s="126">
        <f t="shared" si="2"/>
        <v>0</v>
      </c>
      <c r="P26" s="185">
        <f t="shared" si="3"/>
        <v>0</v>
      </c>
      <c r="S26" s="4" t="s">
        <v>36</v>
      </c>
      <c r="T26" s="137">
        <v>29</v>
      </c>
      <c r="U26" s="137">
        <v>29</v>
      </c>
      <c r="V26" s="7"/>
      <c r="X26" s="5"/>
      <c r="Y26" s="4" t="s">
        <v>36</v>
      </c>
      <c r="Z26" s="137">
        <v>29</v>
      </c>
      <c r="AA26" s="137">
        <v>29</v>
      </c>
      <c r="AB26" s="3"/>
      <c r="AE26" s="31" t="s">
        <v>88</v>
      </c>
      <c r="AF26" s="122">
        <v>1</v>
      </c>
      <c r="AG26" s="122">
        <v>1</v>
      </c>
      <c r="AH26" s="122">
        <v>0</v>
      </c>
      <c r="AI26" s="122">
        <v>0</v>
      </c>
      <c r="AJ26" s="122">
        <v>0</v>
      </c>
      <c r="AK26" s="122">
        <v>0</v>
      </c>
      <c r="AL26" s="122">
        <v>0</v>
      </c>
      <c r="AM26" s="122">
        <v>0</v>
      </c>
      <c r="AN26" s="122">
        <v>0</v>
      </c>
      <c r="AO26" s="35">
        <v>0</v>
      </c>
      <c r="AP26" s="35">
        <v>0</v>
      </c>
      <c r="AQ26" s="35">
        <v>0</v>
      </c>
      <c r="AR26" s="35">
        <v>0</v>
      </c>
      <c r="AS26" s="35">
        <v>0</v>
      </c>
      <c r="AT26" s="35">
        <v>0</v>
      </c>
      <c r="AU26" s="35">
        <v>0</v>
      </c>
      <c r="AV26" s="35">
        <v>0</v>
      </c>
      <c r="AW26" s="35">
        <v>0</v>
      </c>
      <c r="AX26" s="35">
        <v>1.5</v>
      </c>
      <c r="AY26" s="35">
        <v>0</v>
      </c>
      <c r="AZ26" s="35">
        <v>0</v>
      </c>
      <c r="BA26" s="35">
        <v>0</v>
      </c>
      <c r="BB26" s="35">
        <v>0</v>
      </c>
      <c r="BC26" s="35">
        <v>0</v>
      </c>
      <c r="BD26" s="35">
        <v>0</v>
      </c>
      <c r="BE26" s="35">
        <v>0</v>
      </c>
      <c r="BF26" s="35">
        <v>0</v>
      </c>
      <c r="BG26" s="35">
        <v>0</v>
      </c>
      <c r="BH26" s="35"/>
      <c r="BI26" s="35"/>
      <c r="BJ26" s="122"/>
      <c r="BK26" s="122"/>
      <c r="BL26" s="122"/>
      <c r="BM26" s="35"/>
      <c r="BN26" s="35"/>
      <c r="BO26" s="35"/>
      <c r="BP26" s="35"/>
      <c r="BQ26" s="35"/>
      <c r="BR26" s="122"/>
      <c r="BS26" s="122"/>
      <c r="BT26" s="122"/>
      <c r="BU26" s="122"/>
      <c r="BV26" s="122"/>
      <c r="BW26" s="122"/>
      <c r="BX26" s="122"/>
      <c r="BY26" s="122"/>
      <c r="BZ26" s="122"/>
      <c r="CA26" s="122"/>
      <c r="CB26" s="122"/>
      <c r="CC26" s="122"/>
      <c r="CD26" s="122"/>
      <c r="CE26" s="122"/>
      <c r="CF26" s="122"/>
      <c r="CG26" s="122"/>
      <c r="CH26" s="122"/>
      <c r="CI26" s="35"/>
      <c r="CJ26" s="35"/>
      <c r="CK26" s="35"/>
      <c r="CL26" s="122"/>
      <c r="CM26" s="122"/>
      <c r="CN26" s="122"/>
      <c r="CO26" s="122"/>
      <c r="CP26" s="122"/>
      <c r="CQ26" s="122"/>
      <c r="CR26" s="35"/>
      <c r="CS26" s="122"/>
      <c r="CT26" s="122"/>
      <c r="CU26" s="35"/>
      <c r="CV26" s="35"/>
      <c r="CW26" s="35"/>
      <c r="CX26" s="122"/>
      <c r="CY26" s="122"/>
      <c r="CZ26" s="122"/>
      <c r="DA26" s="122"/>
      <c r="DB26" s="122"/>
      <c r="DC26" s="122"/>
      <c r="DD26" s="35"/>
      <c r="DE26" s="35"/>
      <c r="DF26" s="35"/>
      <c r="DG26" s="35"/>
      <c r="DH26" s="35"/>
      <c r="DI26" s="35">
        <f t="shared" si="7"/>
        <v>3.5</v>
      </c>
      <c r="DK26" s="29" t="str">
        <f t="shared" ref="DK26:DK32" si="8">AE26</f>
        <v>RTM</v>
      </c>
      <c r="DL26" s="230">
        <f t="shared" ref="DL26:DL27" si="9">$DL$24-SUM(AF26:DH26)</f>
        <v>27.5</v>
      </c>
      <c r="DM26" s="230">
        <f t="shared" ref="DM26:DM27" si="10">+$DM$24-SUM(AF26:AK26)</f>
        <v>29</v>
      </c>
    </row>
    <row r="27" spans="1:117" ht="17.100000000000001" customHeight="1">
      <c r="A27" s="184" t="s">
        <v>306</v>
      </c>
      <c r="B27" s="167" t="s">
        <v>90</v>
      </c>
      <c r="C27" s="123">
        <v>21680000</v>
      </c>
      <c r="D27" s="123">
        <f t="shared" ref="D27:D28" si="11">((D232/E232)*7)</f>
        <v>435354.83870967739</v>
      </c>
      <c r="E27" s="123">
        <f>SUM(May!$CB$13:$CC$13)</f>
        <v>367538</v>
      </c>
      <c r="F27" s="142">
        <f t="shared" si="0"/>
        <v>-67816.838709677395</v>
      </c>
      <c r="G27" s="123">
        <f>SUM(May!K10:K11)</f>
        <v>1679225.8</v>
      </c>
      <c r="H27" s="123">
        <f>SUM(May!L10:L11)</f>
        <v>1525820</v>
      </c>
      <c r="I27" s="142">
        <f>+H27-G27</f>
        <v>-153405.80000000005</v>
      </c>
      <c r="J27" s="123">
        <f>SUM(May!O10:O11)</f>
        <v>8490967.7419354804</v>
      </c>
      <c r="K27" s="123">
        <f>SUM(May!Q10:Q11)</f>
        <v>7820407</v>
      </c>
      <c r="L27" s="145">
        <f t="shared" ref="L27:L32" si="12">+K27-J27</f>
        <v>-670560.74193548039</v>
      </c>
      <c r="M27" s="146">
        <f t="shared" ref="M27:M32" si="13">+K27-C27</f>
        <v>-13859593</v>
      </c>
      <c r="N27" s="126">
        <f t="shared" si="2"/>
        <v>9.1809536410516603</v>
      </c>
      <c r="O27" s="126">
        <f t="shared" si="2"/>
        <v>7.1806200156806366</v>
      </c>
      <c r="P27" s="185">
        <f t="shared" ref="P27" si="14">+O27-N27</f>
        <v>-2.0003336253710238</v>
      </c>
      <c r="S27" s="4" t="s">
        <v>322</v>
      </c>
      <c r="T27" s="137">
        <v>31</v>
      </c>
      <c r="U27" s="137">
        <v>27</v>
      </c>
      <c r="V27" s="5"/>
      <c r="W27" s="7"/>
      <c r="X27" s="5"/>
      <c r="Y27" s="4" t="s">
        <v>322</v>
      </c>
      <c r="Z27" s="137">
        <v>31</v>
      </c>
      <c r="AA27" s="137">
        <v>27</v>
      </c>
      <c r="AB27" s="3"/>
      <c r="AE27" s="31" t="s">
        <v>307</v>
      </c>
      <c r="AF27" s="122">
        <v>1</v>
      </c>
      <c r="AG27" s="122">
        <v>1</v>
      </c>
      <c r="AH27" s="122">
        <v>1</v>
      </c>
      <c r="AI27" s="122">
        <v>1</v>
      </c>
      <c r="AJ27" s="122">
        <v>0.5</v>
      </c>
      <c r="AK27" s="122">
        <v>0.5</v>
      </c>
      <c r="AL27" s="122">
        <v>0</v>
      </c>
      <c r="AM27" s="122">
        <v>0</v>
      </c>
      <c r="AN27" s="122">
        <v>0</v>
      </c>
      <c r="AO27" s="35">
        <v>0</v>
      </c>
      <c r="AP27" s="35">
        <v>0</v>
      </c>
      <c r="AQ27" s="35">
        <v>0</v>
      </c>
      <c r="AR27" s="35">
        <v>0</v>
      </c>
      <c r="AS27" s="35">
        <v>0</v>
      </c>
      <c r="AT27" s="35">
        <v>0</v>
      </c>
      <c r="AU27" s="35">
        <v>0</v>
      </c>
      <c r="AV27" s="35">
        <v>0</v>
      </c>
      <c r="AW27" s="35">
        <v>0</v>
      </c>
      <c r="AX27" s="35">
        <v>1.5</v>
      </c>
      <c r="AY27" s="35">
        <v>0</v>
      </c>
      <c r="AZ27" s="35">
        <v>0</v>
      </c>
      <c r="BA27" s="35">
        <v>0</v>
      </c>
      <c r="BB27" s="35">
        <v>0</v>
      </c>
      <c r="BC27" s="35">
        <v>0</v>
      </c>
      <c r="BD27" s="35">
        <v>0</v>
      </c>
      <c r="BE27" s="35">
        <v>0</v>
      </c>
      <c r="BF27" s="35">
        <v>0</v>
      </c>
      <c r="BG27" s="35">
        <v>0</v>
      </c>
      <c r="BH27" s="35"/>
      <c r="BI27" s="35"/>
      <c r="BJ27" s="122"/>
      <c r="BK27" s="122"/>
      <c r="BL27" s="122"/>
      <c r="BM27" s="35"/>
      <c r="BN27" s="35"/>
      <c r="BO27" s="35"/>
      <c r="BP27" s="35"/>
      <c r="BQ27" s="35"/>
      <c r="BR27" s="122"/>
      <c r="BS27" s="122"/>
      <c r="BT27" s="122"/>
      <c r="BU27" s="122"/>
      <c r="BV27" s="122"/>
      <c r="BW27" s="122"/>
      <c r="BX27" s="122"/>
      <c r="BY27" s="122"/>
      <c r="BZ27" s="122"/>
      <c r="CA27" s="122"/>
      <c r="CB27" s="122"/>
      <c r="CC27" s="122"/>
      <c r="CD27" s="122"/>
      <c r="CE27" s="122"/>
      <c r="CF27" s="122"/>
      <c r="CG27" s="122"/>
      <c r="CH27" s="122"/>
      <c r="CI27" s="35"/>
      <c r="CJ27" s="35"/>
      <c r="CK27" s="35"/>
      <c r="CL27" s="122"/>
      <c r="CM27" s="122"/>
      <c r="CN27" s="122"/>
      <c r="CO27" s="122"/>
      <c r="CP27" s="122"/>
      <c r="CQ27" s="122"/>
      <c r="CR27" s="35"/>
      <c r="CS27" s="122"/>
      <c r="CT27" s="122"/>
      <c r="CU27" s="35"/>
      <c r="CV27" s="35"/>
      <c r="CW27" s="35"/>
      <c r="CX27" s="122"/>
      <c r="CY27" s="122"/>
      <c r="CZ27" s="122"/>
      <c r="DA27" s="122"/>
      <c r="DB27" s="122"/>
      <c r="DC27" s="122"/>
      <c r="DD27" s="35"/>
      <c r="DE27" s="35"/>
      <c r="DF27" s="35"/>
      <c r="DG27" s="35"/>
      <c r="DH27" s="35"/>
      <c r="DI27" s="35">
        <f t="shared" si="7"/>
        <v>6.5</v>
      </c>
      <c r="DK27" s="29" t="str">
        <f t="shared" si="8"/>
        <v>SM AB</v>
      </c>
      <c r="DL27" s="230">
        <f t="shared" si="9"/>
        <v>24.5</v>
      </c>
      <c r="DM27" s="230">
        <f t="shared" si="10"/>
        <v>26</v>
      </c>
    </row>
    <row r="28" spans="1:117" ht="17.100000000000001" customHeight="1">
      <c r="A28" s="184" t="s">
        <v>155</v>
      </c>
      <c r="B28" s="257" t="s">
        <v>90</v>
      </c>
      <c r="C28" s="258">
        <v>9190000</v>
      </c>
      <c r="D28" s="123">
        <f t="shared" si="11"/>
        <v>211129.03225806452</v>
      </c>
      <c r="E28" s="123">
        <f>May!$CI$13</f>
        <v>215226</v>
      </c>
      <c r="F28" s="259">
        <f t="shared" si="0"/>
        <v>4096.9677419354848</v>
      </c>
      <c r="G28" s="258">
        <f>May!K12</f>
        <v>814354.8</v>
      </c>
      <c r="H28" s="258">
        <f>May!L12</f>
        <v>709859</v>
      </c>
      <c r="I28" s="259">
        <f t="shared" si="1"/>
        <v>-104495.80000000005</v>
      </c>
      <c r="J28" s="258">
        <f>May!O12</f>
        <v>3604193.5483870995</v>
      </c>
      <c r="K28" s="258">
        <f>May!Q12</f>
        <v>3330633</v>
      </c>
      <c r="L28" s="260">
        <f t="shared" si="12"/>
        <v>-273560.54838709952</v>
      </c>
      <c r="M28" s="261">
        <f t="shared" si="13"/>
        <v>-5859367</v>
      </c>
      <c r="N28" s="243">
        <f t="shared" ref="N28:O28" si="15">+IF(G62=0,0,G28/G62)</f>
        <v>18.699993570372275</v>
      </c>
      <c r="O28" s="243">
        <f t="shared" si="15"/>
        <v>8.0942010063888485</v>
      </c>
      <c r="P28" s="185">
        <f t="shared" ref="P28:P32" si="16">+O28-N28</f>
        <v>-10.605792563983426</v>
      </c>
      <c r="S28" s="4" t="s">
        <v>38</v>
      </c>
      <c r="T28" s="137">
        <v>29</v>
      </c>
      <c r="U28" s="137"/>
      <c r="V28" s="5"/>
      <c r="W28" s="7"/>
      <c r="X28" s="5"/>
      <c r="Y28" s="4" t="s">
        <v>38</v>
      </c>
      <c r="Z28" s="137">
        <v>29</v>
      </c>
      <c r="AA28" s="137"/>
      <c r="AB28" s="3"/>
      <c r="AE28" s="262" t="s">
        <v>312</v>
      </c>
      <c r="AF28" s="263">
        <v>1</v>
      </c>
      <c r="AG28" s="263">
        <v>1</v>
      </c>
      <c r="AH28" s="263">
        <v>0</v>
      </c>
      <c r="AI28" s="263">
        <v>0</v>
      </c>
      <c r="AJ28" s="122">
        <v>0</v>
      </c>
      <c r="AK28" s="263">
        <v>0</v>
      </c>
      <c r="AL28" s="263">
        <v>0</v>
      </c>
      <c r="AM28" s="263">
        <v>0</v>
      </c>
      <c r="AN28" s="263">
        <v>0</v>
      </c>
      <c r="AO28" s="263">
        <v>0</v>
      </c>
      <c r="AP28" s="263">
        <v>0</v>
      </c>
      <c r="AQ28" s="263">
        <v>0</v>
      </c>
      <c r="AR28" s="263">
        <v>0</v>
      </c>
      <c r="AS28" s="263">
        <v>0</v>
      </c>
      <c r="AT28" s="263">
        <v>0</v>
      </c>
      <c r="AU28" s="263">
        <v>0</v>
      </c>
      <c r="AV28" s="263">
        <v>0</v>
      </c>
      <c r="AW28" s="263">
        <v>0</v>
      </c>
      <c r="AX28" s="35">
        <v>1.5</v>
      </c>
      <c r="AY28" s="263">
        <v>0</v>
      </c>
      <c r="AZ28" s="263">
        <v>0</v>
      </c>
      <c r="BA28" s="263">
        <v>0</v>
      </c>
      <c r="BB28" s="263">
        <v>0</v>
      </c>
      <c r="BC28" s="263">
        <v>0</v>
      </c>
      <c r="BD28" s="263">
        <v>0</v>
      </c>
      <c r="BE28" s="263">
        <v>0</v>
      </c>
      <c r="BF28" s="263">
        <v>0</v>
      </c>
      <c r="BG28" s="263">
        <v>0</v>
      </c>
      <c r="BH28" s="263"/>
      <c r="BI28" s="263"/>
      <c r="BJ28" s="263"/>
      <c r="BK28" s="263"/>
      <c r="BL28" s="263"/>
      <c r="BM28" s="263"/>
      <c r="BN28" s="263"/>
      <c r="BO28" s="263"/>
      <c r="BP28" s="263"/>
      <c r="BQ28" s="263"/>
      <c r="BR28" s="263"/>
      <c r="BS28" s="263"/>
      <c r="BT28" s="263"/>
      <c r="BU28" s="263"/>
      <c r="BV28" s="263"/>
      <c r="BW28" s="263"/>
      <c r="BX28" s="263"/>
      <c r="BY28" s="263"/>
      <c r="BZ28" s="263"/>
      <c r="CA28" s="263"/>
      <c r="CB28" s="263"/>
      <c r="CC28" s="263"/>
      <c r="CD28" s="263"/>
      <c r="CE28" s="263"/>
      <c r="CF28" s="263"/>
      <c r="CG28" s="263"/>
      <c r="CH28" s="263"/>
      <c r="CI28" s="263"/>
      <c r="CJ28" s="263"/>
      <c r="CK28" s="263"/>
      <c r="CL28" s="263"/>
      <c r="CM28" s="263"/>
      <c r="CN28" s="263"/>
      <c r="CO28" s="263"/>
      <c r="CP28" s="263"/>
      <c r="CQ28" s="263"/>
      <c r="CR28" s="263"/>
      <c r="CS28" s="263"/>
      <c r="CT28" s="263"/>
      <c r="CU28" s="263"/>
      <c r="CV28" s="263"/>
      <c r="CW28" s="263"/>
      <c r="CX28" s="263"/>
      <c r="CY28" s="263"/>
      <c r="CZ28" s="263"/>
      <c r="DA28" s="263"/>
      <c r="DB28" s="263"/>
      <c r="DC28" s="263"/>
      <c r="DD28" s="263"/>
      <c r="DE28" s="263"/>
      <c r="DF28" s="263"/>
      <c r="DG28" s="263"/>
      <c r="DH28" s="263"/>
      <c r="DI28" s="35">
        <f t="shared" si="7"/>
        <v>3.5</v>
      </c>
      <c r="DK28" s="29" t="str">
        <f t="shared" si="8"/>
        <v>RTS CF</v>
      </c>
      <c r="DL28" s="230">
        <f t="shared" ref="DL28:DL30" si="17">$DL$24-SUM(AF28:DH28)</f>
        <v>27.5</v>
      </c>
      <c r="DM28" s="230">
        <f t="shared" ref="DM28:DM30" si="18">+$DM$24-SUM(AF28:AK28)</f>
        <v>29</v>
      </c>
    </row>
    <row r="29" spans="1:117" ht="17.100000000000001" customHeight="1">
      <c r="A29" s="184" t="s">
        <v>88</v>
      </c>
      <c r="B29" s="257" t="s">
        <v>151</v>
      </c>
      <c r="C29" s="258">
        <v>0</v>
      </c>
      <c r="D29" s="274">
        <v>0</v>
      </c>
      <c r="E29" s="276">
        <v>0</v>
      </c>
      <c r="F29" s="277">
        <f t="shared" si="0"/>
        <v>0</v>
      </c>
      <c r="G29" s="276">
        <v>0</v>
      </c>
      <c r="H29" s="276">
        <v>0</v>
      </c>
      <c r="I29" s="277">
        <f t="shared" si="1"/>
        <v>0</v>
      </c>
      <c r="J29" s="276">
        <v>0</v>
      </c>
      <c r="K29" s="276">
        <v>0</v>
      </c>
      <c r="L29" s="260">
        <f t="shared" si="12"/>
        <v>0</v>
      </c>
      <c r="M29" s="261">
        <f t="shared" si="13"/>
        <v>0</v>
      </c>
      <c r="N29" s="243">
        <f t="shared" ref="N29:O29" si="19">+IF(G63=0,0,G29/G63)</f>
        <v>0</v>
      </c>
      <c r="O29" s="243">
        <f t="shared" si="19"/>
        <v>0</v>
      </c>
      <c r="P29" s="185">
        <f t="shared" si="16"/>
        <v>0</v>
      </c>
      <c r="S29" s="4" t="s">
        <v>39</v>
      </c>
      <c r="T29" s="137">
        <v>30</v>
      </c>
      <c r="U29" s="137"/>
      <c r="V29" s="5"/>
      <c r="W29" s="7"/>
      <c r="X29" s="5"/>
      <c r="Y29" s="4" t="s">
        <v>39</v>
      </c>
      <c r="Z29" s="137">
        <v>30</v>
      </c>
      <c r="AA29" s="137"/>
      <c r="AB29" s="3"/>
      <c r="AE29" s="262" t="s">
        <v>313</v>
      </c>
      <c r="AF29" s="263">
        <v>1</v>
      </c>
      <c r="AG29" s="263">
        <v>1</v>
      </c>
      <c r="AH29" s="263">
        <v>0</v>
      </c>
      <c r="AI29" s="263">
        <v>0</v>
      </c>
      <c r="AJ29" s="122">
        <v>0</v>
      </c>
      <c r="AK29" s="263">
        <v>0</v>
      </c>
      <c r="AL29" s="263">
        <v>0</v>
      </c>
      <c r="AM29" s="263">
        <v>0</v>
      </c>
      <c r="AN29" s="263">
        <v>0</v>
      </c>
      <c r="AO29" s="263">
        <v>0</v>
      </c>
      <c r="AP29" s="263">
        <v>0</v>
      </c>
      <c r="AQ29" s="263">
        <v>0</v>
      </c>
      <c r="AR29" s="263">
        <v>0</v>
      </c>
      <c r="AS29" s="263">
        <v>0</v>
      </c>
      <c r="AT29" s="263">
        <v>0</v>
      </c>
      <c r="AU29" s="263">
        <v>0</v>
      </c>
      <c r="AV29" s="263">
        <v>0</v>
      </c>
      <c r="AW29" s="263">
        <v>0</v>
      </c>
      <c r="AX29" s="35">
        <v>1.5</v>
      </c>
      <c r="AY29" s="263">
        <v>0</v>
      </c>
      <c r="AZ29" s="263">
        <v>0</v>
      </c>
      <c r="BA29" s="263">
        <v>0</v>
      </c>
      <c r="BB29" s="263">
        <v>0</v>
      </c>
      <c r="BC29" s="263">
        <v>0</v>
      </c>
      <c r="BD29" s="263">
        <v>0</v>
      </c>
      <c r="BE29" s="263">
        <v>0</v>
      </c>
      <c r="BF29" s="263">
        <v>0</v>
      </c>
      <c r="BG29" s="263">
        <v>0</v>
      </c>
      <c r="BH29" s="263"/>
      <c r="BI29" s="263"/>
      <c r="BJ29" s="263"/>
      <c r="BK29" s="263"/>
      <c r="BL29" s="263"/>
      <c r="BM29" s="263"/>
      <c r="BN29" s="263"/>
      <c r="BO29" s="263"/>
      <c r="BP29" s="263"/>
      <c r="BQ29" s="263"/>
      <c r="BR29" s="263"/>
      <c r="BS29" s="263"/>
      <c r="BT29" s="263"/>
      <c r="BU29" s="263"/>
      <c r="BV29" s="263"/>
      <c r="BW29" s="263"/>
      <c r="BX29" s="263"/>
      <c r="BY29" s="263"/>
      <c r="BZ29" s="263"/>
      <c r="CA29" s="263"/>
      <c r="CB29" s="263"/>
      <c r="CC29" s="263"/>
      <c r="CD29" s="263"/>
      <c r="CE29" s="263"/>
      <c r="CF29" s="263"/>
      <c r="CG29" s="263"/>
      <c r="CH29" s="263"/>
      <c r="CI29" s="263"/>
      <c r="CJ29" s="263"/>
      <c r="CK29" s="263"/>
      <c r="CL29" s="263"/>
      <c r="CM29" s="263"/>
      <c r="CN29" s="263"/>
      <c r="CO29" s="263"/>
      <c r="CP29" s="263"/>
      <c r="CQ29" s="263"/>
      <c r="CR29" s="263"/>
      <c r="CS29" s="263"/>
      <c r="CT29" s="263"/>
      <c r="CU29" s="263"/>
      <c r="CV29" s="263"/>
      <c r="CW29" s="263"/>
      <c r="CX29" s="263"/>
      <c r="CY29" s="263"/>
      <c r="CZ29" s="263"/>
      <c r="DA29" s="263"/>
      <c r="DB29" s="263"/>
      <c r="DC29" s="263"/>
      <c r="DD29" s="263"/>
      <c r="DE29" s="263"/>
      <c r="DF29" s="263"/>
      <c r="DG29" s="263"/>
      <c r="DH29" s="263"/>
      <c r="DI29" s="35">
        <f>SUM(AF29:DH29)</f>
        <v>3.5</v>
      </c>
      <c r="DK29" s="29" t="str">
        <f t="shared" si="8"/>
        <v>RTS G</v>
      </c>
      <c r="DL29" s="230">
        <f>$DL$24-SUM(AF29:DH29)</f>
        <v>27.5</v>
      </c>
      <c r="DM29" s="230">
        <f>+$DM$24-SUM(AF29:AK29)</f>
        <v>29</v>
      </c>
    </row>
    <row r="30" spans="1:117" ht="17.100000000000001" customHeight="1">
      <c r="A30" s="184" t="s">
        <v>88</v>
      </c>
      <c r="B30" s="257" t="s">
        <v>90</v>
      </c>
      <c r="C30" s="258">
        <v>11310000</v>
      </c>
      <c r="D30" s="123">
        <f t="shared" ref="D30:D31" si="20">((D235/E235)*7)</f>
        <v>209774.19354838709</v>
      </c>
      <c r="E30" s="258">
        <f>May!$CD$13</f>
        <v>174224</v>
      </c>
      <c r="F30" s="259">
        <f t="shared" si="0"/>
        <v>-35550.193548387091</v>
      </c>
      <c r="G30" s="258">
        <f>May!K13</f>
        <v>809129</v>
      </c>
      <c r="H30" s="258">
        <f>May!L13</f>
        <v>757445</v>
      </c>
      <c r="I30" s="259">
        <f t="shared" si="1"/>
        <v>-51684</v>
      </c>
      <c r="J30" s="258">
        <f>May!O13</f>
        <v>4429677.4193548374</v>
      </c>
      <c r="K30" s="258">
        <f>May!Q13</f>
        <v>3534090</v>
      </c>
      <c r="L30" s="260">
        <f t="shared" si="12"/>
        <v>-895587.41935483739</v>
      </c>
      <c r="M30" s="261">
        <f t="shared" si="13"/>
        <v>-7775910</v>
      </c>
      <c r="N30" s="243">
        <f t="shared" ref="N30:O30" si="21">+IF(G64=0,0,G30/G64)</f>
        <v>5.3085696440216932</v>
      </c>
      <c r="O30" s="243">
        <f t="shared" si="21"/>
        <v>4.167792373294037</v>
      </c>
      <c r="P30" s="185">
        <f t="shared" si="16"/>
        <v>-1.1407772707276562</v>
      </c>
      <c r="S30" s="4" t="s">
        <v>40</v>
      </c>
      <c r="T30" s="137">
        <v>30</v>
      </c>
      <c r="U30" s="137"/>
      <c r="V30" s="5"/>
      <c r="W30" s="7"/>
      <c r="X30" s="5"/>
      <c r="Y30" s="4" t="s">
        <v>40</v>
      </c>
      <c r="Z30" s="137">
        <v>30</v>
      </c>
      <c r="AA30" s="137"/>
      <c r="AB30" s="3"/>
      <c r="AE30" s="262" t="s">
        <v>305</v>
      </c>
      <c r="AF30" s="263">
        <v>0</v>
      </c>
      <c r="AG30" s="263">
        <v>0</v>
      </c>
      <c r="AH30" s="263">
        <v>0</v>
      </c>
      <c r="AI30" s="263">
        <v>0</v>
      </c>
      <c r="AJ30" s="122">
        <v>0</v>
      </c>
      <c r="AK30" s="263">
        <v>0</v>
      </c>
      <c r="AL30" s="263">
        <v>0</v>
      </c>
      <c r="AM30" s="263">
        <v>0</v>
      </c>
      <c r="AN30" s="263">
        <v>0</v>
      </c>
      <c r="AO30" s="263">
        <v>0</v>
      </c>
      <c r="AP30" s="263">
        <v>0</v>
      </c>
      <c r="AQ30" s="263">
        <v>0</v>
      </c>
      <c r="AR30" s="263">
        <v>0</v>
      </c>
      <c r="AS30" s="263">
        <v>0</v>
      </c>
      <c r="AT30" s="263">
        <v>0</v>
      </c>
      <c r="AU30" s="263">
        <v>0</v>
      </c>
      <c r="AV30" s="263">
        <v>0</v>
      </c>
      <c r="AW30" s="263">
        <v>0</v>
      </c>
      <c r="AX30" s="35">
        <v>1.5</v>
      </c>
      <c r="AY30" s="263">
        <v>0</v>
      </c>
      <c r="AZ30" s="263">
        <v>0</v>
      </c>
      <c r="BA30" s="263">
        <v>0</v>
      </c>
      <c r="BB30" s="263">
        <v>0</v>
      </c>
      <c r="BC30" s="263">
        <v>0</v>
      </c>
      <c r="BD30" s="263">
        <v>0</v>
      </c>
      <c r="BE30" s="263">
        <v>0</v>
      </c>
      <c r="BF30" s="263">
        <v>0</v>
      </c>
      <c r="BG30" s="263">
        <v>0</v>
      </c>
      <c r="BH30" s="263"/>
      <c r="BI30" s="263"/>
      <c r="BJ30" s="263"/>
      <c r="BK30" s="263"/>
      <c r="BL30" s="263"/>
      <c r="BM30" s="263"/>
      <c r="BN30" s="263"/>
      <c r="BO30" s="263"/>
      <c r="BP30" s="263"/>
      <c r="BQ30" s="263"/>
      <c r="BR30" s="263"/>
      <c r="BS30" s="263"/>
      <c r="BT30" s="263"/>
      <c r="BU30" s="263"/>
      <c r="BV30" s="263"/>
      <c r="BW30" s="263"/>
      <c r="BX30" s="263"/>
      <c r="BY30" s="263"/>
      <c r="BZ30" s="263"/>
      <c r="CA30" s="263"/>
      <c r="CB30" s="263"/>
      <c r="CC30" s="263"/>
      <c r="CD30" s="263"/>
      <c r="CE30" s="263"/>
      <c r="CF30" s="263"/>
      <c r="CG30" s="263"/>
      <c r="CH30" s="263"/>
      <c r="CI30" s="263"/>
      <c r="CJ30" s="263"/>
      <c r="CK30" s="263"/>
      <c r="CL30" s="263"/>
      <c r="CM30" s="263"/>
      <c r="CN30" s="263"/>
      <c r="CO30" s="263"/>
      <c r="CP30" s="263"/>
      <c r="CQ30" s="263"/>
      <c r="CR30" s="263"/>
      <c r="CS30" s="263"/>
      <c r="CT30" s="263"/>
      <c r="CU30" s="263"/>
      <c r="CV30" s="263"/>
      <c r="CW30" s="263"/>
      <c r="CX30" s="263"/>
      <c r="CY30" s="263"/>
      <c r="CZ30" s="263"/>
      <c r="DA30" s="263"/>
      <c r="DB30" s="263"/>
      <c r="DC30" s="263"/>
      <c r="DD30" s="263"/>
      <c r="DE30" s="263"/>
      <c r="DF30" s="263"/>
      <c r="DG30" s="263"/>
      <c r="DH30" s="263"/>
      <c r="DI30" s="35">
        <f t="shared" si="7"/>
        <v>1.5</v>
      </c>
      <c r="DK30" s="29" t="str">
        <f t="shared" si="8"/>
        <v>SAMUBIU</v>
      </c>
      <c r="DL30" s="230">
        <f t="shared" si="17"/>
        <v>29.5</v>
      </c>
      <c r="DM30" s="230">
        <f t="shared" si="18"/>
        <v>31</v>
      </c>
    </row>
    <row r="31" spans="1:117" ht="17.100000000000001" customHeight="1">
      <c r="A31" s="184" t="s">
        <v>9</v>
      </c>
      <c r="B31" s="167" t="s">
        <v>168</v>
      </c>
      <c r="C31" s="258">
        <v>10180000</v>
      </c>
      <c r="D31" s="123">
        <f t="shared" si="20"/>
        <v>188096.77419354839</v>
      </c>
      <c r="E31" s="258">
        <f>May!$CL$13</f>
        <v>194630</v>
      </c>
      <c r="F31" s="259">
        <f t="shared" si="0"/>
        <v>6533.2258064516063</v>
      </c>
      <c r="G31" s="258">
        <f>May!K21</f>
        <v>725516.1</v>
      </c>
      <c r="H31" s="258">
        <f>May!L21</f>
        <v>777538</v>
      </c>
      <c r="I31" s="259">
        <f t="shared" si="1"/>
        <v>52021.900000000023</v>
      </c>
      <c r="J31" s="258">
        <f>May!O21</f>
        <v>3992580.6451613009</v>
      </c>
      <c r="K31" s="258">
        <f>May!Q21</f>
        <v>3860546</v>
      </c>
      <c r="L31" s="260">
        <f t="shared" si="12"/>
        <v>-132034.6451613009</v>
      </c>
      <c r="M31" s="261">
        <f t="shared" si="13"/>
        <v>-6319454</v>
      </c>
      <c r="N31" s="243">
        <f t="shared" ref="N31:O31" si="22">+IF(G65=0,0,G31/G65)</f>
        <v>11.900007709000011</v>
      </c>
      <c r="O31" s="243">
        <f t="shared" si="22"/>
        <v>10.058003709960754</v>
      </c>
      <c r="P31" s="185">
        <f t="shared" si="16"/>
        <v>-1.8420039990392567</v>
      </c>
      <c r="S31" s="4" t="s">
        <v>41</v>
      </c>
      <c r="T31" s="137">
        <v>30</v>
      </c>
      <c r="U31" s="137"/>
      <c r="V31" s="5"/>
      <c r="W31" s="7"/>
      <c r="X31" s="5"/>
      <c r="Y31" s="4" t="s">
        <v>41</v>
      </c>
      <c r="Z31" s="137">
        <v>30</v>
      </c>
      <c r="AA31" s="137"/>
      <c r="AB31" s="3"/>
      <c r="AE31" s="31" t="s">
        <v>270</v>
      </c>
      <c r="AF31" s="122">
        <v>1</v>
      </c>
      <c r="AG31" s="122">
        <v>1</v>
      </c>
      <c r="AH31" s="122">
        <v>1</v>
      </c>
      <c r="AI31" s="122">
        <v>1</v>
      </c>
      <c r="AJ31" s="122">
        <v>0.5</v>
      </c>
      <c r="AK31" s="122">
        <v>0.5</v>
      </c>
      <c r="AL31" s="122">
        <v>0</v>
      </c>
      <c r="AM31" s="122">
        <v>0</v>
      </c>
      <c r="AN31" s="122">
        <v>0</v>
      </c>
      <c r="AO31" s="35">
        <v>0</v>
      </c>
      <c r="AP31" s="263">
        <v>0</v>
      </c>
      <c r="AQ31" s="263">
        <v>0</v>
      </c>
      <c r="AR31" s="35">
        <v>0</v>
      </c>
      <c r="AS31" s="35">
        <v>0</v>
      </c>
      <c r="AT31" s="35">
        <v>0</v>
      </c>
      <c r="AU31" s="35">
        <v>0</v>
      </c>
      <c r="AV31" s="35">
        <v>0</v>
      </c>
      <c r="AW31" s="35">
        <v>0</v>
      </c>
      <c r="AX31" s="35">
        <v>1.5</v>
      </c>
      <c r="AY31" s="35">
        <v>0</v>
      </c>
      <c r="AZ31" s="35">
        <v>0</v>
      </c>
      <c r="BA31" s="35">
        <v>0</v>
      </c>
      <c r="BB31" s="35">
        <v>0</v>
      </c>
      <c r="BC31" s="35">
        <v>0</v>
      </c>
      <c r="BD31" s="35">
        <v>0</v>
      </c>
      <c r="BE31" s="35">
        <v>0</v>
      </c>
      <c r="BF31" s="35">
        <v>0</v>
      </c>
      <c r="BG31" s="35">
        <v>0</v>
      </c>
      <c r="BH31" s="35"/>
      <c r="BI31" s="35"/>
      <c r="BJ31" s="122"/>
      <c r="BK31" s="122"/>
      <c r="BL31" s="122"/>
      <c r="BM31" s="35"/>
      <c r="BN31" s="35"/>
      <c r="BO31" s="35"/>
      <c r="BP31" s="35"/>
      <c r="BQ31" s="35"/>
      <c r="BR31" s="122"/>
      <c r="BS31" s="122"/>
      <c r="BT31" s="122"/>
      <c r="BU31" s="122"/>
      <c r="BV31" s="122"/>
      <c r="BW31" s="122"/>
      <c r="BX31" s="122"/>
      <c r="BY31" s="122"/>
      <c r="BZ31" s="122"/>
      <c r="CA31" s="122"/>
      <c r="CB31" s="122"/>
      <c r="CC31" s="122"/>
      <c r="CD31" s="122"/>
      <c r="CE31" s="122"/>
      <c r="CF31" s="122"/>
      <c r="CG31" s="122"/>
      <c r="CH31" s="122"/>
      <c r="CI31" s="35"/>
      <c r="CJ31" s="35"/>
      <c r="CK31" s="35"/>
      <c r="CL31" s="122"/>
      <c r="CM31" s="122"/>
      <c r="CN31" s="122"/>
      <c r="CO31" s="122"/>
      <c r="CP31" s="122"/>
      <c r="CQ31" s="122"/>
      <c r="CR31" s="35"/>
      <c r="CS31" s="122"/>
      <c r="CT31" s="122"/>
      <c r="CU31" s="35"/>
      <c r="CV31" s="35"/>
      <c r="CW31" s="35"/>
      <c r="CX31" s="122"/>
      <c r="CY31" s="122"/>
      <c r="CZ31" s="122"/>
      <c r="DA31" s="122"/>
      <c r="DB31" s="122"/>
      <c r="DC31" s="122"/>
      <c r="DD31" s="35"/>
      <c r="DE31" s="35"/>
      <c r="DF31" s="35"/>
      <c r="DG31" s="35"/>
      <c r="DH31" s="35"/>
      <c r="DI31" s="35">
        <f t="shared" si="7"/>
        <v>6.5</v>
      </c>
      <c r="DK31" s="29" t="str">
        <f t="shared" si="8"/>
        <v>SM D</v>
      </c>
      <c r="DL31" s="230">
        <f>$DL$24-SUM(AF31:DH31)</f>
        <v>24.5</v>
      </c>
      <c r="DM31" s="230">
        <f>+$DM$24-SUM(AF31:AK31)</f>
        <v>26</v>
      </c>
    </row>
    <row r="32" spans="1:117" ht="17.100000000000001" customHeight="1" thickBot="1">
      <c r="A32" s="184" t="s">
        <v>305</v>
      </c>
      <c r="B32" s="167" t="s">
        <v>90</v>
      </c>
      <c r="C32" s="123">
        <v>0</v>
      </c>
      <c r="D32" s="274">
        <v>0</v>
      </c>
      <c r="E32" s="274">
        <v>0</v>
      </c>
      <c r="F32" s="275">
        <f t="shared" si="0"/>
        <v>0</v>
      </c>
      <c r="G32" s="274"/>
      <c r="H32" s="274">
        <v>0</v>
      </c>
      <c r="I32" s="275">
        <f t="shared" si="1"/>
        <v>0</v>
      </c>
      <c r="J32" s="274">
        <v>0</v>
      </c>
      <c r="K32" s="274">
        <v>0</v>
      </c>
      <c r="L32" s="145">
        <f t="shared" si="12"/>
        <v>0</v>
      </c>
      <c r="M32" s="146">
        <f t="shared" si="13"/>
        <v>0</v>
      </c>
      <c r="N32" s="126">
        <f t="shared" ref="N32:O32" si="23">+IF(G66=0,0,G32/G66)</f>
        <v>0</v>
      </c>
      <c r="O32" s="126">
        <f t="shared" si="23"/>
        <v>0</v>
      </c>
      <c r="P32" s="185">
        <f t="shared" si="16"/>
        <v>0</v>
      </c>
      <c r="S32" s="4" t="s">
        <v>42</v>
      </c>
      <c r="T32" s="137">
        <v>31</v>
      </c>
      <c r="U32" s="137"/>
      <c r="V32" s="5"/>
      <c r="W32" s="7"/>
      <c r="X32" s="5"/>
      <c r="Y32" s="4" t="s">
        <v>42</v>
      </c>
      <c r="Z32" s="137">
        <v>31</v>
      </c>
      <c r="AA32" s="137"/>
      <c r="AB32" s="3"/>
      <c r="AE32" s="140" t="s">
        <v>9</v>
      </c>
      <c r="AF32" s="122">
        <v>1</v>
      </c>
      <c r="AG32" s="122">
        <v>1</v>
      </c>
      <c r="AH32" s="122">
        <v>0</v>
      </c>
      <c r="AI32" s="122">
        <v>0</v>
      </c>
      <c r="AJ32" s="122">
        <v>0</v>
      </c>
      <c r="AK32" s="122">
        <v>0</v>
      </c>
      <c r="AL32" s="122">
        <v>0</v>
      </c>
      <c r="AM32" s="122">
        <v>0</v>
      </c>
      <c r="AN32" s="122">
        <v>0</v>
      </c>
      <c r="AO32" s="122">
        <v>0</v>
      </c>
      <c r="AP32" s="263">
        <v>0</v>
      </c>
      <c r="AQ32" s="263">
        <v>0</v>
      </c>
      <c r="AR32" s="122">
        <v>0</v>
      </c>
      <c r="AS32" s="122">
        <v>0</v>
      </c>
      <c r="AT32" s="122">
        <v>0</v>
      </c>
      <c r="AU32" s="122">
        <v>0</v>
      </c>
      <c r="AV32" s="122">
        <v>0</v>
      </c>
      <c r="AW32" s="122">
        <v>0</v>
      </c>
      <c r="AX32" s="35">
        <v>1.5</v>
      </c>
      <c r="AY32" s="122">
        <v>0</v>
      </c>
      <c r="AZ32" s="122">
        <v>0</v>
      </c>
      <c r="BA32" s="122">
        <v>0</v>
      </c>
      <c r="BB32" s="122">
        <v>0</v>
      </c>
      <c r="BC32" s="122">
        <v>0</v>
      </c>
      <c r="BD32" s="122">
        <v>0</v>
      </c>
      <c r="BE32" s="122">
        <v>0</v>
      </c>
      <c r="BF32" s="122">
        <v>0</v>
      </c>
      <c r="BG32" s="122">
        <v>0</v>
      </c>
      <c r="BH32" s="122"/>
      <c r="BI32" s="122"/>
      <c r="BJ32" s="122"/>
      <c r="BK32" s="122"/>
      <c r="BL32" s="122"/>
      <c r="BM32" s="35"/>
      <c r="BN32" s="35"/>
      <c r="BO32" s="35"/>
      <c r="BP32" s="35"/>
      <c r="BQ32" s="35"/>
      <c r="BR32" s="122"/>
      <c r="BS32" s="122"/>
      <c r="BT32" s="122"/>
      <c r="BU32" s="122"/>
      <c r="BV32" s="122"/>
      <c r="BW32" s="122"/>
      <c r="BX32" s="122"/>
      <c r="BY32" s="122"/>
      <c r="BZ32" s="122"/>
      <c r="CA32" s="122"/>
      <c r="CB32" s="122"/>
      <c r="CC32" s="122"/>
      <c r="CD32" s="122"/>
      <c r="CE32" s="122"/>
      <c r="CF32" s="122"/>
      <c r="CG32" s="122"/>
      <c r="CH32" s="122"/>
      <c r="CI32" s="35"/>
      <c r="CJ32" s="35"/>
      <c r="CK32" s="35"/>
      <c r="CL32" s="122"/>
      <c r="CM32" s="122"/>
      <c r="CN32" s="122"/>
      <c r="CO32" s="122"/>
      <c r="CP32" s="122"/>
      <c r="CQ32" s="122"/>
      <c r="CR32" s="122"/>
      <c r="CS32" s="122"/>
      <c r="CT32" s="122"/>
      <c r="CU32" s="122"/>
      <c r="CV32" s="122"/>
      <c r="CW32" s="122"/>
      <c r="CX32" s="122"/>
      <c r="CY32" s="122"/>
      <c r="CZ32" s="122"/>
      <c r="DA32" s="122"/>
      <c r="DB32" s="122"/>
      <c r="DC32" s="122"/>
      <c r="DD32" s="122"/>
      <c r="DE32" s="122"/>
      <c r="DF32" s="122"/>
      <c r="DG32" s="122"/>
      <c r="DH32" s="122"/>
      <c r="DI32" s="122">
        <f t="shared" si="7"/>
        <v>3.5</v>
      </c>
      <c r="DK32" s="29" t="str">
        <f t="shared" si="8"/>
        <v>SSB</v>
      </c>
      <c r="DL32" s="230">
        <f>$DL$24-SUM(AF32:DH32)</f>
        <v>27.5</v>
      </c>
      <c r="DM32" s="230">
        <f>+$DM$24-SUM(AF32:AK32)</f>
        <v>29</v>
      </c>
    </row>
    <row r="33" spans="1:115" ht="17.100000000000001" customHeight="1" thickTop="1" thickBot="1">
      <c r="A33" s="186" t="s">
        <v>158</v>
      </c>
      <c r="B33" s="147" t="s">
        <v>159</v>
      </c>
      <c r="C33" s="148">
        <f>SUM(C24:C32)</f>
        <v>61300000</v>
      </c>
      <c r="D33" s="148">
        <f>SUM(D24:D32)</f>
        <v>1236290.3225806451</v>
      </c>
      <c r="E33" s="148">
        <f>SUM(E24:E32)</f>
        <v>1055742</v>
      </c>
      <c r="F33" s="149">
        <f t="shared" ref="F33:F42" si="24">+E33-D33</f>
        <v>-180548.32258064509</v>
      </c>
      <c r="G33" s="148">
        <f>SUM(G24:G32)</f>
        <v>4768548.3</v>
      </c>
      <c r="H33" s="148">
        <f>SUM(H24:H32)</f>
        <v>4312948</v>
      </c>
      <c r="I33" s="149">
        <f t="shared" ref="I33:I42" si="25">+H33-G33</f>
        <v>-455600.29999999981</v>
      </c>
      <c r="J33" s="148">
        <f>SUM(J24:J32)</f>
        <v>24024193.548387107</v>
      </c>
      <c r="K33" s="148">
        <f>SUM(K24:K32)</f>
        <v>21898421</v>
      </c>
      <c r="L33" s="150">
        <f>+K33-J33</f>
        <v>-2125772.5483871065</v>
      </c>
      <c r="M33" s="151">
        <f>SUM(M24:M32)</f>
        <v>-39401579</v>
      </c>
      <c r="N33" s="152">
        <f>+G33/G67</f>
        <v>9.6221448135782541</v>
      </c>
      <c r="O33" s="152">
        <f>+H33/H67</f>
        <v>7.0969841814164392</v>
      </c>
      <c r="P33" s="187">
        <f>+O33-N33</f>
        <v>-2.525160632161815</v>
      </c>
      <c r="S33" s="4" t="s">
        <v>43</v>
      </c>
      <c r="T33" s="137">
        <v>30</v>
      </c>
      <c r="U33" s="137"/>
      <c r="V33" s="5"/>
      <c r="W33" s="5"/>
      <c r="X33" s="5"/>
      <c r="Y33" s="4" t="s">
        <v>43</v>
      </c>
      <c r="Z33" s="137">
        <v>30</v>
      </c>
      <c r="AA33" s="137"/>
      <c r="AB33" s="3"/>
      <c r="DK33" s="29"/>
    </row>
    <row r="34" spans="1:115" ht="17.100000000000001" customHeight="1" thickTop="1">
      <c r="A34" s="188" t="s">
        <v>307</v>
      </c>
      <c r="B34" s="166" t="s">
        <v>91</v>
      </c>
      <c r="C34" s="123">
        <v>35350000</v>
      </c>
      <c r="D34" s="123">
        <f t="shared" ref="D34:D35" si="26">((D239/E239)*7)</f>
        <v>711290.32258064521</v>
      </c>
      <c r="E34" s="41">
        <f>May!$CG$13</f>
        <v>386757</v>
      </c>
      <c r="F34" s="54">
        <f t="shared" si="24"/>
        <v>-324533.32258064521</v>
      </c>
      <c r="G34" s="123">
        <f>May!K16</f>
        <v>2743548.4</v>
      </c>
      <c r="H34" s="123">
        <f>May!L16</f>
        <v>1723720</v>
      </c>
      <c r="I34" s="54">
        <f t="shared" si="25"/>
        <v>-1019828.3999999999</v>
      </c>
      <c r="J34" s="123">
        <f>May!O16</f>
        <v>13863548.387096727</v>
      </c>
      <c r="K34" s="123">
        <f>May!Q16</f>
        <v>9607571</v>
      </c>
      <c r="L34" s="145">
        <f>+K34-J34</f>
        <v>-4255977.3870967273</v>
      </c>
      <c r="M34" s="146">
        <f t="shared" ref="M34:M38" si="27">+K34-C34</f>
        <v>-25742429</v>
      </c>
      <c r="N34" s="126">
        <f>+IF(G68=0,0,G34/G68)</f>
        <v>4.3628809740876315</v>
      </c>
      <c r="O34" s="126">
        <f>+IF(H68=0,0,H34/H68)</f>
        <v>3.154046783356077</v>
      </c>
      <c r="P34" s="185">
        <f t="shared" ref="P34:P38" si="28">+O34-N34</f>
        <v>-1.2088341907315545</v>
      </c>
      <c r="S34" s="32" t="s">
        <v>44</v>
      </c>
      <c r="T34" s="139">
        <v>30</v>
      </c>
      <c r="U34" s="139"/>
      <c r="V34" s="5"/>
      <c r="W34" s="5"/>
      <c r="X34" s="5"/>
      <c r="Y34" s="32" t="s">
        <v>44</v>
      </c>
      <c r="Z34" s="139">
        <v>30</v>
      </c>
      <c r="AA34" s="139"/>
      <c r="AB34" s="3"/>
    </row>
    <row r="35" spans="1:115" ht="17.100000000000001" customHeight="1">
      <c r="A35" s="188" t="s">
        <v>335</v>
      </c>
      <c r="B35" s="166" t="s">
        <v>90</v>
      </c>
      <c r="C35" s="123">
        <v>13880000</v>
      </c>
      <c r="D35" s="123">
        <f t="shared" si="26"/>
        <v>306193.54838709679</v>
      </c>
      <c r="E35" s="41">
        <f>May!$CE$13</f>
        <v>247257</v>
      </c>
      <c r="F35" s="142">
        <f t="shared" ref="F35" si="29">+E35-D35</f>
        <v>-58936.548387096787</v>
      </c>
      <c r="G35" s="123">
        <f>May!K15</f>
        <v>1181032.3</v>
      </c>
      <c r="H35" s="123">
        <f>May!L15</f>
        <v>937947</v>
      </c>
      <c r="I35" s="142">
        <f t="shared" ref="I35" si="30">+H35-G35</f>
        <v>-243085.30000000005</v>
      </c>
      <c r="J35" s="123">
        <f>May!O15</f>
        <v>5439999.9999999925</v>
      </c>
      <c r="K35" s="123">
        <f>May!Q15</f>
        <v>4883515</v>
      </c>
      <c r="L35" s="145">
        <f t="shared" ref="L35" si="31">+K35-J35</f>
        <v>-556484.99999999255</v>
      </c>
      <c r="M35" s="146">
        <f t="shared" si="27"/>
        <v>-8996485</v>
      </c>
      <c r="N35" s="126">
        <f t="shared" ref="N35" si="32">+IF(G68=0,0,G35/G68)</f>
        <v>1.878116439080483</v>
      </c>
      <c r="O35" s="126">
        <f t="shared" ref="O35" si="33">+IF(H68=0,0,H35/H68)</f>
        <v>1.7162466748128944</v>
      </c>
      <c r="P35" s="185">
        <f t="shared" si="28"/>
        <v>-0.16186976426758859</v>
      </c>
      <c r="S35" s="33" t="s">
        <v>45</v>
      </c>
      <c r="T35" s="33">
        <f>SUM(T23:T34)</f>
        <v>357</v>
      </c>
      <c r="U35" s="305">
        <f>SUM(U22:U33)</f>
        <v>143</v>
      </c>
      <c r="Y35" s="33" t="s">
        <v>45</v>
      </c>
      <c r="Z35" s="33">
        <f>SUM(Z22:Z34)</f>
        <v>357</v>
      </c>
      <c r="AA35" s="33">
        <f>SUM(AA22:AA33)</f>
        <v>143</v>
      </c>
    </row>
    <row r="36" spans="1:115" ht="17.100000000000001" customHeight="1">
      <c r="A36" s="188" t="s">
        <v>307</v>
      </c>
      <c r="B36" s="166" t="s">
        <v>151</v>
      </c>
      <c r="C36" s="123">
        <v>3120000</v>
      </c>
      <c r="D36" s="123">
        <f>((D241/E241)*7)</f>
        <v>0</v>
      </c>
      <c r="E36" s="41">
        <f>May!$CH$13</f>
        <v>0</v>
      </c>
      <c r="F36" s="142">
        <f t="shared" si="24"/>
        <v>0</v>
      </c>
      <c r="G36" s="123">
        <f>May!K17</f>
        <v>0</v>
      </c>
      <c r="H36" s="123">
        <f>May!L17</f>
        <v>0</v>
      </c>
      <c r="I36" s="142">
        <f t="shared" si="25"/>
        <v>0</v>
      </c>
      <c r="J36" s="123">
        <f>May!O17</f>
        <v>3120000.0000000088</v>
      </c>
      <c r="K36" s="123">
        <f>May!Q17</f>
        <v>681129</v>
      </c>
      <c r="L36" s="145">
        <f t="shared" ref="L36" si="34">+K36-J36</f>
        <v>-2438871.0000000088</v>
      </c>
      <c r="M36" s="146">
        <f t="shared" ref="M36" si="35">+K36-C36</f>
        <v>-2438871</v>
      </c>
      <c r="N36" s="126">
        <f t="shared" ref="N36:O40" si="36">+IF(G70=0,0,G36/G70)</f>
        <v>0</v>
      </c>
      <c r="O36" s="126">
        <f t="shared" si="36"/>
        <v>0</v>
      </c>
      <c r="P36" s="185">
        <f t="shared" ref="P36" si="37">+O36-N36</f>
        <v>0</v>
      </c>
      <c r="S36" s="33" t="s">
        <v>45</v>
      </c>
      <c r="T36" s="33">
        <f>SUM(T23:T34)</f>
        <v>357</v>
      </c>
      <c r="U36" s="305">
        <f>SUM(U23:U34)</f>
        <v>143</v>
      </c>
      <c r="Y36" s="33" t="s">
        <v>45</v>
      </c>
      <c r="Z36" s="33">
        <f>SUM(Z23:Z34)</f>
        <v>357</v>
      </c>
      <c r="AA36" s="33">
        <f>SUM(AA23:AA34)</f>
        <v>143</v>
      </c>
    </row>
    <row r="37" spans="1:115" ht="17.100000000000001" customHeight="1">
      <c r="A37" s="188" t="s">
        <v>307</v>
      </c>
      <c r="B37" s="166" t="s">
        <v>90</v>
      </c>
      <c r="C37" s="781">
        <v>10250000</v>
      </c>
      <c r="D37" s="123">
        <f>((D242/E242)*7)</f>
        <v>124193.54838709676</v>
      </c>
      <c r="E37" s="782">
        <f>May!$CF$13</f>
        <v>164804</v>
      </c>
      <c r="F37" s="783">
        <f t="shared" si="24"/>
        <v>40610.451612903242</v>
      </c>
      <c r="G37" s="123">
        <f>May!K14</f>
        <v>479032.3</v>
      </c>
      <c r="H37" s="781">
        <f>May!L14</f>
        <v>630838</v>
      </c>
      <c r="I37" s="783">
        <f t="shared" si="25"/>
        <v>151805.70000000001</v>
      </c>
      <c r="J37" s="781">
        <f>May!O14</f>
        <v>2126451.6129032238</v>
      </c>
      <c r="K37" s="781">
        <f>May!Q14</f>
        <v>1039979</v>
      </c>
      <c r="L37" s="145">
        <f t="shared" ref="L37:L38" si="38">+K37-J37</f>
        <v>-1086472.6129032238</v>
      </c>
      <c r="M37" s="146">
        <f t="shared" si="27"/>
        <v>-9210021</v>
      </c>
      <c r="N37" s="126">
        <f t="shared" si="36"/>
        <v>3.767123330761796</v>
      </c>
      <c r="O37" s="126">
        <f t="shared" si="36"/>
        <v>9.6741534092128969</v>
      </c>
      <c r="P37" s="185">
        <f t="shared" si="28"/>
        <v>5.9070300784511005</v>
      </c>
      <c r="S37" s="33" t="s">
        <v>46</v>
      </c>
      <c r="T37" s="34">
        <f>+T36/7</f>
        <v>51</v>
      </c>
      <c r="U37" s="34">
        <f>+U36/7</f>
        <v>20.428571428571427</v>
      </c>
      <c r="V37" s="5"/>
      <c r="W37" s="5"/>
      <c r="X37" s="5"/>
      <c r="Y37" s="33" t="s">
        <v>46</v>
      </c>
      <c r="Z37" s="34">
        <f>+Z36/7</f>
        <v>51</v>
      </c>
      <c r="AA37" s="34">
        <f>+AA36/7</f>
        <v>20.428571428571427</v>
      </c>
      <c r="AB37" s="3"/>
    </row>
    <row r="38" spans="1:115" ht="17.100000000000001" customHeight="1">
      <c r="A38" s="188" t="s">
        <v>328</v>
      </c>
      <c r="B38" s="166" t="s">
        <v>90</v>
      </c>
      <c r="C38" s="258">
        <v>3000000</v>
      </c>
      <c r="D38" s="123">
        <f>((D243/E243)*7)</f>
        <v>42903.225806451614</v>
      </c>
      <c r="E38" s="784">
        <f>May!BZ13</f>
        <v>0</v>
      </c>
      <c r="F38" s="783">
        <f t="shared" si="24"/>
        <v>-42903.225806451614</v>
      </c>
      <c r="G38" s="781">
        <f>May!K18</f>
        <v>165483.9</v>
      </c>
      <c r="H38" s="781">
        <f>May!L18</f>
        <v>0</v>
      </c>
      <c r="I38" s="783">
        <f t="shared" si="25"/>
        <v>-165483.9</v>
      </c>
      <c r="J38" s="781">
        <f>May!O18</f>
        <v>1165161.2903225806</v>
      </c>
      <c r="K38" s="781">
        <f>May!Q18</f>
        <v>0</v>
      </c>
      <c r="L38" s="145">
        <f t="shared" si="38"/>
        <v>-1165161.2903225806</v>
      </c>
      <c r="M38" s="146">
        <f t="shared" si="27"/>
        <v>-3000000</v>
      </c>
      <c r="N38" s="126">
        <f t="shared" si="36"/>
        <v>2.5000022660835279</v>
      </c>
      <c r="O38" s="126">
        <f t="shared" si="36"/>
        <v>0</v>
      </c>
      <c r="P38" s="185">
        <f t="shared" si="28"/>
        <v>-2.5000022660835279</v>
      </c>
      <c r="S38" s="3"/>
      <c r="T38" s="134"/>
      <c r="U38" s="134"/>
      <c r="V38" s="5"/>
      <c r="W38" s="5"/>
      <c r="X38" s="5"/>
      <c r="Y38" s="3"/>
      <c r="Z38" s="134"/>
      <c r="AA38" s="134"/>
      <c r="AB38" s="3"/>
    </row>
    <row r="39" spans="1:115" ht="17.100000000000001" customHeight="1">
      <c r="A39" s="184" t="s">
        <v>270</v>
      </c>
      <c r="B39" s="167" t="s">
        <v>151</v>
      </c>
      <c r="C39" s="123">
        <v>55630000</v>
      </c>
      <c r="D39" s="123">
        <f t="shared" ref="D39:D40" si="39">((D244/E244)*7)</f>
        <v>1354838.7096774192</v>
      </c>
      <c r="E39" s="258">
        <f>May!$CJ$13</f>
        <v>1154139</v>
      </c>
      <c r="F39" s="142">
        <f t="shared" si="24"/>
        <v>-200699.70967741916</v>
      </c>
      <c r="G39" s="123">
        <f>May!K19</f>
        <v>5225806.5</v>
      </c>
      <c r="H39" s="123">
        <f>May!L19</f>
        <v>4331770</v>
      </c>
      <c r="I39" s="142">
        <f t="shared" si="25"/>
        <v>-894036.5</v>
      </c>
      <c r="J39" s="123">
        <f>May!O19</f>
        <v>21810000.000000019</v>
      </c>
      <c r="K39" s="123">
        <f>May!Q19</f>
        <v>19823321</v>
      </c>
      <c r="L39" s="145">
        <f t="shared" ref="L39" si="40">+K39-J39</f>
        <v>-1986679.0000000186</v>
      </c>
      <c r="M39" s="146">
        <f t="shared" ref="M39" si="41">+K39-C39</f>
        <v>-35806679</v>
      </c>
      <c r="N39" s="126">
        <f t="shared" si="36"/>
        <v>4.754358163810898</v>
      </c>
      <c r="O39" s="126">
        <f t="shared" si="36"/>
        <v>3.9123107783174325</v>
      </c>
      <c r="P39" s="189">
        <f t="shared" ref="P39" si="42">+O39-N39</f>
        <v>-0.84204738549346558</v>
      </c>
      <c r="V39" s="5"/>
      <c r="W39" s="5"/>
      <c r="X39" s="5"/>
      <c r="AB39" s="3"/>
    </row>
    <row r="40" spans="1:115" ht="17.100000000000001" customHeight="1" thickBot="1">
      <c r="A40" s="184" t="s">
        <v>270</v>
      </c>
      <c r="B40" s="247" t="s">
        <v>304</v>
      </c>
      <c r="C40" s="248">
        <v>3000000</v>
      </c>
      <c r="D40" s="123">
        <f t="shared" si="39"/>
        <v>59387.096774193546</v>
      </c>
      <c r="E40" s="40">
        <f>May!$CK$13</f>
        <v>74855</v>
      </c>
      <c r="F40" s="249">
        <f t="shared" si="24"/>
        <v>15467.903225806454</v>
      </c>
      <c r="G40" s="123">
        <f>May!K20</f>
        <v>229064.5</v>
      </c>
      <c r="H40" s="123">
        <f>May!L20</f>
        <v>281248</v>
      </c>
      <c r="I40" s="249">
        <f t="shared" si="25"/>
        <v>52183.5</v>
      </c>
      <c r="J40" s="248">
        <f>May!O20</f>
        <v>1165161.2903225806</v>
      </c>
      <c r="K40" s="248">
        <f>May!Q20</f>
        <v>1195963</v>
      </c>
      <c r="L40" s="252">
        <f t="shared" ref="L40" si="43">+K40-J40</f>
        <v>30801.709677419392</v>
      </c>
      <c r="M40" s="250">
        <f t="shared" ref="M40" si="44">+K40-C40</f>
        <v>-1804037</v>
      </c>
      <c r="N40" s="126">
        <f t="shared" si="36"/>
        <v>0</v>
      </c>
      <c r="O40" s="126">
        <f t="shared" si="36"/>
        <v>0</v>
      </c>
      <c r="P40" s="189">
        <f t="shared" ref="P40" si="45">+O40-N40</f>
        <v>0</v>
      </c>
      <c r="V40" s="5"/>
      <c r="W40" s="5"/>
      <c r="X40" s="5"/>
      <c r="AB40" s="3"/>
    </row>
    <row r="41" spans="1:115" ht="17.100000000000001" customHeight="1" thickTop="1" thickBot="1">
      <c r="A41" s="186" t="s">
        <v>17</v>
      </c>
      <c r="B41" s="147" t="s">
        <v>159</v>
      </c>
      <c r="C41" s="148">
        <f>SUM(C34:C40)</f>
        <v>124230000</v>
      </c>
      <c r="D41" s="148">
        <f>SUM(D34:D40)</f>
        <v>2598806.4516129028</v>
      </c>
      <c r="E41" s="148">
        <f>SUM(E34:E40)</f>
        <v>2027812</v>
      </c>
      <c r="F41" s="149">
        <f>+E41-D41</f>
        <v>-570994.45161290281</v>
      </c>
      <c r="G41" s="148">
        <f>SUM(G34:G40)</f>
        <v>10023967.9</v>
      </c>
      <c r="H41" s="148">
        <f>SUM(H34:H40)</f>
        <v>7905523</v>
      </c>
      <c r="I41" s="149">
        <f>+H41-G41</f>
        <v>-2118444.9000000004</v>
      </c>
      <c r="J41" s="148">
        <f>SUM(J34:J40)</f>
        <v>48690322.580645122</v>
      </c>
      <c r="K41" s="148">
        <f>SUM(K34:K40)</f>
        <v>37231478</v>
      </c>
      <c r="L41" s="150">
        <f>+K41-J41</f>
        <v>-11458844.580645122</v>
      </c>
      <c r="M41" s="151">
        <f>SUM(M34:M39)</f>
        <v>-85194485</v>
      </c>
      <c r="N41" s="152">
        <f>+G41/G75</f>
        <v>4.9908934325328032</v>
      </c>
      <c r="O41" s="152">
        <f>+H41/H75</f>
        <v>4.4394267546723523</v>
      </c>
      <c r="P41" s="187">
        <f>+O41-N41</f>
        <v>-0.55146667786045089</v>
      </c>
      <c r="V41" s="5"/>
      <c r="W41" s="5"/>
      <c r="X41" s="5"/>
      <c r="AB41" s="8">
        <f>+Z37-AA37</f>
        <v>30.571428571428573</v>
      </c>
    </row>
    <row r="42" spans="1:115" ht="17.100000000000001" customHeight="1" thickTop="1">
      <c r="A42" s="994" t="s">
        <v>160</v>
      </c>
      <c r="B42" s="995"/>
      <c r="C42" s="153">
        <f>SUM(C41,C33)</f>
        <v>185530000</v>
      </c>
      <c r="D42" s="153">
        <f>SUM(D41,D33)</f>
        <v>3835096.7741935477</v>
      </c>
      <c r="E42" s="153">
        <f>SUM(E41,E33)</f>
        <v>3083554</v>
      </c>
      <c r="F42" s="154">
        <f t="shared" si="24"/>
        <v>-751542.77419354767</v>
      </c>
      <c r="G42" s="153">
        <f>SUM(G41,G33)</f>
        <v>14792516.199999999</v>
      </c>
      <c r="H42" s="153">
        <f>SUM(H41,H33)</f>
        <v>12218471</v>
      </c>
      <c r="I42" s="154">
        <f t="shared" si="25"/>
        <v>-2574045.1999999993</v>
      </c>
      <c r="J42" s="153">
        <f>SUM(J41,J33)</f>
        <v>72714516.129032224</v>
      </c>
      <c r="K42" s="153">
        <f>SUM(K41,K33)</f>
        <v>59129899</v>
      </c>
      <c r="L42" s="155">
        <f>+K42-J42</f>
        <v>-13584617.129032224</v>
      </c>
      <c r="M42" s="156">
        <f>SUM(M33,M41)</f>
        <v>-124596064</v>
      </c>
      <c r="N42" s="157">
        <f>+G42/G76</f>
        <v>5.9074784261959561</v>
      </c>
      <c r="O42" s="157">
        <f>+H42/H76</f>
        <v>5.1156085691405178</v>
      </c>
      <c r="P42" s="190">
        <f t="shared" ref="P42" si="46">+O42-N42</f>
        <v>-0.79186985705543833</v>
      </c>
      <c r="V42" s="102">
        <f>+T37-U37</f>
        <v>30.571428571428573</v>
      </c>
      <c r="W42" s="5"/>
      <c r="X42" s="5"/>
      <c r="AB42" s="9" t="s">
        <v>49</v>
      </c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</row>
    <row r="43" spans="1:115" ht="17.100000000000001" customHeight="1">
      <c r="A43" s="191" t="s">
        <v>165</v>
      </c>
      <c r="P43" s="180"/>
    </row>
    <row r="44" spans="1:115" ht="17.100000000000001" customHeight="1">
      <c r="A44" s="1049" t="s">
        <v>2</v>
      </c>
      <c r="B44" s="1050"/>
      <c r="C44" s="976" t="str">
        <f>+C22</f>
        <v>Plan Y2023</v>
      </c>
      <c r="D44" s="1031" t="s">
        <v>24</v>
      </c>
      <c r="E44" s="1031"/>
      <c r="F44" s="1031"/>
      <c r="G44" s="1031" t="s">
        <v>23</v>
      </c>
      <c r="H44" s="1031"/>
      <c r="I44" s="1031"/>
      <c r="J44" s="1031" t="s">
        <v>26</v>
      </c>
      <c r="K44" s="1031"/>
      <c r="L44" s="1031"/>
      <c r="M44" s="1045" t="str">
        <f>+M22</f>
        <v>Remain Y2023</v>
      </c>
      <c r="N44" s="1031" t="str">
        <f>+N22</f>
        <v>Stripping Ratio (May 2022)</v>
      </c>
      <c r="O44" s="1031"/>
      <c r="P44" s="1057"/>
    </row>
    <row r="45" spans="1:115" ht="17.100000000000001" customHeight="1">
      <c r="A45" s="1051"/>
      <c r="B45" s="1052"/>
      <c r="C45" s="977"/>
      <c r="D45" s="143" t="s">
        <v>20</v>
      </c>
      <c r="E45" s="143" t="s">
        <v>21</v>
      </c>
      <c r="F45" s="143" t="s">
        <v>25</v>
      </c>
      <c r="G45" s="143" t="s">
        <v>20</v>
      </c>
      <c r="H45" s="143" t="s">
        <v>21</v>
      </c>
      <c r="I45" s="143" t="s">
        <v>25</v>
      </c>
      <c r="J45" s="143" t="s">
        <v>20</v>
      </c>
      <c r="K45" s="143" t="s">
        <v>21</v>
      </c>
      <c r="L45" s="143" t="s">
        <v>25</v>
      </c>
      <c r="M45" s="1045"/>
      <c r="N45" s="143" t="s">
        <v>20</v>
      </c>
      <c r="O45" s="143" t="s">
        <v>21</v>
      </c>
      <c r="P45" s="183" t="s">
        <v>25</v>
      </c>
    </row>
    <row r="46" spans="1:115" ht="17.100000000000001" customHeight="1">
      <c r="A46" s="996" t="s">
        <v>90</v>
      </c>
      <c r="B46" s="997"/>
      <c r="C46" s="206">
        <f>SUMIF($B$24:B40,A46,$C$24:C40)</f>
        <v>78250000</v>
      </c>
      <c r="D46" s="206">
        <f t="shared" ref="D46:D51" si="47">SUMIF($B$24:$B$40,A46,$D$24:$D$40)</f>
        <v>1521483.8709677418</v>
      </c>
      <c r="E46" s="206">
        <f t="shared" ref="E46:E51" si="48">SUMIF($B$24:$B$40,A46,$E$24:$E$40)</f>
        <v>1273173</v>
      </c>
      <c r="F46" s="142">
        <f>+E46-D46</f>
        <v>-248310.87096774182</v>
      </c>
      <c r="G46" s="206">
        <f t="shared" ref="G46:H52" si="49">SUMIF($B$24:$B$40,$A46,G$24:G$40)</f>
        <v>5868580.7000000002</v>
      </c>
      <c r="H46" s="206">
        <f t="shared" si="49"/>
        <v>5104195</v>
      </c>
      <c r="I46" s="142">
        <f>+H46-G46</f>
        <v>-764385.70000000019</v>
      </c>
      <c r="J46" s="206">
        <f t="shared" ref="J46:K52" si="50">SUMIF($B$24:$B$40,$A46,J$24:J$40)</f>
        <v>28763225.8064516</v>
      </c>
      <c r="K46" s="206">
        <f t="shared" si="50"/>
        <v>23961369</v>
      </c>
      <c r="L46" s="142">
        <f>+K46-J46</f>
        <v>-4801856.8064516</v>
      </c>
      <c r="M46" s="142">
        <f>+K46-C46</f>
        <v>-54288631</v>
      </c>
      <c r="N46" s="126">
        <f t="shared" ref="N46:O50" ca="1" si="51">+IF(G80=0,0,G46/G80)</f>
        <v>8.2070648172297744</v>
      </c>
      <c r="O46" s="126">
        <f t="shared" ca="1" si="51"/>
        <v>7.7637722216940777</v>
      </c>
      <c r="P46" s="185">
        <f t="shared" ref="P46" ca="1" si="52">+O46-N46</f>
        <v>-0.44329259553569678</v>
      </c>
    </row>
    <row r="47" spans="1:115" ht="17.100000000000001" customHeight="1">
      <c r="A47" s="996" t="s">
        <v>151</v>
      </c>
      <c r="B47" s="997"/>
      <c r="C47" s="123">
        <f>SUMIF($B$24:B41,A47,$C$24:C41)</f>
        <v>58750000</v>
      </c>
      <c r="D47" s="123">
        <f t="shared" si="47"/>
        <v>1354838.7096774192</v>
      </c>
      <c r="E47" s="123">
        <f t="shared" si="48"/>
        <v>1154139</v>
      </c>
      <c r="F47" s="142">
        <f>+E47-D47</f>
        <v>-200699.70967741916</v>
      </c>
      <c r="G47" s="123">
        <f t="shared" si="49"/>
        <v>5225806.5</v>
      </c>
      <c r="H47" s="123">
        <f t="shared" si="49"/>
        <v>4331770</v>
      </c>
      <c r="I47" s="142">
        <f>+H47-G47</f>
        <v>-894036.5</v>
      </c>
      <c r="J47" s="123">
        <f t="shared" si="50"/>
        <v>24930000.000000026</v>
      </c>
      <c r="K47" s="123">
        <f t="shared" si="50"/>
        <v>20504450</v>
      </c>
      <c r="L47" s="142">
        <f>+K47-J47</f>
        <v>-4425550.0000000261</v>
      </c>
      <c r="M47" s="142">
        <f>+K47-C47</f>
        <v>-38245550</v>
      </c>
      <c r="N47" s="126">
        <f t="shared" ca="1" si="51"/>
        <v>4.754358163810898</v>
      </c>
      <c r="O47" s="126">
        <f t="shared" ca="1" si="51"/>
        <v>3.9123107783174325</v>
      </c>
      <c r="P47" s="185">
        <f ca="1">+O47-N47</f>
        <v>-0.84204738549346558</v>
      </c>
    </row>
    <row r="48" spans="1:115" ht="17.100000000000001" customHeight="1">
      <c r="A48" s="996" t="s">
        <v>91</v>
      </c>
      <c r="B48" s="997"/>
      <c r="C48" s="123">
        <f>SUMIF($B$24:B42,A48,$C$24:C42)</f>
        <v>35350000</v>
      </c>
      <c r="D48" s="123">
        <f t="shared" si="47"/>
        <v>711290.32258064521</v>
      </c>
      <c r="E48" s="123">
        <f t="shared" si="48"/>
        <v>386757</v>
      </c>
      <c r="F48" s="142">
        <f>+E48-D48</f>
        <v>-324533.32258064521</v>
      </c>
      <c r="G48" s="123">
        <f t="shared" si="49"/>
        <v>2743548.4</v>
      </c>
      <c r="H48" s="123">
        <f t="shared" si="49"/>
        <v>1723720</v>
      </c>
      <c r="I48" s="142">
        <f>+H48-G48</f>
        <v>-1019828.3999999999</v>
      </c>
      <c r="J48" s="123">
        <f t="shared" si="50"/>
        <v>13863548.387096727</v>
      </c>
      <c r="K48" s="123">
        <f t="shared" si="50"/>
        <v>9607571</v>
      </c>
      <c r="L48" s="142">
        <f>+K48-J48</f>
        <v>-4255977.3870967273</v>
      </c>
      <c r="M48" s="142">
        <f>+K48-C48</f>
        <v>-25742429</v>
      </c>
      <c r="N48" s="126">
        <f t="shared" ca="1" si="51"/>
        <v>4.3628809740876315</v>
      </c>
      <c r="O48" s="126">
        <f t="shared" ca="1" si="51"/>
        <v>3.154046783356077</v>
      </c>
      <c r="P48" s="185">
        <f t="shared" ref="P48:P51" ca="1" si="53">+O48-N48</f>
        <v>-1.2088341907315545</v>
      </c>
    </row>
    <row r="49" spans="1:16" ht="17.100000000000001" customHeight="1">
      <c r="A49" s="996" t="s">
        <v>168</v>
      </c>
      <c r="B49" s="997"/>
      <c r="C49" s="123">
        <f>SUMIF($B$24:B43,A49,$C$24:C43)</f>
        <v>10180000</v>
      </c>
      <c r="D49" s="123">
        <f t="shared" si="47"/>
        <v>188096.77419354839</v>
      </c>
      <c r="E49" s="123">
        <f t="shared" si="48"/>
        <v>194630</v>
      </c>
      <c r="F49" s="142">
        <f t="shared" ref="F49:F50" si="54">+E49-D49</f>
        <v>6533.2258064516063</v>
      </c>
      <c r="G49" s="123">
        <f t="shared" si="49"/>
        <v>725516.1</v>
      </c>
      <c r="H49" s="123">
        <f t="shared" si="49"/>
        <v>777538</v>
      </c>
      <c r="I49" s="142">
        <f t="shared" ref="I49:I50" si="55">+H49-G49</f>
        <v>52021.900000000023</v>
      </c>
      <c r="J49" s="123">
        <f t="shared" si="50"/>
        <v>3992580.6451613009</v>
      </c>
      <c r="K49" s="123">
        <f t="shared" si="50"/>
        <v>3860546</v>
      </c>
      <c r="L49" s="142">
        <f t="shared" ref="L49:L50" si="56">+K49-J49</f>
        <v>-132034.6451613009</v>
      </c>
      <c r="M49" s="142">
        <f t="shared" ref="M49:M50" si="57">+K49-C49</f>
        <v>-6319454</v>
      </c>
      <c r="N49" s="126">
        <f t="shared" ca="1" si="51"/>
        <v>11.900007709000011</v>
      </c>
      <c r="O49" s="126">
        <f t="shared" ca="1" si="51"/>
        <v>10.058003709960754</v>
      </c>
      <c r="P49" s="185">
        <f t="shared" ca="1" si="53"/>
        <v>-1.8420039990392567</v>
      </c>
    </row>
    <row r="50" spans="1:16" ht="17.100000000000001" customHeight="1" thickBot="1">
      <c r="A50" s="996" t="s">
        <v>304</v>
      </c>
      <c r="B50" s="997"/>
      <c r="C50" s="123">
        <f>SUMIF($B$24:B44,A50,$C$24:C44)</f>
        <v>3000000</v>
      </c>
      <c r="D50" s="123">
        <f t="shared" si="47"/>
        <v>59387.096774193546</v>
      </c>
      <c r="E50" s="123">
        <f t="shared" si="48"/>
        <v>74855</v>
      </c>
      <c r="F50" s="142">
        <f t="shared" si="54"/>
        <v>15467.903225806454</v>
      </c>
      <c r="G50" s="123">
        <f t="shared" si="49"/>
        <v>229064.5</v>
      </c>
      <c r="H50" s="123">
        <f t="shared" si="49"/>
        <v>281248</v>
      </c>
      <c r="I50" s="142">
        <f t="shared" si="55"/>
        <v>52183.5</v>
      </c>
      <c r="J50" s="123">
        <f t="shared" si="50"/>
        <v>1165161.2903225806</v>
      </c>
      <c r="K50" s="123">
        <f t="shared" si="50"/>
        <v>1195963</v>
      </c>
      <c r="L50" s="142">
        <f t="shared" si="56"/>
        <v>30801.709677419392</v>
      </c>
      <c r="M50" s="142">
        <f t="shared" si="57"/>
        <v>-1804037</v>
      </c>
      <c r="N50" s="126">
        <f t="shared" ca="1" si="51"/>
        <v>0</v>
      </c>
      <c r="O50" s="126">
        <f t="shared" ca="1" si="51"/>
        <v>0</v>
      </c>
      <c r="P50" s="185">
        <f t="shared" ref="P50" ca="1" si="58">+O50-N50</f>
        <v>0</v>
      </c>
    </row>
    <row r="51" spans="1:16" ht="17.100000000000001" hidden="1" customHeight="1">
      <c r="A51" s="996" t="s">
        <v>140</v>
      </c>
      <c r="B51" s="1046"/>
      <c r="C51" s="123">
        <f>SUMIF($B$24:B45,A51,$C$24:C45)</f>
        <v>0</v>
      </c>
      <c r="D51" s="123">
        <f t="shared" si="47"/>
        <v>0</v>
      </c>
      <c r="E51" s="123">
        <f t="shared" si="48"/>
        <v>0</v>
      </c>
      <c r="F51" s="142">
        <f t="shared" ref="F51" si="59">+E51-D51</f>
        <v>0</v>
      </c>
      <c r="G51" s="123">
        <f t="shared" si="49"/>
        <v>0</v>
      </c>
      <c r="H51" s="123">
        <f t="shared" si="49"/>
        <v>0</v>
      </c>
      <c r="I51" s="142">
        <f t="shared" ref="I51" si="60">+H51-G51</f>
        <v>0</v>
      </c>
      <c r="J51" s="123">
        <f t="shared" si="50"/>
        <v>0</v>
      </c>
      <c r="K51" s="123">
        <f t="shared" si="50"/>
        <v>0</v>
      </c>
      <c r="L51" s="142">
        <f t="shared" ref="L51" si="61">+K51-J51</f>
        <v>0</v>
      </c>
      <c r="M51" s="142">
        <f t="shared" ref="M51" si="62">+K51-C51</f>
        <v>0</v>
      </c>
      <c r="N51" s="126">
        <f ca="1">+IF(G86=0,0,G51/G86)</f>
        <v>0</v>
      </c>
      <c r="O51" s="126">
        <f ca="1">+IF(H86=0,0,H51/H86)</f>
        <v>0</v>
      </c>
      <c r="P51" s="185">
        <f t="shared" ca="1" si="53"/>
        <v>0</v>
      </c>
    </row>
    <row r="52" spans="1:16" ht="17.100000000000001" hidden="1" customHeight="1" thickBot="1">
      <c r="A52" s="1047" t="s">
        <v>341</v>
      </c>
      <c r="B52" s="1048"/>
      <c r="C52" s="123">
        <f>SUMIF($B$24:B46,A52,$C$24:C46)</f>
        <v>0</v>
      </c>
      <c r="D52" s="123">
        <f t="shared" ref="D52" si="63">SUMIF($B$24:$B$40,A52,$D$24:$D$40)</f>
        <v>0</v>
      </c>
      <c r="E52" s="123">
        <f t="shared" ref="E52" si="64">SUMIF($B$24:$B$40,A52,$E$24:$E$40)</f>
        <v>0</v>
      </c>
      <c r="F52" s="142">
        <f t="shared" ref="F52" si="65">+E52-D52</f>
        <v>0</v>
      </c>
      <c r="G52" s="123">
        <f t="shared" si="49"/>
        <v>0</v>
      </c>
      <c r="H52" s="123">
        <f t="shared" si="49"/>
        <v>0</v>
      </c>
      <c r="I52" s="142">
        <f t="shared" ref="I52" si="66">+H52-G52</f>
        <v>0</v>
      </c>
      <c r="J52" s="123">
        <f t="shared" si="50"/>
        <v>0</v>
      </c>
      <c r="K52" s="123">
        <f t="shared" si="50"/>
        <v>0</v>
      </c>
      <c r="L52" s="142">
        <f t="shared" ref="L52" si="67">+K52-J52</f>
        <v>0</v>
      </c>
      <c r="M52" s="142">
        <f t="shared" ref="M52" si="68">+K52-C52</f>
        <v>0</v>
      </c>
      <c r="N52" s="126">
        <f>+IF(G87=0,0,G52/G87)</f>
        <v>0</v>
      </c>
      <c r="O52" s="126">
        <f>+IF(H87=0,0,H52/H87)</f>
        <v>0</v>
      </c>
      <c r="P52" s="185">
        <f t="shared" ref="P52" si="69">+O52-N52</f>
        <v>0</v>
      </c>
    </row>
    <row r="53" spans="1:16" ht="17.100000000000001" customHeight="1" thickTop="1">
      <c r="A53" s="994" t="s">
        <v>160</v>
      </c>
      <c r="B53" s="995"/>
      <c r="C53" s="153">
        <f>SUM(C46:C51)</f>
        <v>185530000</v>
      </c>
      <c r="D53" s="153">
        <f>SUM(D46:D51)</f>
        <v>3835096.7741935481</v>
      </c>
      <c r="E53" s="153">
        <f>SUM(E46:E51)</f>
        <v>3083554</v>
      </c>
      <c r="F53" s="154">
        <f t="shared" ref="F53" si="70">+E53-D53</f>
        <v>-751542.77419354813</v>
      </c>
      <c r="G53" s="153">
        <f>SUM(G46:G51)</f>
        <v>14792516.199999999</v>
      </c>
      <c r="H53" s="153">
        <f>SUM(H46:H51)</f>
        <v>12218471</v>
      </c>
      <c r="I53" s="154">
        <f>+H53-G53</f>
        <v>-2574045.1999999993</v>
      </c>
      <c r="J53" s="153">
        <f>SUM(J46:J51)</f>
        <v>72714516.129032239</v>
      </c>
      <c r="K53" s="153">
        <f>SUM(K46:K51)</f>
        <v>59129899</v>
      </c>
      <c r="L53" s="154">
        <f>+K53-J53</f>
        <v>-13584617.129032239</v>
      </c>
      <c r="M53" s="154">
        <f>SUM(M46:M51)</f>
        <v>-126400101</v>
      </c>
      <c r="N53" s="157">
        <f ca="1">+IF(G86=0,0,G53/G86)</f>
        <v>5.9074784261959561</v>
      </c>
      <c r="O53" s="157">
        <f ca="1">+IF(H86=0,0,H53/H86)</f>
        <v>5.1156085691405178</v>
      </c>
      <c r="P53" s="190">
        <f t="shared" ref="P53" ca="1" si="71">+O53-N53</f>
        <v>-0.79186985705543833</v>
      </c>
    </row>
    <row r="54" spans="1:16" ht="9.9499999999999993" customHeight="1">
      <c r="A54" s="179"/>
      <c r="P54" s="180"/>
    </row>
    <row r="55" spans="1:16" ht="17.100000000000001" customHeight="1">
      <c r="A55" s="175" t="s">
        <v>286</v>
      </c>
      <c r="P55" s="182" t="s">
        <v>114</v>
      </c>
    </row>
    <row r="56" spans="1:16" ht="17.100000000000001" customHeight="1">
      <c r="A56" s="1044" t="s">
        <v>150</v>
      </c>
      <c r="B56" s="1031" t="s">
        <v>2</v>
      </c>
      <c r="C56" s="976" t="str">
        <f>+C44</f>
        <v>Plan Y2023</v>
      </c>
      <c r="D56" s="1031" t="s">
        <v>24</v>
      </c>
      <c r="E56" s="1031"/>
      <c r="F56" s="1031"/>
      <c r="G56" s="1031" t="s">
        <v>23</v>
      </c>
      <c r="H56" s="1031"/>
      <c r="I56" s="1031"/>
      <c r="J56" s="1031" t="s">
        <v>26</v>
      </c>
      <c r="K56" s="1031"/>
      <c r="L56" s="1031"/>
      <c r="M56" s="1045" t="str">
        <f>+M44</f>
        <v>Remain Y2023</v>
      </c>
      <c r="N56" s="1031" t="s">
        <v>112</v>
      </c>
      <c r="O56" s="1031"/>
      <c r="P56" s="1057"/>
    </row>
    <row r="57" spans="1:16" ht="17.100000000000001" customHeight="1">
      <c r="A57" s="1044"/>
      <c r="B57" s="1031"/>
      <c r="C57" s="977"/>
      <c r="D57" s="143" t="s">
        <v>20</v>
      </c>
      <c r="E57" s="143" t="s">
        <v>21</v>
      </c>
      <c r="F57" s="143" t="s">
        <v>25</v>
      </c>
      <c r="G57" s="143" t="s">
        <v>20</v>
      </c>
      <c r="H57" s="143" t="s">
        <v>21</v>
      </c>
      <c r="I57" s="143" t="s">
        <v>25</v>
      </c>
      <c r="J57" s="143" t="s">
        <v>20</v>
      </c>
      <c r="K57" s="143" t="s">
        <v>21</v>
      </c>
      <c r="L57" s="143" t="s">
        <v>25</v>
      </c>
      <c r="M57" s="1045"/>
      <c r="N57" s="143" t="s">
        <v>20</v>
      </c>
      <c r="O57" s="143" t="s">
        <v>21</v>
      </c>
      <c r="P57" s="183" t="s">
        <v>25</v>
      </c>
    </row>
    <row r="58" spans="1:16" ht="17.100000000000001" customHeight="1">
      <c r="A58" s="184" t="str">
        <f t="shared" ref="A58:B60" si="72">A24</f>
        <v>RTN</v>
      </c>
      <c r="B58" s="167" t="str">
        <f t="shared" si="72"/>
        <v>PTP</v>
      </c>
      <c r="C58" s="123">
        <v>0</v>
      </c>
      <c r="D58" s="274">
        <f>((Q229/R229)*7)</f>
        <v>0</v>
      </c>
      <c r="E58" s="276">
        <v>0</v>
      </c>
      <c r="F58" s="275">
        <f t="shared" ref="F58:F74" si="73">+E58-D58</f>
        <v>0</v>
      </c>
      <c r="G58" s="274">
        <f>May!K23</f>
        <v>0</v>
      </c>
      <c r="H58" s="274">
        <f>May!L23</f>
        <v>0</v>
      </c>
      <c r="I58" s="275">
        <f t="shared" ref="I58:I60" si="74">+H58-G58</f>
        <v>0</v>
      </c>
      <c r="J58" s="274">
        <f>May!O23</f>
        <v>0</v>
      </c>
      <c r="K58" s="274">
        <f>May!Q23</f>
        <v>0</v>
      </c>
      <c r="L58" s="158">
        <f t="shared" ref="L58:L61" si="75">+K58-J58</f>
        <v>0</v>
      </c>
      <c r="M58" s="146">
        <f t="shared" ref="M58:M61" si="76">+K58-C58</f>
        <v>0</v>
      </c>
      <c r="N58" s="126">
        <f t="shared" ref="N58:O61" si="77">+IF(J58=0,0,(J24/J58))</f>
        <v>0</v>
      </c>
      <c r="O58" s="126">
        <f t="shared" si="77"/>
        <v>0</v>
      </c>
      <c r="P58" s="185">
        <f t="shared" ref="P58:P60" si="78">+O58-N58</f>
        <v>0</v>
      </c>
    </row>
    <row r="59" spans="1:16" ht="17.100000000000001" customHeight="1">
      <c r="A59" s="184" t="str">
        <f t="shared" si="72"/>
        <v>RTN</v>
      </c>
      <c r="B59" s="167" t="str">
        <f t="shared" si="72"/>
        <v>PAMA</v>
      </c>
      <c r="C59" s="123">
        <v>1110000</v>
      </c>
      <c r="D59" s="123">
        <f>((Q230/R230)*7)</f>
        <v>14451.612903225807</v>
      </c>
      <c r="E59" s="258">
        <f>May!$CR$13</f>
        <v>11068.199999999999</v>
      </c>
      <c r="F59" s="142">
        <f t="shared" si="73"/>
        <v>-3383.4129032258079</v>
      </c>
      <c r="G59" s="123">
        <f>May!K24</f>
        <v>55741.9</v>
      </c>
      <c r="H59" s="123">
        <f>May!L24</f>
        <v>48481.39999999998</v>
      </c>
      <c r="I59" s="142">
        <f t="shared" si="74"/>
        <v>-7260.5000000000218</v>
      </c>
      <c r="J59" s="123">
        <f>May!O24</f>
        <v>437096.774193549</v>
      </c>
      <c r="K59" s="123">
        <f>May!Q23</f>
        <v>0</v>
      </c>
      <c r="L59" s="158">
        <f t="shared" si="75"/>
        <v>-437096.774193549</v>
      </c>
      <c r="M59" s="146">
        <f t="shared" si="76"/>
        <v>-1110000</v>
      </c>
      <c r="N59" s="126">
        <f t="shared" si="77"/>
        <v>8.0228782287822789</v>
      </c>
      <c r="O59" s="126">
        <f t="shared" si="77"/>
        <v>0</v>
      </c>
      <c r="P59" s="185">
        <f t="shared" si="78"/>
        <v>-8.0228782287822789</v>
      </c>
    </row>
    <row r="60" spans="1:16" ht="17.100000000000001" customHeight="1">
      <c r="A60" s="184" t="str">
        <f t="shared" si="72"/>
        <v>RTN</v>
      </c>
      <c r="B60" s="167" t="str">
        <f t="shared" si="72"/>
        <v>KMI</v>
      </c>
      <c r="C60" s="123">
        <v>0</v>
      </c>
      <c r="D60" s="274">
        <f>((Q231/R231)*7)</f>
        <v>0</v>
      </c>
      <c r="E60" s="276">
        <v>0</v>
      </c>
      <c r="F60" s="275">
        <f t="shared" si="73"/>
        <v>0</v>
      </c>
      <c r="G60" s="274">
        <v>0</v>
      </c>
      <c r="H60" s="274">
        <v>0</v>
      </c>
      <c r="I60" s="275">
        <f t="shared" si="74"/>
        <v>0</v>
      </c>
      <c r="J60" s="274">
        <v>0</v>
      </c>
      <c r="K60" s="274">
        <v>0</v>
      </c>
      <c r="L60" s="158">
        <f t="shared" si="75"/>
        <v>0</v>
      </c>
      <c r="M60" s="146">
        <f t="shared" si="76"/>
        <v>0</v>
      </c>
      <c r="N60" s="126">
        <f t="shared" si="77"/>
        <v>0</v>
      </c>
      <c r="O60" s="126">
        <f t="shared" si="77"/>
        <v>0</v>
      </c>
      <c r="P60" s="185">
        <f t="shared" si="78"/>
        <v>0</v>
      </c>
    </row>
    <row r="61" spans="1:16" ht="17.100000000000001" customHeight="1">
      <c r="A61" s="184" t="str">
        <f t="shared" ref="A61" si="79">A27</f>
        <v>RS-CF</v>
      </c>
      <c r="B61" s="167" t="str">
        <f t="shared" ref="B61:B72" si="80">B27</f>
        <v>PAMA</v>
      </c>
      <c r="C61" s="123">
        <v>2320000</v>
      </c>
      <c r="D61" s="123">
        <f t="shared" ref="D61:D62" si="81">((Q232/R232)*7)</f>
        <v>47419.354838709674</v>
      </c>
      <c r="E61" s="258">
        <f>SUM(May!$CT$13:$CU$13)</f>
        <v>52950.8</v>
      </c>
      <c r="F61" s="142">
        <f t="shared" si="73"/>
        <v>5531.4451612903285</v>
      </c>
      <c r="G61" s="123">
        <f>SUM(May!K26)</f>
        <v>182903.2</v>
      </c>
      <c r="H61" s="123">
        <f>SUM(May!L26)</f>
        <v>212491.39999999994</v>
      </c>
      <c r="I61" s="142">
        <f t="shared" ref="I61:I66" si="82">+H61-G61</f>
        <v>29588.199999999924</v>
      </c>
      <c r="J61" s="123">
        <f>SUM(May!O26)</f>
        <v>912903.22580645338</v>
      </c>
      <c r="K61" s="123">
        <f>SUM(May!Q26)</f>
        <v>1416671.4000000001</v>
      </c>
      <c r="L61" s="158">
        <f t="shared" si="75"/>
        <v>503768.17419354676</v>
      </c>
      <c r="M61" s="146">
        <f t="shared" si="76"/>
        <v>-903328.59999999986</v>
      </c>
      <c r="N61" s="126">
        <f t="shared" si="77"/>
        <v>9.3010600706713564</v>
      </c>
      <c r="O61" s="126">
        <f t="shared" si="77"/>
        <v>5.5202688499252535</v>
      </c>
      <c r="P61" s="185">
        <f t="shared" ref="P61" si="83">+O61-N61</f>
        <v>-3.780791220746103</v>
      </c>
    </row>
    <row r="62" spans="1:16" ht="17.100000000000001" customHeight="1">
      <c r="A62" s="184" t="str">
        <f t="shared" ref="A62" si="84">A28</f>
        <v>RS-G</v>
      </c>
      <c r="B62" s="257" t="str">
        <f t="shared" si="80"/>
        <v>PAMA</v>
      </c>
      <c r="C62" s="258">
        <v>1320000</v>
      </c>
      <c r="D62" s="123">
        <f t="shared" si="81"/>
        <v>11290.322580645163</v>
      </c>
      <c r="E62" s="258">
        <f>May!$CZ$13</f>
        <v>17980.699999999997</v>
      </c>
      <c r="F62" s="259">
        <f t="shared" si="73"/>
        <v>6690.3774193548343</v>
      </c>
      <c r="G62" s="123">
        <f>May!K27</f>
        <v>43548.4</v>
      </c>
      <c r="H62" s="258">
        <f>May!L27</f>
        <v>87699.7</v>
      </c>
      <c r="I62" s="259">
        <f t="shared" si="82"/>
        <v>44151.299999999996</v>
      </c>
      <c r="J62" s="258">
        <f>May!O27</f>
        <v>524516.12903225771</v>
      </c>
      <c r="K62" s="258">
        <f>May!Q27</f>
        <v>261929.7</v>
      </c>
      <c r="L62" s="264">
        <f t="shared" ref="L62:L66" si="85">+K62-J62</f>
        <v>-262586.4290322577</v>
      </c>
      <c r="M62" s="261">
        <f t="shared" ref="M62:M66" si="86">+K62-C62</f>
        <v>-1058070.3</v>
      </c>
      <c r="N62" s="243">
        <f t="shared" ref="N62:O62" si="87">+IF(J62=0,0,(J28/J62))</f>
        <v>6.871463714637156</v>
      </c>
      <c r="O62" s="243">
        <f t="shared" si="87"/>
        <v>12.715751592889237</v>
      </c>
      <c r="P62" s="185">
        <f t="shared" ref="P62:P66" si="88">+O62-N62</f>
        <v>5.8442878782520813</v>
      </c>
    </row>
    <row r="63" spans="1:16" ht="17.100000000000001" customHeight="1">
      <c r="A63" s="184" t="str">
        <f t="shared" ref="A63" si="89">A29</f>
        <v>RTM</v>
      </c>
      <c r="B63" s="257" t="str">
        <f t="shared" si="80"/>
        <v>PTP</v>
      </c>
      <c r="C63" s="785">
        <v>0</v>
      </c>
      <c r="D63" s="274">
        <f>((Q234/R234)*7)</f>
        <v>0</v>
      </c>
      <c r="E63" s="276">
        <v>0</v>
      </c>
      <c r="F63" s="277">
        <f t="shared" si="73"/>
        <v>0</v>
      </c>
      <c r="G63" s="274">
        <v>0</v>
      </c>
      <c r="H63" s="276">
        <v>0</v>
      </c>
      <c r="I63" s="277">
        <f t="shared" si="82"/>
        <v>0</v>
      </c>
      <c r="J63" s="276">
        <v>0</v>
      </c>
      <c r="K63" s="276">
        <v>0</v>
      </c>
      <c r="L63" s="264">
        <f t="shared" si="85"/>
        <v>0</v>
      </c>
      <c r="M63" s="261">
        <f t="shared" si="86"/>
        <v>0</v>
      </c>
      <c r="N63" s="243">
        <f t="shared" ref="N63:O63" si="90">+IF(J63=0,0,(J29/J63))</f>
        <v>0</v>
      </c>
      <c r="O63" s="243">
        <f t="shared" si="90"/>
        <v>0</v>
      </c>
      <c r="P63" s="185">
        <f t="shared" si="88"/>
        <v>0</v>
      </c>
    </row>
    <row r="64" spans="1:16" ht="17.100000000000001" customHeight="1">
      <c r="A64" s="184" t="str">
        <f t="shared" ref="A64" si="91">A30</f>
        <v>RTM</v>
      </c>
      <c r="B64" s="257" t="str">
        <f t="shared" si="80"/>
        <v>PAMA</v>
      </c>
      <c r="C64" s="258">
        <v>1950000</v>
      </c>
      <c r="D64" s="123">
        <f t="shared" ref="D64:D65" si="92">((Q235/R235)*7)</f>
        <v>39516.129032258061</v>
      </c>
      <c r="E64" s="258">
        <f>May!$CV$13</f>
        <v>39240.800000000003</v>
      </c>
      <c r="F64" s="259">
        <f t="shared" si="73"/>
        <v>-275.32903225805785</v>
      </c>
      <c r="G64" s="123">
        <f>May!K28</f>
        <v>152419.4</v>
      </c>
      <c r="H64" s="258">
        <f>May!L28</f>
        <v>181737.70000000007</v>
      </c>
      <c r="I64" s="259">
        <f t="shared" si="82"/>
        <v>29318.300000000076</v>
      </c>
      <c r="J64" s="258">
        <f>May!O28</f>
        <v>758064.51612903317</v>
      </c>
      <c r="K64" s="258">
        <f>May!Q28</f>
        <v>895394.69999999984</v>
      </c>
      <c r="L64" s="264">
        <f t="shared" si="85"/>
        <v>137330.18387096666</v>
      </c>
      <c r="M64" s="261">
        <f t="shared" si="86"/>
        <v>-1054605.3000000003</v>
      </c>
      <c r="N64" s="243">
        <f t="shared" ref="N64:O64" si="93">+IF(J64=0,0,(J30/J64))</f>
        <v>5.8434042553191405</v>
      </c>
      <c r="O64" s="243">
        <f t="shared" si="93"/>
        <v>3.9469632777589601</v>
      </c>
      <c r="P64" s="185">
        <f t="shared" si="88"/>
        <v>-1.8964409775601805</v>
      </c>
    </row>
    <row r="65" spans="1:116" ht="17.100000000000001" customHeight="1">
      <c r="A65" s="184" t="str">
        <f t="shared" ref="A65" si="94">A31</f>
        <v>SSB</v>
      </c>
      <c r="B65" s="257" t="str">
        <f t="shared" si="80"/>
        <v>BIMA</v>
      </c>
      <c r="C65" s="258">
        <v>840000</v>
      </c>
      <c r="D65" s="123">
        <f t="shared" si="92"/>
        <v>15806.451612903225</v>
      </c>
      <c r="E65" s="258">
        <f>May!$DC$13</f>
        <v>21171.299999999996</v>
      </c>
      <c r="F65" s="259">
        <f t="shared" si="73"/>
        <v>5364.8483870967702</v>
      </c>
      <c r="G65" s="123">
        <f>May!K36</f>
        <v>60967.7</v>
      </c>
      <c r="H65" s="258">
        <f>May!L36</f>
        <v>77305.399999999994</v>
      </c>
      <c r="I65" s="259">
        <f t="shared" si="82"/>
        <v>16337.699999999997</v>
      </c>
      <c r="J65" s="258">
        <f>May!O36</f>
        <v>330967.74193548423</v>
      </c>
      <c r="K65" s="258">
        <f>May!Q36</f>
        <v>388411.39999999991</v>
      </c>
      <c r="L65" s="264">
        <f t="shared" si="85"/>
        <v>57443.658064515679</v>
      </c>
      <c r="M65" s="261">
        <f t="shared" si="86"/>
        <v>-451588.60000000009</v>
      </c>
      <c r="N65" s="243">
        <f t="shared" ref="N65:O65" si="95">+IF(J65=0,0,(J31/J65))</f>
        <v>12.063352826510741</v>
      </c>
      <c r="O65" s="243">
        <f t="shared" si="95"/>
        <v>9.9393220693316433</v>
      </c>
      <c r="P65" s="185">
        <f t="shared" si="88"/>
        <v>-2.1240307571790975</v>
      </c>
    </row>
    <row r="66" spans="1:116" ht="17.100000000000001" customHeight="1" thickBot="1">
      <c r="A66" s="184" t="str">
        <f t="shared" ref="A66" si="96">A32</f>
        <v>SAMUBIU</v>
      </c>
      <c r="B66" s="257" t="str">
        <f t="shared" si="80"/>
        <v>PAMA</v>
      </c>
      <c r="C66" s="785">
        <v>0</v>
      </c>
      <c r="D66" s="274">
        <f>((Q237/R237)*7)</f>
        <v>0</v>
      </c>
      <c r="E66" s="276">
        <v>0</v>
      </c>
      <c r="F66" s="277">
        <f t="shared" si="73"/>
        <v>0</v>
      </c>
      <c r="G66" s="274">
        <v>0</v>
      </c>
      <c r="H66" s="276">
        <v>0</v>
      </c>
      <c r="I66" s="277">
        <f t="shared" si="82"/>
        <v>0</v>
      </c>
      <c r="J66" s="276">
        <v>0</v>
      </c>
      <c r="K66" s="276">
        <v>0</v>
      </c>
      <c r="L66" s="264">
        <f t="shared" si="85"/>
        <v>0</v>
      </c>
      <c r="M66" s="261">
        <f t="shared" si="86"/>
        <v>0</v>
      </c>
      <c r="N66" s="243">
        <f t="shared" ref="N66:O66" si="97">+IF(J66=0,0,(J32/J66))</f>
        <v>0</v>
      </c>
      <c r="O66" s="243">
        <f t="shared" si="97"/>
        <v>0</v>
      </c>
      <c r="P66" s="185">
        <f t="shared" si="88"/>
        <v>0</v>
      </c>
    </row>
    <row r="67" spans="1:116" ht="17.100000000000001" customHeight="1" thickTop="1" thickBot="1">
      <c r="A67" s="186" t="str">
        <f t="shared" ref="A67" si="98">A33</f>
        <v xml:space="preserve">RS </v>
      </c>
      <c r="B67" s="147" t="str">
        <f t="shared" si="80"/>
        <v>S-Total</v>
      </c>
      <c r="C67" s="148">
        <f>SUM(C58:C66)</f>
        <v>7540000</v>
      </c>
      <c r="D67" s="148">
        <f>SUM(D58:D66)</f>
        <v>128483.87096774194</v>
      </c>
      <c r="E67" s="148">
        <f>SUM(E58:E66)</f>
        <v>142411.79999999999</v>
      </c>
      <c r="F67" s="149">
        <f>+E67-D67</f>
        <v>13927.929032258049</v>
      </c>
      <c r="G67" s="148">
        <f>SUM(G58:G66)</f>
        <v>495580.60000000003</v>
      </c>
      <c r="H67" s="148">
        <f>SUM(H58:H66)</f>
        <v>607715.6</v>
      </c>
      <c r="I67" s="149">
        <f t="shared" ref="I67:I73" si="99">+H67-G67</f>
        <v>112134.99999999994</v>
      </c>
      <c r="J67" s="148">
        <f>SUM(J58:J66)</f>
        <v>2963548.3870967776</v>
      </c>
      <c r="K67" s="148">
        <f>SUM(K58:K66)</f>
        <v>2962407.1999999997</v>
      </c>
      <c r="L67" s="159">
        <f>+K67-J67</f>
        <v>-1141.1870967778377</v>
      </c>
      <c r="M67" s="151">
        <f>SUM(M58:M66)</f>
        <v>-4577592.8000000007</v>
      </c>
      <c r="N67" s="152">
        <f t="shared" ref="N67:O71" si="100">+IF(J67=0,0,(J33/J67))</f>
        <v>8.1065636225100626</v>
      </c>
      <c r="O67" s="152">
        <f t="shared" si="100"/>
        <v>7.3921036243768254</v>
      </c>
      <c r="P67" s="187">
        <f>+O67-N67</f>
        <v>-0.71445999813323713</v>
      </c>
    </row>
    <row r="68" spans="1:116" ht="17.100000000000001" customHeight="1" thickTop="1">
      <c r="A68" s="188" t="str">
        <f t="shared" ref="A68" si="101">A34</f>
        <v>SM AB</v>
      </c>
      <c r="B68" s="166" t="str">
        <f t="shared" si="80"/>
        <v>SIMS</v>
      </c>
      <c r="C68" s="123">
        <v>6440000</v>
      </c>
      <c r="D68" s="123">
        <f t="shared" ref="D68:D73" si="102">((Q239/R239)*7)</f>
        <v>163032.25806451615</v>
      </c>
      <c r="E68" s="258">
        <f>May!$CX$13</f>
        <v>115160.29999999999</v>
      </c>
      <c r="F68" s="142">
        <f t="shared" si="73"/>
        <v>-47871.958064516162</v>
      </c>
      <c r="G68" s="123">
        <f>May!K31</f>
        <v>628838.69999999995</v>
      </c>
      <c r="H68" s="123">
        <f>May!L31</f>
        <v>546510.60000000009</v>
      </c>
      <c r="I68" s="142">
        <f t="shared" si="99"/>
        <v>-82328.09999999986</v>
      </c>
      <c r="J68" s="123">
        <f>May!O31</f>
        <v>2516451.6129032271</v>
      </c>
      <c r="K68" s="123">
        <f>May!Q31</f>
        <v>2656478.5999999996</v>
      </c>
      <c r="L68" s="158">
        <f t="shared" ref="L68:L71" si="103">+K68-J68</f>
        <v>140026.98709677253</v>
      </c>
      <c r="M68" s="146">
        <f t="shared" ref="M68:M71" si="104">+K68-C68</f>
        <v>-3783521.4000000004</v>
      </c>
      <c r="N68" s="126">
        <f t="shared" si="100"/>
        <v>5.5091654916036195</v>
      </c>
      <c r="O68" s="126">
        <f t="shared" si="100"/>
        <v>3.6166566521559789</v>
      </c>
      <c r="P68" s="185">
        <f t="shared" ref="P68:P71" si="105">+O68-N68</f>
        <v>-1.8925088394476406</v>
      </c>
    </row>
    <row r="69" spans="1:116" ht="17.100000000000001" customHeight="1">
      <c r="A69" s="188" t="str">
        <f>A35</f>
        <v>SM 6</v>
      </c>
      <c r="B69" s="166" t="str">
        <f t="shared" si="80"/>
        <v>PAMA</v>
      </c>
      <c r="C69" s="123">
        <v>2630000</v>
      </c>
      <c r="D69" s="123">
        <f t="shared" si="102"/>
        <v>22580.645161290326</v>
      </c>
      <c r="E69" s="258">
        <f>May!$CW$13</f>
        <v>26818.10000000002</v>
      </c>
      <c r="F69" s="142">
        <f t="shared" ref="F69" si="106">+E69-D69</f>
        <v>4237.4548387096947</v>
      </c>
      <c r="G69" s="123">
        <f>May!K30</f>
        <v>87096.8</v>
      </c>
      <c r="H69" s="123">
        <f>May!L30</f>
        <v>61818.700000000033</v>
      </c>
      <c r="I69" s="142">
        <f t="shared" ref="I69" si="107">+H69-G69</f>
        <v>-25278.099999999969</v>
      </c>
      <c r="J69" s="123">
        <f>May!O30</f>
        <v>1010322.5806451613</v>
      </c>
      <c r="K69" s="123">
        <f>May!Q30</f>
        <v>115800.70000000003</v>
      </c>
      <c r="L69" s="158">
        <f t="shared" si="103"/>
        <v>-894521.88064516126</v>
      </c>
      <c r="M69" s="146">
        <f t="shared" si="104"/>
        <v>-2514199.2999999998</v>
      </c>
      <c r="N69" s="126">
        <f t="shared" si="100"/>
        <v>5.3844189016602737</v>
      </c>
      <c r="O69" s="126">
        <f t="shared" si="100"/>
        <v>42.171722623438363</v>
      </c>
      <c r="P69" s="185">
        <f>+O69-N69</f>
        <v>36.787303721778088</v>
      </c>
    </row>
    <row r="70" spans="1:116" ht="17.100000000000001" customHeight="1">
      <c r="A70" s="188" t="str">
        <f>A36</f>
        <v>SM AB</v>
      </c>
      <c r="B70" s="166" t="str">
        <f t="shared" si="80"/>
        <v>PTP</v>
      </c>
      <c r="C70" s="123">
        <v>570000</v>
      </c>
      <c r="D70" s="123">
        <f t="shared" si="102"/>
        <v>0</v>
      </c>
      <c r="E70" s="258">
        <v>0</v>
      </c>
      <c r="F70" s="142">
        <f t="shared" si="73"/>
        <v>0</v>
      </c>
      <c r="G70" s="123">
        <f>May!K32</f>
        <v>0</v>
      </c>
      <c r="H70" s="123">
        <f>May!L32</f>
        <v>0</v>
      </c>
      <c r="I70" s="142">
        <f t="shared" si="99"/>
        <v>0</v>
      </c>
      <c r="J70" s="123">
        <f>May!O32</f>
        <v>570000.00000000012</v>
      </c>
      <c r="K70" s="123">
        <f>May!Q32</f>
        <v>117688</v>
      </c>
      <c r="L70" s="158">
        <f t="shared" ref="L70:L72" si="108">+K70-J70</f>
        <v>-452312.00000000012</v>
      </c>
      <c r="M70" s="146">
        <f t="shared" ref="M70" si="109">+K70-C70</f>
        <v>-452312</v>
      </c>
      <c r="N70" s="126">
        <f t="shared" si="100"/>
        <v>5.4736842105263301</v>
      </c>
      <c r="O70" s="126">
        <f t="shared" si="100"/>
        <v>5.7875824213173814</v>
      </c>
      <c r="P70" s="185">
        <f>+O70-N70</f>
        <v>0.31389821079105129</v>
      </c>
    </row>
    <row r="71" spans="1:116" ht="17.100000000000001" customHeight="1">
      <c r="A71" s="188" t="str">
        <f t="shared" ref="A71" si="110">A37</f>
        <v>SM AB</v>
      </c>
      <c r="B71" s="166" t="str">
        <f t="shared" si="80"/>
        <v>PAMA</v>
      </c>
      <c r="C71" s="781">
        <v>1830000</v>
      </c>
      <c r="D71" s="123">
        <f t="shared" si="102"/>
        <v>32967.741935483871</v>
      </c>
      <c r="E71" s="785">
        <f>May!$CY$13</f>
        <v>18171.5</v>
      </c>
      <c r="F71" s="783">
        <f t="shared" si="73"/>
        <v>-14796.241935483871</v>
      </c>
      <c r="G71" s="123">
        <f>May!K29</f>
        <v>127161.3</v>
      </c>
      <c r="H71" s="123">
        <f>May!L29</f>
        <v>65208.599999999991</v>
      </c>
      <c r="I71" s="783">
        <f t="shared" si="99"/>
        <v>-61952.700000000012</v>
      </c>
      <c r="J71" s="123">
        <f>May!O29</f>
        <v>382903.22580645152</v>
      </c>
      <c r="K71" s="123">
        <f>May!Q29</f>
        <v>106783.59999999996</v>
      </c>
      <c r="L71" s="158">
        <f t="shared" si="103"/>
        <v>-276119.62580645154</v>
      </c>
      <c r="M71" s="146">
        <f t="shared" si="104"/>
        <v>-1723216.4000000001</v>
      </c>
      <c r="N71" s="126">
        <f t="shared" si="100"/>
        <v>5.5534962089300723</v>
      </c>
      <c r="O71" s="126">
        <f t="shared" si="100"/>
        <v>9.7391266074565799</v>
      </c>
      <c r="P71" s="185">
        <f t="shared" si="105"/>
        <v>4.1856303985265075</v>
      </c>
    </row>
    <row r="72" spans="1:116" ht="17.100000000000001" customHeight="1">
      <c r="A72" s="188" t="s">
        <v>328</v>
      </c>
      <c r="B72" s="166" t="str">
        <f t="shared" si="80"/>
        <v>PAMA</v>
      </c>
      <c r="C72" s="258">
        <v>670000</v>
      </c>
      <c r="D72" s="123">
        <f t="shared" si="102"/>
        <v>17161.290322580644</v>
      </c>
      <c r="E72" s="258">
        <f>May!CS13</f>
        <v>0</v>
      </c>
      <c r="F72" s="142">
        <f t="shared" si="73"/>
        <v>-17161.290322580644</v>
      </c>
      <c r="G72" s="123">
        <f>May!K33</f>
        <v>66193.5</v>
      </c>
      <c r="H72" s="123">
        <f>May!L33</f>
        <v>0</v>
      </c>
      <c r="I72" s="142">
        <f t="shared" si="99"/>
        <v>-66193.5</v>
      </c>
      <c r="J72" s="123">
        <f>May!O33</f>
        <v>252258.06451612906</v>
      </c>
      <c r="K72" s="123">
        <f>May!Q33</f>
        <v>0</v>
      </c>
      <c r="L72" s="158">
        <f t="shared" si="108"/>
        <v>-252258.06451612906</v>
      </c>
      <c r="M72" s="146"/>
      <c r="N72" s="243"/>
      <c r="O72" s="243"/>
      <c r="P72" s="185"/>
    </row>
    <row r="73" spans="1:116" ht="17.100000000000001" customHeight="1">
      <c r="A73" s="184" t="str">
        <f t="shared" ref="A73" si="111">A39</f>
        <v>SM D</v>
      </c>
      <c r="B73" s="167" t="str">
        <f>B39</f>
        <v>PTP</v>
      </c>
      <c r="C73" s="123">
        <v>11320000</v>
      </c>
      <c r="D73" s="123">
        <f t="shared" si="102"/>
        <v>284967.74193548388</v>
      </c>
      <c r="E73" s="258">
        <f>May!$DA$13</f>
        <v>275758.90000000002</v>
      </c>
      <c r="F73" s="142">
        <f t="shared" si="73"/>
        <v>-9208.8419354838552</v>
      </c>
      <c r="G73" s="123">
        <f>May!K34</f>
        <v>1099161.3</v>
      </c>
      <c r="H73" s="123">
        <f>May!L34</f>
        <v>1107215.2100000002</v>
      </c>
      <c r="I73" s="142">
        <f t="shared" si="99"/>
        <v>8053.910000000149</v>
      </c>
      <c r="J73" s="123">
        <f>May!O34</f>
        <v>4962258.0645161206</v>
      </c>
      <c r="K73" s="123">
        <f>May!Q34</f>
        <v>4863286.2100000028</v>
      </c>
      <c r="L73" s="158">
        <f t="shared" ref="L73:L74" si="112">+K73-J73</f>
        <v>-98971.854516117834</v>
      </c>
      <c r="M73" s="146">
        <f t="shared" ref="M73:M74" si="113">+K73-C73</f>
        <v>-6456713.7899999972</v>
      </c>
      <c r="N73" s="126">
        <f>+IF(J73=0,0,(J39/J73))</f>
        <v>4.3951764935318325</v>
      </c>
      <c r="O73" s="126">
        <f>+IF(K73=0,0,(K39/K73))</f>
        <v>4.0761164661127331</v>
      </c>
      <c r="P73" s="185">
        <f t="shared" ref="P73:P76" si="114">+O73-N73</f>
        <v>-0.31906002741909933</v>
      </c>
    </row>
    <row r="74" spans="1:116" ht="17.100000000000001" customHeight="1" thickBot="1">
      <c r="A74" s="246" t="str">
        <f t="shared" ref="A74" si="115">A40</f>
        <v>SM D</v>
      </c>
      <c r="B74" s="247" t="str">
        <f>B40</f>
        <v>DUM</v>
      </c>
      <c r="C74" s="786">
        <v>0</v>
      </c>
      <c r="D74" s="274">
        <f>((Q245/R245)*7)</f>
        <v>0</v>
      </c>
      <c r="E74" s="276">
        <v>0</v>
      </c>
      <c r="F74" s="309">
        <f t="shared" si="73"/>
        <v>0</v>
      </c>
      <c r="G74" s="274">
        <v>0</v>
      </c>
      <c r="H74" s="274">
        <v>0</v>
      </c>
      <c r="I74" s="274">
        <v>0</v>
      </c>
      <c r="J74" s="274">
        <v>0</v>
      </c>
      <c r="K74" s="274">
        <v>0</v>
      </c>
      <c r="L74" s="158">
        <f t="shared" si="112"/>
        <v>0</v>
      </c>
      <c r="M74" s="146">
        <f t="shared" si="113"/>
        <v>0</v>
      </c>
      <c r="N74" s="126">
        <f>+IF(J74=0,0,(J40/J74))</f>
        <v>0</v>
      </c>
      <c r="O74" s="126">
        <f>+IF(K74=0,0,(K40/K74))</f>
        <v>0</v>
      </c>
      <c r="P74" s="185">
        <f t="shared" ref="P74" si="116">+O74-N74</f>
        <v>0</v>
      </c>
      <c r="S74" s="131"/>
      <c r="T74" s="10"/>
      <c r="U74" s="10"/>
      <c r="Y74" s="131"/>
      <c r="Z74" s="10"/>
      <c r="AA74" s="10"/>
    </row>
    <row r="75" spans="1:116" ht="17.100000000000001" customHeight="1" thickTop="1" thickBot="1">
      <c r="A75" s="193" t="str">
        <f t="shared" ref="A75" si="117">A41</f>
        <v>SM</v>
      </c>
      <c r="B75" s="42" t="str">
        <f>B41</f>
        <v>S-Total</v>
      </c>
      <c r="C75" s="43">
        <f>SUM(C68:C74)</f>
        <v>23460000</v>
      </c>
      <c r="D75" s="43">
        <f>SUM(D68:D74)</f>
        <v>520709.67741935491</v>
      </c>
      <c r="E75" s="43">
        <f>SUM(E68:E74)</f>
        <v>435908.80000000005</v>
      </c>
      <c r="F75" s="53">
        <f>+E75-D75</f>
        <v>-84800.87741935486</v>
      </c>
      <c r="G75" s="43">
        <f>SUM(G68:G74)</f>
        <v>2008451.6</v>
      </c>
      <c r="H75" s="43">
        <f>SUM(H68:H74)</f>
        <v>1780753.1100000003</v>
      </c>
      <c r="I75" s="53">
        <f>+H75-G75</f>
        <v>-227698.48999999976</v>
      </c>
      <c r="J75" s="43">
        <f>SUM(J68:J74)</f>
        <v>9694193.5483870897</v>
      </c>
      <c r="K75" s="43">
        <f>SUM(K68:K74)</f>
        <v>7860037.1100000031</v>
      </c>
      <c r="L75" s="159">
        <f>+K75-J75</f>
        <v>-1834156.4383870866</v>
      </c>
      <c r="M75" s="151">
        <f>SUM(M68:M74)</f>
        <v>-14929962.889999997</v>
      </c>
      <c r="N75" s="48">
        <f>+IF(J41=0,0,(J41/J75))</f>
        <v>5.0226274457606808</v>
      </c>
      <c r="O75" s="48">
        <f>+IF(K41=0,0,(K41/K75))</f>
        <v>4.7368068978493643</v>
      </c>
      <c r="P75" s="192">
        <f>+O75-N75</f>
        <v>-0.2858205479113165</v>
      </c>
      <c r="S75" s="131"/>
      <c r="T75" s="3"/>
      <c r="U75" s="10"/>
      <c r="Y75" s="131"/>
      <c r="Z75" s="3"/>
      <c r="AA75" s="10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</row>
    <row r="76" spans="1:116" ht="17.100000000000001" customHeight="1" thickTop="1">
      <c r="A76" s="1103" t="s">
        <v>161</v>
      </c>
      <c r="B76" s="1104"/>
      <c r="C76" s="153">
        <f>SUM(C75,C67)</f>
        <v>31000000</v>
      </c>
      <c r="D76" s="153">
        <f>SUM(D75,D67)</f>
        <v>649193.54838709685</v>
      </c>
      <c r="E76" s="153">
        <f>SUM(E75,E67)</f>
        <v>578320.60000000009</v>
      </c>
      <c r="F76" s="154">
        <f t="shared" ref="F76" si="118">+E76-D76</f>
        <v>-70872.948387096752</v>
      </c>
      <c r="G76" s="153">
        <f>SUM(G75,G67)</f>
        <v>2504032.2000000002</v>
      </c>
      <c r="H76" s="153">
        <f>SUM(H75,H67)</f>
        <v>2388468.7100000004</v>
      </c>
      <c r="I76" s="154">
        <f t="shared" ref="I76" si="119">+H76-G76</f>
        <v>-115563.48999999976</v>
      </c>
      <c r="J76" s="153">
        <f>SUM(J75,J67)</f>
        <v>12657741.935483867</v>
      </c>
      <c r="K76" s="153">
        <f>SUM(K75,K67)</f>
        <v>10822444.310000002</v>
      </c>
      <c r="L76" s="160">
        <f t="shared" ref="L76" si="120">+K76-J76</f>
        <v>-1835297.6254838649</v>
      </c>
      <c r="M76" s="156">
        <f>SUM(M67,M75)</f>
        <v>-19507555.689999998</v>
      </c>
      <c r="N76" s="157">
        <f>+IF(J42=0,0,(J42/J76))</f>
        <v>5.7446672952929472</v>
      </c>
      <c r="O76" s="157">
        <f>+IF(K42=0,0,(K42/K76))</f>
        <v>5.4636362457752377</v>
      </c>
      <c r="P76" s="190">
        <f t="shared" si="114"/>
        <v>-0.28103104951770952</v>
      </c>
      <c r="S76" s="131"/>
      <c r="T76" s="3"/>
      <c r="U76" s="3"/>
      <c r="Y76" s="131"/>
      <c r="Z76" s="3"/>
      <c r="AA76" s="3"/>
      <c r="AE76" s="1077"/>
      <c r="AF76" s="1077"/>
      <c r="AG76" s="1077"/>
      <c r="AH76" s="1077"/>
      <c r="AI76" s="1077"/>
      <c r="AJ76" s="1077"/>
      <c r="AK76" s="1077"/>
      <c r="AL76" s="1077"/>
      <c r="AM76" s="1077"/>
      <c r="AN76" s="1077"/>
      <c r="AO76" s="1077"/>
      <c r="AP76" s="1077"/>
      <c r="AQ76" s="1077"/>
      <c r="AR76" s="1077"/>
      <c r="AS76" s="1077"/>
      <c r="AT76" s="1077"/>
      <c r="AU76" s="1077"/>
      <c r="AV76" s="1077"/>
      <c r="AW76" s="1077"/>
      <c r="AX76" s="1077"/>
      <c r="AY76" s="1077"/>
      <c r="AZ76" s="1077"/>
      <c r="BA76" s="1077"/>
      <c r="BB76" s="1077"/>
      <c r="BC76" s="1077"/>
      <c r="BD76" s="1077"/>
      <c r="BE76" s="1077"/>
      <c r="BF76" s="1077"/>
      <c r="BG76" s="1077"/>
      <c r="BH76" s="132"/>
      <c r="BI76" s="1077"/>
      <c r="BJ76" s="1077"/>
      <c r="BK76" s="1077"/>
      <c r="BL76" s="1077"/>
      <c r="BM76" s="1077"/>
      <c r="BN76" s="1077"/>
      <c r="BO76" s="1077"/>
      <c r="BP76" s="1077"/>
      <c r="BQ76" s="1077"/>
      <c r="BR76" s="1077"/>
      <c r="BS76" s="1077"/>
      <c r="BT76" s="1077"/>
      <c r="BU76" s="1077"/>
      <c r="BV76" s="1077"/>
      <c r="BW76" s="1077"/>
      <c r="BX76" s="1077"/>
      <c r="BY76" s="1077"/>
      <c r="BZ76" s="1077"/>
      <c r="CA76" s="1077"/>
      <c r="CB76" s="1077"/>
      <c r="CC76" s="1077"/>
      <c r="CD76" s="1077"/>
      <c r="CE76" s="1077"/>
      <c r="CF76" s="1077"/>
      <c r="CG76" s="1077"/>
      <c r="CH76" s="1077"/>
      <c r="CI76" s="1077"/>
      <c r="CJ76" s="1077"/>
      <c r="CK76" s="1077"/>
      <c r="CL76" s="1077"/>
      <c r="CM76" s="1077"/>
      <c r="CN76" s="1077"/>
      <c r="CO76" s="1077"/>
      <c r="CP76" s="1077"/>
      <c r="CQ76" s="1077"/>
      <c r="CR76" s="1077"/>
      <c r="CS76" s="1077"/>
      <c r="CT76" s="1077"/>
      <c r="CU76" s="1077"/>
      <c r="CV76" s="1077"/>
      <c r="CW76" s="1077"/>
      <c r="CX76" s="1077"/>
      <c r="CY76" s="1077"/>
      <c r="CZ76" s="1077"/>
      <c r="DA76" s="1077"/>
      <c r="DB76" s="1077"/>
      <c r="DC76" s="1077"/>
      <c r="DD76" s="1077"/>
      <c r="DE76" s="1077"/>
      <c r="DF76" s="1077"/>
      <c r="DG76" s="1077"/>
      <c r="DH76" s="1077"/>
      <c r="DI76" s="1077"/>
    </row>
    <row r="77" spans="1:116" ht="9.9499999999999993" customHeight="1">
      <c r="A77" s="191" t="s">
        <v>165</v>
      </c>
      <c r="P77" s="180"/>
      <c r="S77" s="131"/>
      <c r="T77" s="3"/>
      <c r="U77" s="3"/>
      <c r="Y77" s="131"/>
      <c r="Z77" s="3"/>
      <c r="AA77" s="3"/>
      <c r="AB77" s="7"/>
      <c r="AE77" s="1077"/>
      <c r="AF77" s="1077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  <c r="BP77" s="132"/>
      <c r="BQ77" s="132"/>
      <c r="BR77" s="132"/>
      <c r="BS77" s="132"/>
      <c r="BT77" s="132"/>
      <c r="BU77" s="132"/>
      <c r="BV77" s="132"/>
      <c r="BW77" s="132"/>
      <c r="BX77" s="132"/>
      <c r="BY77" s="132"/>
      <c r="BZ77" s="132"/>
      <c r="CA77" s="132"/>
      <c r="CB77" s="132"/>
      <c r="CC77" s="132"/>
      <c r="CD77" s="132"/>
      <c r="CE77" s="132"/>
      <c r="CF77" s="132"/>
      <c r="CG77" s="132"/>
      <c r="CH77" s="132"/>
      <c r="CI77" s="132"/>
      <c r="CJ77" s="132"/>
      <c r="CK77" s="132"/>
      <c r="CL77" s="132"/>
      <c r="CM77" s="132"/>
      <c r="CN77" s="132"/>
      <c r="CO77" s="132"/>
      <c r="CP77" s="132"/>
      <c r="CQ77" s="132"/>
      <c r="CR77" s="132"/>
      <c r="CS77" s="132"/>
      <c r="CT77" s="132"/>
      <c r="CU77" s="132"/>
      <c r="CV77" s="132"/>
      <c r="CW77" s="132"/>
      <c r="CX77" s="132"/>
      <c r="CY77" s="132"/>
      <c r="CZ77" s="132"/>
      <c r="DA77" s="132"/>
      <c r="DB77" s="132"/>
      <c r="DC77" s="132"/>
      <c r="DD77" s="132"/>
      <c r="DE77" s="132"/>
      <c r="DF77" s="132"/>
      <c r="DG77" s="132"/>
      <c r="DH77" s="132"/>
      <c r="DI77" s="132"/>
      <c r="DL77" s="57"/>
    </row>
    <row r="78" spans="1:116" ht="17.100000000000001" customHeight="1">
      <c r="A78" s="1049" t="s">
        <v>2</v>
      </c>
      <c r="B78" s="1050"/>
      <c r="C78" s="976" t="str">
        <f>+C56</f>
        <v>Plan Y2023</v>
      </c>
      <c r="D78" s="1031" t="s">
        <v>24</v>
      </c>
      <c r="E78" s="1031"/>
      <c r="F78" s="1031"/>
      <c r="G78" s="1031" t="s">
        <v>23</v>
      </c>
      <c r="H78" s="1031"/>
      <c r="I78" s="1031"/>
      <c r="J78" s="1031" t="s">
        <v>26</v>
      </c>
      <c r="K78" s="1031"/>
      <c r="L78" s="1031"/>
      <c r="M78" s="1045" t="str">
        <f>+M56</f>
        <v>Remain Y2023</v>
      </c>
      <c r="N78" s="1031" t="s">
        <v>112</v>
      </c>
      <c r="O78" s="1031"/>
      <c r="P78" s="1057"/>
      <c r="S78" s="131"/>
      <c r="T78" s="3"/>
      <c r="U78" s="3"/>
      <c r="X78" s="7"/>
      <c r="Y78" s="131"/>
      <c r="Z78" s="3"/>
      <c r="AA78" s="3"/>
      <c r="AB78" s="10"/>
      <c r="AE78" s="29"/>
      <c r="AF78" s="29"/>
      <c r="AG78" s="133"/>
      <c r="AH78" s="133"/>
      <c r="AI78" s="133"/>
      <c r="AJ78" s="133"/>
      <c r="AK78" s="133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133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133"/>
      <c r="BV78" s="133"/>
      <c r="BW78" s="133"/>
      <c r="BX78" s="133"/>
      <c r="BY78" s="133"/>
      <c r="BZ78" s="133"/>
      <c r="CA78" s="133"/>
      <c r="CB78" s="133"/>
      <c r="CC78" s="133"/>
      <c r="CD78" s="133"/>
      <c r="CE78" s="133"/>
      <c r="CF78" s="133"/>
      <c r="CG78" s="133"/>
      <c r="CH78" s="133"/>
      <c r="CI78" s="133"/>
      <c r="CJ78" s="133"/>
      <c r="CK78" s="133"/>
      <c r="CL78" s="133"/>
      <c r="CM78" s="133"/>
      <c r="CN78" s="133"/>
      <c r="CO78" s="133"/>
      <c r="CP78" s="133"/>
      <c r="CQ78" s="133"/>
      <c r="CR78" s="133"/>
      <c r="CS78" s="133"/>
      <c r="CT78" s="133"/>
      <c r="CU78" s="133"/>
      <c r="CV78" s="133"/>
      <c r="CW78" s="133"/>
      <c r="CX78" s="133"/>
      <c r="CY78" s="133"/>
      <c r="CZ78" s="133"/>
      <c r="DA78" s="133"/>
      <c r="DB78" s="133"/>
      <c r="DC78" s="133"/>
      <c r="DD78" s="133"/>
      <c r="DE78" s="133"/>
      <c r="DF78" s="133"/>
      <c r="DG78" s="133"/>
      <c r="DH78" s="133"/>
      <c r="DI78" s="133"/>
      <c r="DJ78" s="1077"/>
      <c r="DL78" s="57"/>
    </row>
    <row r="79" spans="1:116" ht="17.100000000000001" customHeight="1">
      <c r="A79" s="1051"/>
      <c r="B79" s="1052"/>
      <c r="C79" s="977"/>
      <c r="D79" s="143" t="s">
        <v>20</v>
      </c>
      <c r="E79" s="143" t="s">
        <v>21</v>
      </c>
      <c r="F79" s="143" t="s">
        <v>25</v>
      </c>
      <c r="G79" s="143" t="s">
        <v>20</v>
      </c>
      <c r="H79" s="143" t="s">
        <v>21</v>
      </c>
      <c r="I79" s="143" t="s">
        <v>25</v>
      </c>
      <c r="J79" s="143" t="s">
        <v>20</v>
      </c>
      <c r="K79" s="143" t="s">
        <v>21</v>
      </c>
      <c r="L79" s="143" t="s">
        <v>25</v>
      </c>
      <c r="M79" s="1045"/>
      <c r="N79" s="143" t="s">
        <v>20</v>
      </c>
      <c r="O79" s="143" t="s">
        <v>21</v>
      </c>
      <c r="P79" s="183" t="s">
        <v>25</v>
      </c>
      <c r="S79" s="131"/>
      <c r="T79" s="3"/>
      <c r="U79" s="3"/>
      <c r="X79" s="7"/>
      <c r="Y79" s="131"/>
      <c r="Z79" s="3"/>
      <c r="AA79" s="3"/>
      <c r="AB79" s="3"/>
      <c r="AE79" s="29"/>
      <c r="AF79" s="29"/>
      <c r="AG79" s="133"/>
      <c r="AH79" s="133"/>
      <c r="AI79" s="133"/>
      <c r="AJ79" s="133"/>
      <c r="AK79" s="133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133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133"/>
      <c r="BV79" s="133"/>
      <c r="BW79" s="133"/>
      <c r="BX79" s="133"/>
      <c r="BY79" s="133"/>
      <c r="BZ79" s="133"/>
      <c r="CA79" s="133"/>
      <c r="CB79" s="133"/>
      <c r="CC79" s="133"/>
      <c r="CD79" s="133"/>
      <c r="CE79" s="133"/>
      <c r="CF79" s="133"/>
      <c r="CG79" s="133"/>
      <c r="CH79" s="133"/>
      <c r="CI79" s="133"/>
      <c r="CJ79" s="133"/>
      <c r="CK79" s="133"/>
      <c r="CL79" s="133"/>
      <c r="CM79" s="133"/>
      <c r="CN79" s="133"/>
      <c r="CO79" s="133"/>
      <c r="CP79" s="133"/>
      <c r="CQ79" s="133"/>
      <c r="CR79" s="133"/>
      <c r="CS79" s="133"/>
      <c r="CT79" s="133"/>
      <c r="CU79" s="133"/>
      <c r="CV79" s="133"/>
      <c r="CW79" s="133"/>
      <c r="CX79" s="133"/>
      <c r="CY79" s="133"/>
      <c r="CZ79" s="133"/>
      <c r="DA79" s="133"/>
      <c r="DB79" s="133"/>
      <c r="DC79" s="133"/>
      <c r="DD79" s="133"/>
      <c r="DE79" s="133"/>
      <c r="DF79" s="133"/>
      <c r="DG79" s="133"/>
      <c r="DH79" s="133"/>
      <c r="DI79" s="133"/>
      <c r="DJ79" s="1077"/>
    </row>
    <row r="80" spans="1:116" ht="17.100000000000001" customHeight="1">
      <c r="A80" s="996" t="s">
        <v>90</v>
      </c>
      <c r="B80" s="997"/>
      <c r="C80" s="123">
        <f t="shared" ref="C80:C85" ca="1" si="121">SUMIF($B$58:$B$75,A80,C$58:C$74)</f>
        <v>11830000</v>
      </c>
      <c r="D80" s="123">
        <f t="shared" ref="D80:D85" ca="1" si="122">SUMIF($B$58:$B$75,A80,D$58:D$74)</f>
        <v>185387.09677419355</v>
      </c>
      <c r="E80" s="123">
        <f t="shared" ref="E80:E85" ca="1" si="123">SUMIF($B$58:$B$75,A80,E$58:E$74)</f>
        <v>166230.10000000003</v>
      </c>
      <c r="F80" s="142">
        <f ca="1">+E80-D80</f>
        <v>-19156.996774193511</v>
      </c>
      <c r="G80" s="123">
        <f t="shared" ref="G80:G85" ca="1" si="124">SUMIF($B$58:$B$75,A80,G$58:G$74)</f>
        <v>715064.5</v>
      </c>
      <c r="H80" s="123">
        <f t="shared" ref="H80:H85" ca="1" si="125">SUMIF($B$58:$B$75,A80,H$58:H$74)</f>
        <v>657437.5</v>
      </c>
      <c r="I80" s="142">
        <f ca="1">+H80-G80</f>
        <v>-57627</v>
      </c>
      <c r="J80" s="123">
        <f t="shared" ref="J80:J85" ca="1" si="126">SUMIF($B$58:$B$75,A80,J$58:J$74)</f>
        <v>4278064.5161290355</v>
      </c>
      <c r="K80" s="123">
        <f t="shared" ref="K80:K85" ca="1" si="127">SUMIF($B$58:$B$75,A80,K$58:K$74)</f>
        <v>2796580.1</v>
      </c>
      <c r="L80" s="142">
        <f ca="1">+K80-J80</f>
        <v>-1481484.4161290354</v>
      </c>
      <c r="M80" s="142">
        <f ca="1">+K80-C80</f>
        <v>-9033419.9000000004</v>
      </c>
      <c r="N80" s="126">
        <f ca="1">+IF(J46=0,0,(J46/J80))</f>
        <v>6.7234202985974889</v>
      </c>
      <c r="O80" s="126">
        <f ca="1">+IF(K80=0,0,(K46/K80))</f>
        <v>8.5680967979426015</v>
      </c>
      <c r="P80" s="185">
        <f ca="1">+O80-N80</f>
        <v>1.8446764993451126</v>
      </c>
      <c r="S80" s="131"/>
      <c r="T80" s="3"/>
      <c r="U80" s="3"/>
      <c r="V80" s="7"/>
      <c r="W80" s="7"/>
      <c r="X80" s="5"/>
      <c r="Y80" s="131"/>
      <c r="Z80" s="3"/>
      <c r="AA80" s="3"/>
      <c r="AB80" s="3"/>
      <c r="DJ80" s="133"/>
    </row>
    <row r="81" spans="1:116" ht="17.100000000000001" customHeight="1">
      <c r="A81" s="996" t="s">
        <v>151</v>
      </c>
      <c r="B81" s="997"/>
      <c r="C81" s="123">
        <f t="shared" ca="1" si="121"/>
        <v>11890000</v>
      </c>
      <c r="D81" s="123">
        <f t="shared" ca="1" si="122"/>
        <v>284967.74193548388</v>
      </c>
      <c r="E81" s="123">
        <f t="shared" ca="1" si="123"/>
        <v>275758.90000000002</v>
      </c>
      <c r="F81" s="142">
        <f ca="1">+E81-D81</f>
        <v>-9208.8419354838552</v>
      </c>
      <c r="G81" s="123">
        <f t="shared" ca="1" si="124"/>
        <v>1099161.3</v>
      </c>
      <c r="H81" s="123">
        <f t="shared" ca="1" si="125"/>
        <v>1107215.2100000002</v>
      </c>
      <c r="I81" s="142">
        <f ca="1">+H81-G81</f>
        <v>8053.910000000149</v>
      </c>
      <c r="J81" s="123">
        <f t="shared" ca="1" si="126"/>
        <v>5532258.0645161206</v>
      </c>
      <c r="K81" s="123">
        <f t="shared" ca="1" si="127"/>
        <v>4980974.2100000028</v>
      </c>
      <c r="L81" s="142">
        <f ca="1">+K81-J81</f>
        <v>-551283.85451611783</v>
      </c>
      <c r="M81" s="142">
        <f ca="1">+K81-C81</f>
        <v>-6909025.7899999972</v>
      </c>
      <c r="N81" s="126">
        <f ca="1">+IF(J47=0,0,(J47/J81))</f>
        <v>4.5062973760933058</v>
      </c>
      <c r="O81" s="126">
        <f ca="1">+IF(K81=0,0,(K47/K81))</f>
        <v>4.11655413891412</v>
      </c>
      <c r="P81" s="185">
        <f ca="1">+O81-N81</f>
        <v>-0.3897432371791858</v>
      </c>
      <c r="S81" s="3"/>
      <c r="T81" s="3"/>
      <c r="U81" s="3"/>
      <c r="V81" s="7"/>
      <c r="W81" s="7"/>
      <c r="X81" s="5"/>
      <c r="Y81" s="3"/>
      <c r="Z81" s="3"/>
      <c r="AA81" s="3"/>
      <c r="AB81" s="3"/>
      <c r="AE81" s="29"/>
      <c r="AF81" s="29"/>
      <c r="AG81" s="133"/>
      <c r="AH81" s="133"/>
      <c r="AI81" s="133"/>
      <c r="AJ81" s="133"/>
      <c r="AK81" s="133"/>
      <c r="AL81" s="133"/>
      <c r="AM81" s="133"/>
      <c r="AN81" s="133"/>
      <c r="AO81" s="133"/>
      <c r="AP81" s="133"/>
      <c r="AQ81" s="133"/>
      <c r="AR81" s="133"/>
      <c r="AS81" s="133"/>
      <c r="AT81" s="133"/>
      <c r="AU81" s="133"/>
      <c r="AV81" s="133"/>
      <c r="AW81" s="133"/>
      <c r="AX81" s="133"/>
      <c r="AY81" s="133"/>
      <c r="AZ81" s="133"/>
      <c r="BA81" s="133"/>
      <c r="BB81" s="133"/>
      <c r="BC81" s="133"/>
      <c r="BD81" s="133"/>
      <c r="BE81" s="133"/>
      <c r="BF81" s="133"/>
      <c r="BG81" s="133"/>
      <c r="BH81" s="133"/>
      <c r="BI81" s="133"/>
      <c r="BJ81" s="133"/>
      <c r="BK81" s="133"/>
      <c r="BL81" s="133"/>
      <c r="BM81" s="133"/>
      <c r="BN81" s="133"/>
      <c r="BO81" s="133"/>
      <c r="BP81" s="133"/>
      <c r="BQ81" s="133"/>
      <c r="BR81" s="133"/>
      <c r="BS81" s="133"/>
      <c r="BT81" s="133"/>
      <c r="BU81" s="133"/>
      <c r="BV81" s="133"/>
      <c r="BW81" s="133"/>
      <c r="BX81" s="133"/>
      <c r="BY81" s="133"/>
      <c r="BZ81" s="133"/>
      <c r="CA81" s="133"/>
      <c r="CB81" s="133"/>
      <c r="CC81" s="133"/>
      <c r="CD81" s="133"/>
      <c r="CE81" s="133"/>
      <c r="CF81" s="133"/>
      <c r="CG81" s="133"/>
      <c r="CH81" s="133"/>
      <c r="CI81" s="133"/>
      <c r="CJ81" s="133"/>
      <c r="CK81" s="133"/>
      <c r="CL81" s="133"/>
      <c r="CM81" s="133"/>
      <c r="CN81" s="133"/>
      <c r="CO81" s="133"/>
      <c r="CP81" s="133"/>
      <c r="CQ81" s="133"/>
      <c r="CR81" s="133"/>
      <c r="CS81" s="133"/>
      <c r="CT81" s="133"/>
      <c r="CU81" s="133"/>
      <c r="CV81" s="133"/>
      <c r="CW81" s="133"/>
      <c r="CX81" s="133"/>
      <c r="CY81" s="133"/>
      <c r="CZ81" s="133"/>
      <c r="DA81" s="133"/>
      <c r="DB81" s="133"/>
      <c r="DC81" s="133"/>
      <c r="DD81" s="133"/>
      <c r="DE81" s="133"/>
      <c r="DF81" s="133"/>
      <c r="DG81" s="133"/>
      <c r="DH81" s="133"/>
      <c r="DI81" s="133"/>
      <c r="DJ81" s="133"/>
      <c r="DL81" s="57"/>
    </row>
    <row r="82" spans="1:116" ht="17.100000000000001" customHeight="1">
      <c r="A82" s="996" t="s">
        <v>91</v>
      </c>
      <c r="B82" s="997"/>
      <c r="C82" s="123">
        <f t="shared" ca="1" si="121"/>
        <v>6440000</v>
      </c>
      <c r="D82" s="123">
        <f t="shared" ca="1" si="122"/>
        <v>163032.25806451615</v>
      </c>
      <c r="E82" s="123">
        <f t="shared" ca="1" si="123"/>
        <v>115160.29999999999</v>
      </c>
      <c r="F82" s="142">
        <f ca="1">+E82-D82</f>
        <v>-47871.958064516162</v>
      </c>
      <c r="G82" s="123">
        <f t="shared" ca="1" si="124"/>
        <v>628838.69999999995</v>
      </c>
      <c r="H82" s="123">
        <f t="shared" ca="1" si="125"/>
        <v>546510.60000000009</v>
      </c>
      <c r="I82" s="142">
        <f ca="1">+H82-G82</f>
        <v>-82328.09999999986</v>
      </c>
      <c r="J82" s="123">
        <f t="shared" ca="1" si="126"/>
        <v>2516451.6129032271</v>
      </c>
      <c r="K82" s="123">
        <f t="shared" ca="1" si="127"/>
        <v>2656478.5999999996</v>
      </c>
      <c r="L82" s="142">
        <f ca="1">+K82-J82</f>
        <v>140026.98709677253</v>
      </c>
      <c r="M82" s="142">
        <f ca="1">+K82-C82</f>
        <v>-3783521.4000000004</v>
      </c>
      <c r="N82" s="126">
        <f ca="1">+IF(J48=0,0,((J48+J51)/J82))</f>
        <v>5.5091654916036195</v>
      </c>
      <c r="O82" s="126">
        <f ca="1">+IF(K82=0,0,((K48+K51)/K82))</f>
        <v>3.6166566521559789</v>
      </c>
      <c r="P82" s="185">
        <f ca="1">+O82-N82</f>
        <v>-1.8925088394476406</v>
      </c>
      <c r="S82" s="3"/>
      <c r="T82" s="134"/>
      <c r="U82" s="134"/>
      <c r="X82" s="5"/>
      <c r="Y82" s="3"/>
      <c r="Z82" s="134"/>
      <c r="AA82" s="134"/>
      <c r="AB82" s="3"/>
      <c r="DJ82" s="133"/>
    </row>
    <row r="83" spans="1:116" ht="17.100000000000001" customHeight="1" thickBot="1">
      <c r="A83" s="1081" t="s">
        <v>168</v>
      </c>
      <c r="B83" s="1082"/>
      <c r="C83" s="123">
        <f t="shared" ca="1" si="121"/>
        <v>840000</v>
      </c>
      <c r="D83" s="123">
        <f t="shared" ca="1" si="122"/>
        <v>15806.451612903225</v>
      </c>
      <c r="E83" s="123">
        <f t="shared" ca="1" si="123"/>
        <v>21171.299999999996</v>
      </c>
      <c r="F83" s="142">
        <f t="shared" ref="F83:F86" ca="1" si="128">+E83-D83</f>
        <v>5364.8483870967702</v>
      </c>
      <c r="G83" s="123">
        <f t="shared" ca="1" si="124"/>
        <v>60967.7</v>
      </c>
      <c r="H83" s="123">
        <f t="shared" ca="1" si="125"/>
        <v>77305.399999999994</v>
      </c>
      <c r="I83" s="142">
        <f t="shared" ref="I83:I84" ca="1" si="129">+H83-G83</f>
        <v>16337.699999999997</v>
      </c>
      <c r="J83" s="123">
        <f t="shared" ca="1" si="126"/>
        <v>330967.74193548423</v>
      </c>
      <c r="K83" s="123">
        <f t="shared" ca="1" si="127"/>
        <v>388411.39999999991</v>
      </c>
      <c r="L83" s="142">
        <f t="shared" ref="L83:L84" ca="1" si="130">+K83-J83</f>
        <v>57443.658064515679</v>
      </c>
      <c r="M83" s="142">
        <f t="shared" ref="M83:M84" ca="1" si="131">+K83-C83</f>
        <v>-451588.60000000009</v>
      </c>
      <c r="N83" s="126">
        <f ca="1">+IF(J49=0,0,(J49/J83))</f>
        <v>12.063352826510741</v>
      </c>
      <c r="O83" s="126">
        <f ca="1">+IF(K83=0,0,(K49/K83))</f>
        <v>9.9393220693316433</v>
      </c>
      <c r="P83" s="185">
        <f t="shared" ref="P83" ca="1" si="132">+O83-N83</f>
        <v>-2.1240307571790975</v>
      </c>
      <c r="V83" s="5"/>
      <c r="W83" s="5"/>
      <c r="X83" s="5"/>
      <c r="AB83" s="3"/>
    </row>
    <row r="84" spans="1:116" ht="17.100000000000001" hidden="1" customHeight="1">
      <c r="A84" s="1075" t="s">
        <v>304</v>
      </c>
      <c r="B84" s="1076"/>
      <c r="C84" s="123">
        <f t="shared" ca="1" si="121"/>
        <v>0</v>
      </c>
      <c r="D84" s="123">
        <f t="shared" ca="1" si="122"/>
        <v>0</v>
      </c>
      <c r="E84" s="123">
        <f t="shared" ca="1" si="123"/>
        <v>0</v>
      </c>
      <c r="F84" s="142">
        <f t="shared" ca="1" si="128"/>
        <v>0</v>
      </c>
      <c r="G84" s="123">
        <f t="shared" ca="1" si="124"/>
        <v>0</v>
      </c>
      <c r="H84" s="123">
        <f t="shared" ca="1" si="125"/>
        <v>0</v>
      </c>
      <c r="I84" s="142">
        <f t="shared" ca="1" si="129"/>
        <v>0</v>
      </c>
      <c r="J84" s="123">
        <f t="shared" ca="1" si="126"/>
        <v>0</v>
      </c>
      <c r="K84" s="123">
        <f t="shared" ca="1" si="127"/>
        <v>0</v>
      </c>
      <c r="L84" s="142">
        <f t="shared" ca="1" si="130"/>
        <v>0</v>
      </c>
      <c r="M84" s="142">
        <f t="shared" ca="1" si="131"/>
        <v>0</v>
      </c>
      <c r="N84" s="126" t="e">
        <f ca="1">+IF(J50=0,0,(J50/J84))</f>
        <v>#DIV/0!</v>
      </c>
      <c r="O84" s="126">
        <f ca="1">+IF(K84=0,0,(K50/K84))</f>
        <v>0</v>
      </c>
      <c r="P84" s="185" t="e">
        <f t="shared" ref="P84:P85" ca="1" si="133">+O84-N84</f>
        <v>#DIV/0!</v>
      </c>
      <c r="V84" s="5"/>
      <c r="W84" s="5"/>
      <c r="X84" s="5"/>
      <c r="AB84" s="3"/>
    </row>
    <row r="85" spans="1:116" ht="17.100000000000001" hidden="1" customHeight="1" thickBot="1">
      <c r="A85" s="1109" t="s">
        <v>341</v>
      </c>
      <c r="B85" s="1110"/>
      <c r="C85" s="123">
        <f t="shared" ca="1" si="121"/>
        <v>0</v>
      </c>
      <c r="D85" s="123">
        <f t="shared" ca="1" si="122"/>
        <v>0</v>
      </c>
      <c r="E85" s="123">
        <f t="shared" ca="1" si="123"/>
        <v>0</v>
      </c>
      <c r="F85" s="142">
        <f t="shared" ref="F85" ca="1" si="134">+E85-D85</f>
        <v>0</v>
      </c>
      <c r="G85" s="123">
        <f t="shared" ca="1" si="124"/>
        <v>0</v>
      </c>
      <c r="H85" s="123">
        <f t="shared" ca="1" si="125"/>
        <v>0</v>
      </c>
      <c r="I85" s="142">
        <f t="shared" ref="I85" ca="1" si="135">+H85-G85</f>
        <v>0</v>
      </c>
      <c r="J85" s="123">
        <f t="shared" ca="1" si="126"/>
        <v>0</v>
      </c>
      <c r="K85" s="123">
        <f t="shared" ca="1" si="127"/>
        <v>0</v>
      </c>
      <c r="L85" s="142">
        <f t="shared" ref="L85" ca="1" si="136">+K85-J85</f>
        <v>0</v>
      </c>
      <c r="M85" s="142">
        <f t="shared" ref="M85" ca="1" si="137">+K85-C85</f>
        <v>0</v>
      </c>
      <c r="N85" s="126">
        <f>+IF(J51=0,0,(J51/J85))</f>
        <v>0</v>
      </c>
      <c r="O85" s="126">
        <f ca="1">+IF(K85=0,0,(K51/K85))</f>
        <v>0</v>
      </c>
      <c r="P85" s="185">
        <f t="shared" ca="1" si="133"/>
        <v>0</v>
      </c>
      <c r="V85" s="5"/>
      <c r="W85" s="5"/>
      <c r="X85" s="5"/>
      <c r="AB85" s="3"/>
    </row>
    <row r="86" spans="1:116" ht="17.100000000000001" customHeight="1" thickTop="1">
      <c r="A86" s="994" t="s">
        <v>160</v>
      </c>
      <c r="B86" s="995"/>
      <c r="C86" s="153">
        <f ca="1">SUM(C80:C84)</f>
        <v>31000000</v>
      </c>
      <c r="D86" s="153">
        <f ca="1">SUM(D80:D84)</f>
        <v>649193.54838709685</v>
      </c>
      <c r="E86" s="153">
        <f ca="1">SUM(E80:E84)</f>
        <v>578320.60000000009</v>
      </c>
      <c r="F86" s="154">
        <f t="shared" ca="1" si="128"/>
        <v>-70872.948387096752</v>
      </c>
      <c r="G86" s="153">
        <f ca="1">SUM(G80:G84)</f>
        <v>2504032.2000000002</v>
      </c>
      <c r="H86" s="153">
        <f ca="1">SUM(H80:H84)</f>
        <v>2388468.7100000004</v>
      </c>
      <c r="I86" s="154">
        <f ca="1">+H86-G86</f>
        <v>-115563.48999999976</v>
      </c>
      <c r="J86" s="153">
        <f ca="1">SUM(J80:J84)</f>
        <v>12657741.935483865</v>
      </c>
      <c r="K86" s="153">
        <f ca="1">SUM(K80:K84)</f>
        <v>10822444.310000002</v>
      </c>
      <c r="L86" s="154">
        <f ca="1">+K86-J86</f>
        <v>-1835297.6254838631</v>
      </c>
      <c r="M86" s="154">
        <f ca="1">SUM(M80:M84)</f>
        <v>-20177555.689999998</v>
      </c>
      <c r="N86" s="157">
        <f ca="1">+IF(J53=0,0,(J53/J86))</f>
        <v>5.7446672952929489</v>
      </c>
      <c r="O86" s="157">
        <f ca="1">+IF(K53=0,0,(K53/K86))</f>
        <v>5.4636362457752377</v>
      </c>
      <c r="P86" s="190">
        <f ca="1">+O86-N86</f>
        <v>-0.2810310495177113</v>
      </c>
      <c r="V86" s="5"/>
      <c r="W86" s="5"/>
      <c r="X86" s="5"/>
      <c r="AB86" s="136"/>
    </row>
    <row r="87" spans="1:116" ht="9.9499999999999993" customHeight="1">
      <c r="A87" s="179"/>
      <c r="P87" s="232"/>
      <c r="V87" s="135"/>
      <c r="W87" s="5"/>
      <c r="X87" s="5"/>
    </row>
    <row r="88" spans="1:116" ht="17.100000000000001" customHeight="1">
      <c r="A88" s="175" t="s">
        <v>287</v>
      </c>
      <c r="M88" s="13" t="s">
        <v>114</v>
      </c>
      <c r="P88" s="233"/>
    </row>
    <row r="89" spans="1:116" ht="17.100000000000001" customHeight="1">
      <c r="A89" s="1049" t="s">
        <v>2</v>
      </c>
      <c r="B89" s="1086"/>
      <c r="C89" s="976" t="str">
        <f>+C78</f>
        <v>Plan Y2023</v>
      </c>
      <c r="D89" s="1031" t="s">
        <v>84</v>
      </c>
      <c r="E89" s="1031"/>
      <c r="F89" s="1031"/>
      <c r="G89" s="1031" t="s">
        <v>22</v>
      </c>
      <c r="H89" s="1031"/>
      <c r="I89" s="1031"/>
      <c r="J89" s="1031" t="s">
        <v>80</v>
      </c>
      <c r="K89" s="1031"/>
      <c r="L89" s="1031"/>
      <c r="M89" s="1045" t="str">
        <f>+M78</f>
        <v>Remain Y2023</v>
      </c>
      <c r="P89" s="233"/>
    </row>
    <row r="90" spans="1:116" ht="17.100000000000001" customHeight="1">
      <c r="A90" s="1051"/>
      <c r="B90" s="1052"/>
      <c r="C90" s="977"/>
      <c r="D90" s="143" t="s">
        <v>20</v>
      </c>
      <c r="E90" s="143" t="s">
        <v>21</v>
      </c>
      <c r="F90" s="143" t="s">
        <v>25</v>
      </c>
      <c r="G90" s="143" t="s">
        <v>20</v>
      </c>
      <c r="H90" s="143" t="s">
        <v>21</v>
      </c>
      <c r="I90" s="143" t="s">
        <v>25</v>
      </c>
      <c r="J90" s="143" t="s">
        <v>20</v>
      </c>
      <c r="K90" s="143" t="s">
        <v>21</v>
      </c>
      <c r="L90" s="143" t="s">
        <v>25</v>
      </c>
      <c r="M90" s="1045"/>
      <c r="P90" s="233"/>
    </row>
    <row r="91" spans="1:116" ht="17.100000000000001" customHeight="1">
      <c r="A91" s="1087" t="s">
        <v>289</v>
      </c>
      <c r="B91" s="1087"/>
      <c r="C91" s="123"/>
      <c r="D91" s="123">
        <f>May!G79</f>
        <v>41379.300000000003</v>
      </c>
      <c r="E91" s="123">
        <f>May!I79</f>
        <v>40143</v>
      </c>
      <c r="F91" s="158">
        <f t="shared" ref="F91:F93" si="138">+E91-D91</f>
        <v>-1236.3000000000029</v>
      </c>
      <c r="G91" s="123">
        <f>May!K79</f>
        <v>1055172.3999999999</v>
      </c>
      <c r="H91" s="123">
        <f>May!L79</f>
        <v>982853</v>
      </c>
      <c r="I91" s="158">
        <f t="shared" ref="I91:I93" si="139">+H91-G91</f>
        <v>-72319.399999999907</v>
      </c>
      <c r="J91" s="123">
        <f>May!O79</f>
        <v>4808103.4482758548</v>
      </c>
      <c r="K91" s="123">
        <f>May!Q79</f>
        <v>4722499</v>
      </c>
      <c r="L91" s="158">
        <f t="shared" ref="L91:L93" si="140">+K91-J91</f>
        <v>-85604.448275854811</v>
      </c>
      <c r="M91" s="146">
        <f t="shared" ref="M91:M93" si="141">+K91-C91</f>
        <v>4722499</v>
      </c>
      <c r="P91" s="233"/>
    </row>
    <row r="92" spans="1:116" ht="17.100000000000001" customHeight="1">
      <c r="A92" s="1087" t="s">
        <v>288</v>
      </c>
      <c r="B92" s="1087"/>
      <c r="C92" s="123"/>
      <c r="D92" s="123">
        <f>May!G80</f>
        <v>36206.9</v>
      </c>
      <c r="E92" s="123">
        <f>May!I80</f>
        <v>37445</v>
      </c>
      <c r="F92" s="158">
        <f t="shared" si="138"/>
        <v>1238.0999999999985</v>
      </c>
      <c r="G92" s="123">
        <f>May!K80</f>
        <v>923275.9</v>
      </c>
      <c r="H92" s="123">
        <f>May!L80</f>
        <v>937119</v>
      </c>
      <c r="I92" s="158">
        <f t="shared" si="139"/>
        <v>13843.099999999977</v>
      </c>
      <c r="J92" s="123">
        <f>May!O80</f>
        <v>4808103.4482758548</v>
      </c>
      <c r="K92" s="123">
        <f>May!Q80</f>
        <v>4462084</v>
      </c>
      <c r="L92" s="158">
        <f t="shared" si="140"/>
        <v>-346019.44827585481</v>
      </c>
      <c r="M92" s="146">
        <f t="shared" si="141"/>
        <v>4462084</v>
      </c>
      <c r="P92" s="233"/>
    </row>
    <row r="93" spans="1:116" ht="17.100000000000001" customHeight="1" thickBot="1">
      <c r="A93" s="1088" t="s">
        <v>212</v>
      </c>
      <c r="B93" s="1088"/>
      <c r="C93" s="123"/>
      <c r="D93" s="123">
        <f>May!G81</f>
        <v>21551.7</v>
      </c>
      <c r="E93" s="123">
        <f>May!I81</f>
        <v>23875</v>
      </c>
      <c r="F93" s="158">
        <f t="shared" si="138"/>
        <v>2323.2999999999993</v>
      </c>
      <c r="G93" s="123">
        <f>May!K81</f>
        <v>549569</v>
      </c>
      <c r="H93" s="123">
        <f>May!L81</f>
        <v>511582</v>
      </c>
      <c r="I93" s="158">
        <f t="shared" si="139"/>
        <v>-37987</v>
      </c>
      <c r="J93" s="123">
        <f>May!O81</f>
        <v>2798793.1034482769</v>
      </c>
      <c r="K93" s="123">
        <f>May!Q81</f>
        <v>2494499</v>
      </c>
      <c r="L93" s="158">
        <f t="shared" si="140"/>
        <v>-304294.10344827687</v>
      </c>
      <c r="M93" s="146">
        <f t="shared" si="141"/>
        <v>2494499</v>
      </c>
      <c r="P93" s="233"/>
    </row>
    <row r="94" spans="1:116" ht="17.100000000000001" customHeight="1" thickTop="1" thickBot="1">
      <c r="A94" s="1096" t="s">
        <v>122</v>
      </c>
      <c r="B94" s="1097"/>
      <c r="C94" s="148">
        <f>SUM(C91:C93)</f>
        <v>0</v>
      </c>
      <c r="D94" s="148">
        <f>SUM(D91:D93)</f>
        <v>99137.900000000009</v>
      </c>
      <c r="E94" s="148">
        <f>SUM(E91:E93)</f>
        <v>101463</v>
      </c>
      <c r="F94" s="149">
        <f>+E94-D94</f>
        <v>2325.0999999999913</v>
      </c>
      <c r="G94" s="148">
        <f>SUM(G91:G93)</f>
        <v>2528017.2999999998</v>
      </c>
      <c r="H94" s="148">
        <f>SUM(H91:H93)</f>
        <v>2431554</v>
      </c>
      <c r="I94" s="149">
        <f>+H94-G94</f>
        <v>-96463.299999999814</v>
      </c>
      <c r="J94" s="148">
        <f>SUM(J91:J93)</f>
        <v>12414999.999999987</v>
      </c>
      <c r="K94" s="148">
        <f>SUM(K91:K93)</f>
        <v>11679082</v>
      </c>
      <c r="L94" s="159">
        <f>+K94-J94</f>
        <v>-735917.99999998696</v>
      </c>
      <c r="M94" s="151">
        <f>SUM(M91:M93)</f>
        <v>11679082</v>
      </c>
      <c r="P94" s="233"/>
      <c r="AG94" s="1077"/>
      <c r="AH94" s="1077"/>
      <c r="AI94" s="1077"/>
      <c r="AJ94" s="1077"/>
      <c r="AK94" s="1077"/>
      <c r="AL94" s="1077"/>
      <c r="AM94" s="1077"/>
      <c r="AN94" s="1077"/>
      <c r="AO94" s="1077"/>
      <c r="AP94" s="1077"/>
      <c r="AQ94" s="1077"/>
      <c r="AR94" s="1077"/>
      <c r="AS94" s="1077"/>
      <c r="AT94" s="1077"/>
      <c r="AU94" s="1077"/>
      <c r="AV94" s="1077"/>
      <c r="AW94" s="1077"/>
      <c r="AX94" s="1077"/>
      <c r="AY94" s="1077"/>
      <c r="AZ94" s="1077"/>
      <c r="BA94" s="1077"/>
      <c r="BB94" s="1077"/>
      <c r="BC94" s="1077"/>
      <c r="BD94" s="1077"/>
      <c r="BE94" s="1077"/>
      <c r="BF94" s="1077"/>
      <c r="BG94" s="1077"/>
      <c r="BH94" s="132"/>
      <c r="BI94" s="1077"/>
      <c r="BJ94" s="1077"/>
      <c r="BK94" s="1077"/>
      <c r="BL94" s="1077"/>
      <c r="BM94" s="1077"/>
      <c r="BN94" s="1077"/>
      <c r="BO94" s="1077"/>
      <c r="BP94" s="1077"/>
      <c r="BQ94" s="1077"/>
      <c r="BR94" s="1077"/>
      <c r="BS94" s="1077"/>
      <c r="BT94" s="1077"/>
      <c r="BU94" s="1077"/>
      <c r="BV94" s="1077"/>
      <c r="BW94" s="1077"/>
      <c r="BX94" s="1077"/>
      <c r="BY94" s="1077"/>
      <c r="BZ94" s="1077"/>
      <c r="CA94" s="1077"/>
      <c r="CB94" s="1077"/>
      <c r="CC94" s="1077"/>
      <c r="CD94" s="1077"/>
      <c r="CE94" s="1077"/>
      <c r="CF94" s="1077"/>
      <c r="CG94" s="1077"/>
      <c r="CH94" s="1077"/>
      <c r="CI94" s="1077"/>
      <c r="CJ94" s="1077"/>
      <c r="CK94" s="1077"/>
      <c r="CL94" s="1077"/>
      <c r="CM94" s="1077"/>
      <c r="CN94" s="1077"/>
      <c r="CO94" s="1077"/>
      <c r="CP94" s="1077"/>
      <c r="CQ94" s="1077"/>
      <c r="CR94" s="1077"/>
      <c r="CS94" s="1077"/>
      <c r="CT94" s="1077"/>
      <c r="CU94" s="1077"/>
      <c r="CV94" s="1077"/>
      <c r="CW94" s="1077"/>
      <c r="CX94" s="1077"/>
      <c r="CY94" s="1077"/>
      <c r="CZ94" s="1077"/>
      <c r="DA94" s="1077"/>
      <c r="DB94" s="1077"/>
      <c r="DC94" s="1077"/>
      <c r="DD94" s="1077"/>
      <c r="DE94" s="1077"/>
      <c r="DF94" s="1077"/>
      <c r="DG94" s="1077"/>
      <c r="DH94" s="1077"/>
      <c r="DI94" s="1077"/>
    </row>
    <row r="95" spans="1:116" ht="9.9499999999999993" customHeight="1" thickTop="1">
      <c r="A95" s="191" t="s">
        <v>165</v>
      </c>
      <c r="P95" s="233"/>
      <c r="T95" s="236"/>
      <c r="U95" s="236"/>
      <c r="AB95" s="7"/>
    </row>
    <row r="96" spans="1:116" ht="17.100000000000001" customHeight="1">
      <c r="A96" s="175" t="s">
        <v>100</v>
      </c>
      <c r="H96" s="56"/>
      <c r="P96" s="234" t="s">
        <v>56</v>
      </c>
      <c r="T96" s="236"/>
      <c r="U96" s="236"/>
    </row>
    <row r="97" spans="1:23" ht="17.100000000000001" customHeight="1">
      <c r="A97" s="1044" t="s">
        <v>150</v>
      </c>
      <c r="B97" s="1031" t="s">
        <v>2</v>
      </c>
      <c r="C97" s="998" t="s">
        <v>19</v>
      </c>
      <c r="D97" s="999"/>
      <c r="E97" s="999"/>
      <c r="F97" s="999"/>
      <c r="G97" s="1093"/>
      <c r="H97" s="998" t="s">
        <v>22</v>
      </c>
      <c r="I97" s="999"/>
      <c r="J97" s="999"/>
      <c r="K97" s="999"/>
      <c r="L97" s="1093"/>
      <c r="M97" s="998" t="s">
        <v>80</v>
      </c>
      <c r="N97" s="999"/>
      <c r="O97" s="999"/>
      <c r="P97" s="1000"/>
      <c r="T97" s="236"/>
      <c r="U97" s="236"/>
    </row>
    <row r="98" spans="1:23" ht="17.100000000000001" customHeight="1">
      <c r="A98" s="1044"/>
      <c r="B98" s="1031"/>
      <c r="C98" s="170" t="s">
        <v>51</v>
      </c>
      <c r="D98" s="170" t="s">
        <v>52</v>
      </c>
      <c r="E98" s="170" t="s">
        <v>53</v>
      </c>
      <c r="F98" s="170" t="s">
        <v>54</v>
      </c>
      <c r="G98" s="170" t="s">
        <v>55</v>
      </c>
      <c r="H98" s="170" t="s">
        <v>79</v>
      </c>
      <c r="I98" s="170" t="s">
        <v>52</v>
      </c>
      <c r="J98" s="170" t="s">
        <v>53</v>
      </c>
      <c r="K98" s="170" t="s">
        <v>54</v>
      </c>
      <c r="L98" s="170" t="s">
        <v>55</v>
      </c>
      <c r="M98" s="171" t="s">
        <v>79</v>
      </c>
      <c r="N98" s="171" t="s">
        <v>53</v>
      </c>
      <c r="O98" s="171" t="s">
        <v>54</v>
      </c>
      <c r="P98" s="194" t="s">
        <v>55</v>
      </c>
      <c r="T98" s="236"/>
      <c r="U98" s="236"/>
    </row>
    <row r="99" spans="1:23" ht="17.100000000000001" customHeight="1">
      <c r="A99" s="184" t="s">
        <v>4</v>
      </c>
      <c r="B99" s="167" t="s">
        <v>90</v>
      </c>
      <c r="C99" s="237">
        <v>185.5</v>
      </c>
      <c r="D99" s="237">
        <v>7</v>
      </c>
      <c r="E99" s="243">
        <v>32.649999999999991</v>
      </c>
      <c r="F99" s="243">
        <v>9.3833333333333329</v>
      </c>
      <c r="G99" s="243">
        <v>0</v>
      </c>
      <c r="H99" s="237">
        <v>311</v>
      </c>
      <c r="I99" s="237">
        <v>26</v>
      </c>
      <c r="J99" s="243">
        <v>90.466666666666669</v>
      </c>
      <c r="K99" s="243">
        <v>34.100000000000009</v>
      </c>
      <c r="L99" s="243">
        <v>0</v>
      </c>
      <c r="M99" s="124">
        <f t="shared" ref="M99:P105" si="142">+C470</f>
        <v>1111.6400530000001</v>
      </c>
      <c r="N99" s="124">
        <f t="shared" si="142"/>
        <v>439.75</v>
      </c>
      <c r="O99" s="124">
        <f t="shared" si="142"/>
        <v>169.46666666666667</v>
      </c>
      <c r="P99" s="195">
        <f t="shared" si="142"/>
        <v>22.749999999999996</v>
      </c>
      <c r="T99" s="236"/>
      <c r="U99" s="236"/>
      <c r="V99" s="236"/>
      <c r="W99" s="236"/>
    </row>
    <row r="100" spans="1:23" ht="17.100000000000001" customHeight="1">
      <c r="A100" s="184" t="s">
        <v>265</v>
      </c>
      <c r="B100" s="167" t="s">
        <v>90</v>
      </c>
      <c r="C100" s="237">
        <v>159.5</v>
      </c>
      <c r="D100" s="237">
        <v>5</v>
      </c>
      <c r="E100" s="243">
        <v>30.400000000000002</v>
      </c>
      <c r="F100" s="243">
        <v>6.0999999999999934</v>
      </c>
      <c r="G100" s="243">
        <v>0</v>
      </c>
      <c r="H100" s="237">
        <v>276.5</v>
      </c>
      <c r="I100" s="237">
        <v>25</v>
      </c>
      <c r="J100" s="237">
        <v>92.933333333333337</v>
      </c>
      <c r="K100" s="237">
        <v>29.36666666666666</v>
      </c>
      <c r="L100" s="243">
        <v>0</v>
      </c>
      <c r="M100" s="124">
        <f t="shared" si="142"/>
        <v>1066.030051</v>
      </c>
      <c r="N100" s="124">
        <f t="shared" si="142"/>
        <v>474.33333333333337</v>
      </c>
      <c r="O100" s="124">
        <f t="shared" si="142"/>
        <v>190.51666666666668</v>
      </c>
      <c r="P100" s="195">
        <f t="shared" si="142"/>
        <v>31.999999999999996</v>
      </c>
      <c r="T100" s="236"/>
      <c r="U100" s="236"/>
      <c r="V100" s="236"/>
      <c r="W100" s="236"/>
    </row>
    <row r="101" spans="1:23" ht="17.100000000000001" customHeight="1">
      <c r="A101" s="184" t="s">
        <v>271</v>
      </c>
      <c r="B101" s="167" t="s">
        <v>90</v>
      </c>
      <c r="C101" s="237">
        <v>134</v>
      </c>
      <c r="D101" s="237">
        <v>5</v>
      </c>
      <c r="E101" s="243">
        <v>30.300000000000004</v>
      </c>
      <c r="F101" s="243">
        <v>7.8333333333333259</v>
      </c>
      <c r="G101" s="243">
        <v>0</v>
      </c>
      <c r="H101" s="237">
        <v>222.5</v>
      </c>
      <c r="I101" s="237">
        <v>26</v>
      </c>
      <c r="J101" s="237">
        <v>93.35</v>
      </c>
      <c r="K101" s="237">
        <v>32.749999999999986</v>
      </c>
      <c r="L101" s="243">
        <v>0</v>
      </c>
      <c r="M101" s="124">
        <f t="shared" si="142"/>
        <v>1144.5100600000001</v>
      </c>
      <c r="N101" s="124">
        <f t="shared" si="142"/>
        <v>473.04999999999995</v>
      </c>
      <c r="O101" s="124">
        <f t="shared" si="142"/>
        <v>176.98333333333335</v>
      </c>
      <c r="P101" s="195">
        <f t="shared" si="142"/>
        <v>34.283333333333331</v>
      </c>
      <c r="T101" s="236"/>
      <c r="V101" s="236"/>
      <c r="W101" s="236"/>
    </row>
    <row r="102" spans="1:23" ht="17.100000000000001" customHeight="1">
      <c r="A102" s="184" t="s">
        <v>156</v>
      </c>
      <c r="B102" s="167" t="s">
        <v>90</v>
      </c>
      <c r="C102" s="237">
        <v>121</v>
      </c>
      <c r="D102" s="237">
        <v>4</v>
      </c>
      <c r="E102" s="237">
        <v>26.599999999999998</v>
      </c>
      <c r="F102" s="237">
        <v>9.3666666666666671</v>
      </c>
      <c r="G102" s="243">
        <v>0</v>
      </c>
      <c r="H102" s="237">
        <v>203.5</v>
      </c>
      <c r="I102" s="237">
        <v>26</v>
      </c>
      <c r="J102" s="237">
        <v>104.03333333333333</v>
      </c>
      <c r="K102" s="237">
        <v>39.283333333333339</v>
      </c>
      <c r="L102" s="243">
        <v>3.4999999999999996</v>
      </c>
      <c r="M102" s="124">
        <f t="shared" si="142"/>
        <v>1219.885055</v>
      </c>
      <c r="N102" s="124">
        <f t="shared" si="142"/>
        <v>599.44999999999993</v>
      </c>
      <c r="O102" s="124">
        <f t="shared" si="142"/>
        <v>155.84166666666664</v>
      </c>
      <c r="P102" s="195">
        <f t="shared" si="142"/>
        <v>5.5666666666666664</v>
      </c>
      <c r="T102" s="236"/>
      <c r="V102" s="236"/>
      <c r="W102" s="236"/>
    </row>
    <row r="103" spans="1:23" ht="17.100000000000001" customHeight="1">
      <c r="A103" s="184" t="s">
        <v>157</v>
      </c>
      <c r="B103" s="167" t="s">
        <v>90</v>
      </c>
      <c r="C103" s="237">
        <v>120.5</v>
      </c>
      <c r="D103" s="237">
        <v>4</v>
      </c>
      <c r="E103" s="237">
        <v>26.599999999999998</v>
      </c>
      <c r="F103" s="237">
        <v>9.3666666666666671</v>
      </c>
      <c r="G103" s="243">
        <v>0</v>
      </c>
      <c r="H103" s="237">
        <v>207</v>
      </c>
      <c r="I103" s="237">
        <v>26</v>
      </c>
      <c r="J103" s="237">
        <v>103.86666666666666</v>
      </c>
      <c r="K103" s="237">
        <v>39.333333333333336</v>
      </c>
      <c r="L103" s="243">
        <v>3.4999999999999996</v>
      </c>
      <c r="M103" s="124">
        <f t="shared" si="142"/>
        <v>1230.510055</v>
      </c>
      <c r="N103" s="124">
        <f t="shared" si="142"/>
        <v>669.51666666666654</v>
      </c>
      <c r="O103" s="124">
        <f t="shared" si="142"/>
        <v>170.34999999999997</v>
      </c>
      <c r="P103" s="195">
        <f t="shared" si="142"/>
        <v>11.883333333333335</v>
      </c>
      <c r="T103" s="236"/>
      <c r="V103" s="236"/>
      <c r="W103" s="236"/>
    </row>
    <row r="104" spans="1:23" ht="17.100000000000001" customHeight="1">
      <c r="A104" s="184" t="s">
        <v>88</v>
      </c>
      <c r="B104" s="167" t="s">
        <v>90</v>
      </c>
      <c r="C104" s="237">
        <v>168.5</v>
      </c>
      <c r="D104" s="237">
        <v>6</v>
      </c>
      <c r="E104" s="237">
        <v>29</v>
      </c>
      <c r="F104" s="237">
        <v>19.45</v>
      </c>
      <c r="G104" s="243">
        <v>0</v>
      </c>
      <c r="H104" s="237">
        <v>285.5</v>
      </c>
      <c r="I104" s="237">
        <v>26</v>
      </c>
      <c r="J104" s="237">
        <v>94.666666666666657</v>
      </c>
      <c r="K104" s="237">
        <v>35.400000000000006</v>
      </c>
      <c r="L104" s="243">
        <v>1.2500000000000002</v>
      </c>
      <c r="M104" s="124">
        <f t="shared" si="142"/>
        <v>1081.2100599999999</v>
      </c>
      <c r="N104" s="124">
        <f t="shared" si="142"/>
        <v>577.61666666666667</v>
      </c>
      <c r="O104" s="124">
        <f t="shared" si="142"/>
        <v>91.933333333333323</v>
      </c>
      <c r="P104" s="195">
        <f t="shared" si="142"/>
        <v>0.98333333333333317</v>
      </c>
      <c r="T104" s="236"/>
      <c r="V104" s="236"/>
      <c r="W104" s="236"/>
    </row>
    <row r="105" spans="1:23" ht="17.100000000000001" customHeight="1">
      <c r="A105" s="184" t="s">
        <v>9</v>
      </c>
      <c r="B105" s="167" t="s">
        <v>168</v>
      </c>
      <c r="C105" s="237">
        <v>5.5</v>
      </c>
      <c r="D105" s="237">
        <v>3</v>
      </c>
      <c r="E105" s="237">
        <v>8.18333333333333</v>
      </c>
      <c r="F105" s="237">
        <v>2.8833333333333337</v>
      </c>
      <c r="G105" s="243">
        <v>0</v>
      </c>
      <c r="H105" s="237">
        <v>198.5</v>
      </c>
      <c r="I105" s="237">
        <v>22</v>
      </c>
      <c r="J105" s="237">
        <v>47.833333333333336</v>
      </c>
      <c r="K105" s="237">
        <v>17.833333333333332</v>
      </c>
      <c r="L105" s="243">
        <v>0</v>
      </c>
      <c r="M105" s="124">
        <f t="shared" si="142"/>
        <v>1079.9200599999999</v>
      </c>
      <c r="N105" s="124">
        <f t="shared" si="142"/>
        <v>337.29999999999995</v>
      </c>
      <c r="O105" s="124">
        <f t="shared" si="142"/>
        <v>124.39999999999999</v>
      </c>
      <c r="P105" s="195">
        <f t="shared" si="142"/>
        <v>0</v>
      </c>
      <c r="V105" s="236"/>
      <c r="W105" s="236"/>
    </row>
    <row r="106" spans="1:23" ht="17.100000000000001" customHeight="1">
      <c r="A106" s="184" t="s">
        <v>335</v>
      </c>
      <c r="B106" s="744" t="s">
        <v>90</v>
      </c>
      <c r="C106" s="237">
        <v>135</v>
      </c>
      <c r="D106" s="237">
        <v>7</v>
      </c>
      <c r="E106" s="243">
        <v>33.433333333333337</v>
      </c>
      <c r="F106" s="243">
        <v>13.100000000000003</v>
      </c>
      <c r="G106" s="243">
        <v>0</v>
      </c>
      <c r="H106" s="237">
        <v>293.5</v>
      </c>
      <c r="I106" s="237">
        <v>28</v>
      </c>
      <c r="J106" s="237">
        <v>102.61666666666666</v>
      </c>
      <c r="K106" s="237">
        <v>46.466666666666676</v>
      </c>
      <c r="L106" s="243">
        <v>1.683333333333334</v>
      </c>
      <c r="M106" s="124">
        <f t="shared" ref="M106" si="143">+C476</f>
        <v>1079.9200599999999</v>
      </c>
      <c r="N106" s="124">
        <f t="shared" ref="N106" si="144">+D476</f>
        <v>337.29999999999995</v>
      </c>
      <c r="O106" s="124">
        <f t="shared" ref="O106" si="145">+E476</f>
        <v>124.39999999999999</v>
      </c>
      <c r="P106" s="195">
        <f t="shared" ref="P106" si="146">+F476</f>
        <v>0</v>
      </c>
      <c r="V106" s="236"/>
      <c r="W106" s="236"/>
    </row>
    <row r="107" spans="1:23" ht="17.100000000000001" customHeight="1">
      <c r="A107" s="184" t="s">
        <v>12</v>
      </c>
      <c r="B107" s="167" t="s">
        <v>91</v>
      </c>
      <c r="C107" s="237">
        <v>102</v>
      </c>
      <c r="D107" s="237">
        <v>6</v>
      </c>
      <c r="E107" s="237">
        <v>23.95</v>
      </c>
      <c r="F107" s="237">
        <v>14.583333333333332</v>
      </c>
      <c r="G107" s="237">
        <v>1.9333333333333336</v>
      </c>
      <c r="H107" s="237">
        <v>254.5</v>
      </c>
      <c r="I107" s="237">
        <v>37</v>
      </c>
      <c r="J107" s="237">
        <v>94.666666666666671</v>
      </c>
      <c r="K107" s="237">
        <v>65.250000000000014</v>
      </c>
      <c r="L107" s="243">
        <v>4.9833333333333361</v>
      </c>
      <c r="M107" s="124">
        <f t="shared" ref="M107:M109" si="147">+C477</f>
        <v>742.00004599999988</v>
      </c>
      <c r="N107" s="124">
        <f t="shared" ref="N107:N109" si="148">+D477</f>
        <v>439.2166666666667</v>
      </c>
      <c r="O107" s="124">
        <f t="shared" ref="O107:O109" si="149">+E477</f>
        <v>166.36666666666667</v>
      </c>
      <c r="P107" s="195">
        <f t="shared" ref="P107:P109" si="150">+F477</f>
        <v>7.0166666666666675</v>
      </c>
      <c r="V107" s="236"/>
      <c r="W107" s="236"/>
    </row>
    <row r="108" spans="1:23" ht="17.100000000000001" customHeight="1">
      <c r="A108" s="184" t="s">
        <v>14</v>
      </c>
      <c r="B108" s="839" t="s">
        <v>90</v>
      </c>
      <c r="C108" s="237">
        <v>110</v>
      </c>
      <c r="D108" s="237">
        <v>9</v>
      </c>
      <c r="E108" s="243">
        <v>31.633333333333326</v>
      </c>
      <c r="F108" s="243">
        <v>20.9</v>
      </c>
      <c r="G108" s="243">
        <v>20.933333333333334</v>
      </c>
      <c r="H108" s="237">
        <v>281</v>
      </c>
      <c r="I108" s="237">
        <v>42</v>
      </c>
      <c r="J108" s="237">
        <v>106.5</v>
      </c>
      <c r="K108" s="237">
        <v>75.63333333333334</v>
      </c>
      <c r="L108" s="243">
        <v>25.1</v>
      </c>
      <c r="M108" s="124">
        <f t="shared" si="147"/>
        <v>797.1400339999999</v>
      </c>
      <c r="N108" s="124">
        <f t="shared" si="148"/>
        <v>460.66666666666669</v>
      </c>
      <c r="O108" s="124">
        <f t="shared" si="149"/>
        <v>227.71666666666667</v>
      </c>
      <c r="P108" s="195">
        <f t="shared" si="150"/>
        <v>7.8166666666666647</v>
      </c>
      <c r="V108" s="236"/>
      <c r="W108" s="236"/>
    </row>
    <row r="109" spans="1:23" ht="17.100000000000001" customHeight="1">
      <c r="A109" s="184" t="s">
        <v>270</v>
      </c>
      <c r="B109" s="167" t="s">
        <v>151</v>
      </c>
      <c r="C109" s="237">
        <v>29</v>
      </c>
      <c r="D109" s="237">
        <v>3</v>
      </c>
      <c r="E109" s="237">
        <v>12.999999999999996</v>
      </c>
      <c r="F109" s="237">
        <v>3.5000000000000027</v>
      </c>
      <c r="G109" s="243">
        <v>0</v>
      </c>
      <c r="H109" s="237">
        <v>300.5</v>
      </c>
      <c r="I109" s="237">
        <v>20</v>
      </c>
      <c r="J109" s="237">
        <v>59.05</v>
      </c>
      <c r="K109" s="237">
        <v>20.083333333333329</v>
      </c>
      <c r="L109" s="243">
        <v>0</v>
      </c>
      <c r="M109" s="124">
        <f t="shared" si="147"/>
        <v>1210.8100509999999</v>
      </c>
      <c r="N109" s="124">
        <f t="shared" si="148"/>
        <v>390.23333333333335</v>
      </c>
      <c r="O109" s="124">
        <f t="shared" si="149"/>
        <v>110.03333333333333</v>
      </c>
      <c r="P109" s="195">
        <f t="shared" si="150"/>
        <v>0</v>
      </c>
      <c r="V109" s="236"/>
      <c r="W109" s="236"/>
    </row>
    <row r="110" spans="1:23" ht="17.100000000000001" customHeight="1">
      <c r="A110" s="1084" t="s">
        <v>111</v>
      </c>
      <c r="B110" s="1085"/>
      <c r="C110" s="161">
        <f t="shared" ref="C110:P110" si="151">AVERAGEIF(C99:C109,"&gt;0")</f>
        <v>115.5</v>
      </c>
      <c r="D110" s="161">
        <f t="shared" si="151"/>
        <v>5.3636363636363633</v>
      </c>
      <c r="E110" s="161">
        <f t="shared" si="151"/>
        <v>25.977272727272727</v>
      </c>
      <c r="F110" s="161">
        <f t="shared" si="151"/>
        <v>10.587878787878788</v>
      </c>
      <c r="G110" s="161">
        <f>IFERROR(AVERAGEIF(G99:G109,"&gt;0"),0)</f>
        <v>11.433333333333334</v>
      </c>
      <c r="H110" s="161">
        <f>AVERAGEIF(H99:H109,"&gt;0")</f>
        <v>257.63636363636363</v>
      </c>
      <c r="I110" s="161">
        <f t="shared" si="151"/>
        <v>27.636363636363637</v>
      </c>
      <c r="J110" s="161">
        <f t="shared" si="151"/>
        <v>89.998484848484836</v>
      </c>
      <c r="K110" s="161">
        <f t="shared" si="151"/>
        <v>39.590909090909093</v>
      </c>
      <c r="L110" s="161">
        <f>IFERROR(AVERAGEIF(L99:L109,"&gt;0"),0)</f>
        <v>6.6694444444444452</v>
      </c>
      <c r="M110" s="162">
        <f t="shared" si="151"/>
        <v>1069.4159622727273</v>
      </c>
      <c r="N110" s="162">
        <f t="shared" si="151"/>
        <v>472.58484848484846</v>
      </c>
      <c r="O110" s="162">
        <f t="shared" si="151"/>
        <v>155.27348484848483</v>
      </c>
      <c r="P110" s="196">
        <f t="shared" si="151"/>
        <v>15.2875</v>
      </c>
    </row>
    <row r="111" spans="1:23" ht="9.9499999999999993" customHeight="1">
      <c r="A111" s="191" t="s">
        <v>272</v>
      </c>
      <c r="P111" s="180"/>
    </row>
    <row r="112" spans="1:23" ht="17.100000000000001" customHeight="1">
      <c r="A112" s="175" t="s">
        <v>101</v>
      </c>
      <c r="M112" s="231"/>
      <c r="N112" s="740" t="s">
        <v>114</v>
      </c>
      <c r="P112" s="233"/>
    </row>
    <row r="113" spans="1:17" ht="17.100000000000001" customHeight="1">
      <c r="A113" s="1044" t="s">
        <v>60</v>
      </c>
      <c r="B113" s="1106" t="s">
        <v>90</v>
      </c>
      <c r="C113" s="1107"/>
      <c r="D113" s="1107"/>
      <c r="E113" s="1107"/>
      <c r="F113" s="1107"/>
      <c r="G113" s="1107"/>
      <c r="H113" s="1108"/>
      <c r="I113" s="1026" t="s">
        <v>91</v>
      </c>
      <c r="J113" s="1105"/>
      <c r="K113" s="1027"/>
      <c r="L113" s="1026" t="s">
        <v>151</v>
      </c>
      <c r="M113" s="1027"/>
      <c r="N113" s="993" t="s">
        <v>9</v>
      </c>
      <c r="O113" s="993" t="s">
        <v>160</v>
      </c>
      <c r="P113" s="233"/>
      <c r="Q113" s="291"/>
    </row>
    <row r="114" spans="1:17" ht="17.100000000000001" customHeight="1">
      <c r="A114" s="1044"/>
      <c r="B114" s="288" t="s">
        <v>4</v>
      </c>
      <c r="C114" s="289" t="s">
        <v>88</v>
      </c>
      <c r="D114" s="143" t="s">
        <v>329</v>
      </c>
      <c r="E114" s="143" t="s">
        <v>58</v>
      </c>
      <c r="F114" s="143" t="s">
        <v>166</v>
      </c>
      <c r="G114" s="738" t="s">
        <v>349</v>
      </c>
      <c r="H114" s="738" t="s">
        <v>264</v>
      </c>
      <c r="I114" s="773" t="s">
        <v>333</v>
      </c>
      <c r="J114" s="773" t="s">
        <v>113</v>
      </c>
      <c r="K114" s="773" t="s">
        <v>264</v>
      </c>
      <c r="L114" s="773" t="s">
        <v>59</v>
      </c>
      <c r="M114" s="773" t="s">
        <v>267</v>
      </c>
      <c r="N114" s="993"/>
      <c r="O114" s="993"/>
      <c r="P114" s="233"/>
      <c r="Q114" s="291"/>
    </row>
    <row r="115" spans="1:17" ht="17.100000000000001" customHeight="1">
      <c r="A115" s="184" t="s">
        <v>61</v>
      </c>
      <c r="B115" s="237">
        <v>4719</v>
      </c>
      <c r="C115" s="237">
        <v>6552</v>
      </c>
      <c r="D115" s="237">
        <v>12480</v>
      </c>
      <c r="E115" s="237">
        <v>0</v>
      </c>
      <c r="F115" s="237">
        <v>3640</v>
      </c>
      <c r="G115" s="237">
        <v>3900</v>
      </c>
      <c r="H115" s="237">
        <v>10016.5</v>
      </c>
      <c r="I115" s="237">
        <v>0</v>
      </c>
      <c r="J115" s="237">
        <v>38610</v>
      </c>
      <c r="K115" s="237">
        <v>0</v>
      </c>
      <c r="L115" s="774">
        <v>170881.1</v>
      </c>
      <c r="M115" s="775"/>
      <c r="N115" s="237">
        <v>2592.7200000000003</v>
      </c>
      <c r="O115" s="237">
        <f>SUM(B115:N115)</f>
        <v>253391.32</v>
      </c>
      <c r="P115" s="233"/>
      <c r="Q115" s="291"/>
    </row>
    <row r="116" spans="1:17" ht="17.100000000000001" customHeight="1">
      <c r="A116" s="184" t="s">
        <v>62</v>
      </c>
      <c r="B116" s="237">
        <v>3630.9</v>
      </c>
      <c r="C116" s="237">
        <v>5779.8</v>
      </c>
      <c r="D116" s="237">
        <v>5434</v>
      </c>
      <c r="E116" s="237">
        <v>0</v>
      </c>
      <c r="F116" s="237">
        <v>2593.5</v>
      </c>
      <c r="G116" s="237">
        <v>2420.9250000000002</v>
      </c>
      <c r="H116" s="237">
        <v>5833.1877499999991</v>
      </c>
      <c r="I116" s="237">
        <v>0</v>
      </c>
      <c r="J116" s="237">
        <v>16672.5</v>
      </c>
      <c r="K116" s="237">
        <v>0</v>
      </c>
      <c r="L116" s="774">
        <v>40584.261249999996</v>
      </c>
      <c r="M116" s="775"/>
      <c r="N116" s="237">
        <v>2141.1</v>
      </c>
      <c r="O116" s="237">
        <f>SUM(B116:N116)</f>
        <v>85090.173999999999</v>
      </c>
      <c r="P116" s="233"/>
      <c r="Q116" s="291"/>
    </row>
    <row r="117" spans="1:17" ht="9.9499999999999993" customHeight="1">
      <c r="A117" s="179"/>
      <c r="P117" s="233"/>
    </row>
    <row r="118" spans="1:17" ht="17.100000000000001" customHeight="1">
      <c r="A118" s="175" t="s">
        <v>116</v>
      </c>
      <c r="J118" s="13"/>
      <c r="M118" s="13"/>
      <c r="O118" s="13" t="s">
        <v>118</v>
      </c>
      <c r="P118" s="233"/>
    </row>
    <row r="119" spans="1:17" ht="17.100000000000001" customHeight="1">
      <c r="A119" s="1083" t="s">
        <v>117</v>
      </c>
      <c r="B119" s="982" t="s">
        <v>90</v>
      </c>
      <c r="C119" s="983"/>
      <c r="D119" s="983"/>
      <c r="E119" s="983"/>
      <c r="F119" s="983"/>
      <c r="G119" s="984"/>
      <c r="H119" s="197" t="s">
        <v>91</v>
      </c>
      <c r="I119" s="825"/>
      <c r="J119" s="927" t="s">
        <v>151</v>
      </c>
      <c r="K119" s="928"/>
      <c r="L119" s="982" t="s">
        <v>151</v>
      </c>
      <c r="M119" s="984"/>
      <c r="N119" s="197" t="s">
        <v>304</v>
      </c>
      <c r="O119" s="197" t="s">
        <v>168</v>
      </c>
      <c r="P119" s="290"/>
      <c r="Q119" s="56"/>
    </row>
    <row r="120" spans="1:17" ht="17.100000000000001" customHeight="1">
      <c r="A120" s="1083"/>
      <c r="B120" s="197" t="s">
        <v>271</v>
      </c>
      <c r="C120" s="197" t="s">
        <v>157</v>
      </c>
      <c r="D120" s="197" t="s">
        <v>4</v>
      </c>
      <c r="E120" s="287" t="s">
        <v>88</v>
      </c>
      <c r="F120" s="197" t="s">
        <v>335</v>
      </c>
      <c r="G120" s="197" t="s">
        <v>14</v>
      </c>
      <c r="H120" s="197" t="s">
        <v>307</v>
      </c>
      <c r="I120" s="826" t="s">
        <v>14</v>
      </c>
      <c r="J120" s="826" t="s">
        <v>4</v>
      </c>
      <c r="K120" s="826" t="s">
        <v>88</v>
      </c>
      <c r="L120" s="197" t="s">
        <v>270</v>
      </c>
      <c r="M120" s="197" t="s">
        <v>14</v>
      </c>
      <c r="N120" s="197" t="s">
        <v>270</v>
      </c>
      <c r="O120" s="197" t="s">
        <v>9</v>
      </c>
      <c r="P120" s="290"/>
      <c r="Q120" s="56"/>
    </row>
    <row r="121" spans="1:17" ht="17.100000000000001" customHeight="1">
      <c r="A121" s="198" t="s">
        <v>73</v>
      </c>
      <c r="B121" s="852">
        <f>3.30401102035317*1000</f>
        <v>3304.0110203531699</v>
      </c>
      <c r="C121" s="852">
        <f>6.72733283028621*1000</f>
        <v>6727.3328302862101</v>
      </c>
      <c r="D121" s="852">
        <f>2.05334239613477*1000</f>
        <v>2053.3423961347703</v>
      </c>
      <c r="E121" s="852">
        <f>3.96118917984036*1000</f>
        <v>3961.1891798403599</v>
      </c>
      <c r="F121" s="852">
        <f>4.45332112200299*1000</f>
        <v>4453.3211220029898</v>
      </c>
      <c r="G121" s="926">
        <f>5.73683480866554*1000</f>
        <v>5736.8348086655396</v>
      </c>
      <c r="H121" s="852">
        <f>4.56179346226503*1000</f>
        <v>4561.79346226503</v>
      </c>
      <c r="I121" s="827"/>
      <c r="J121" s="827"/>
      <c r="K121" s="827"/>
      <c r="L121" s="303">
        <f>3.606325296868*1000</f>
        <v>3606.3252968679999</v>
      </c>
      <c r="M121" s="303">
        <f>6.35458182427998*1000</f>
        <v>6354.5818242799796</v>
      </c>
      <c r="N121" s="926">
        <f>2.09900339523882*1000</f>
        <v>2099.0033952388198</v>
      </c>
      <c r="O121" s="852">
        <f>1.33837017814412*1000</f>
        <v>1338.37017814412</v>
      </c>
      <c r="P121" s="233"/>
    </row>
    <row r="122" spans="1:17" ht="9.9499999999999993" hidden="1" customHeight="1">
      <c r="A122" s="179"/>
      <c r="P122" s="233"/>
    </row>
    <row r="123" spans="1:17" ht="17.100000000000001" hidden="1" customHeight="1">
      <c r="A123" s="175" t="s">
        <v>120</v>
      </c>
      <c r="P123" s="180"/>
    </row>
    <row r="124" spans="1:17" ht="17.100000000000001" hidden="1" customHeight="1">
      <c r="A124" s="1113" t="s">
        <v>119</v>
      </c>
      <c r="B124" s="1114"/>
      <c r="C124" s="1114"/>
      <c r="D124" s="1114"/>
      <c r="E124" s="1114"/>
      <c r="F124" s="1114"/>
      <c r="G124" s="1114"/>
      <c r="H124" s="1114"/>
      <c r="I124" s="1114"/>
      <c r="J124" s="1114"/>
      <c r="K124" s="1114"/>
      <c r="L124" s="1114"/>
      <c r="M124" s="1114"/>
      <c r="N124" s="1114"/>
      <c r="O124" s="1114"/>
      <c r="P124" s="1115"/>
    </row>
    <row r="125" spans="1:17" ht="17.100000000000001" hidden="1" customHeight="1">
      <c r="A125" s="1094"/>
      <c r="B125" s="1091"/>
      <c r="C125" s="1091"/>
      <c r="D125" s="1091"/>
      <c r="E125" s="1091"/>
      <c r="F125" s="1091"/>
      <c r="G125" s="1091"/>
      <c r="H125" s="1095"/>
      <c r="I125" s="1090"/>
      <c r="J125" s="1091"/>
      <c r="K125" s="1091"/>
      <c r="L125" s="1091"/>
      <c r="M125" s="1091"/>
      <c r="N125" s="1091"/>
      <c r="O125" s="1091"/>
      <c r="P125" s="1092"/>
      <c r="Q125" s="62"/>
    </row>
    <row r="126" spans="1:17" ht="17.100000000000001" hidden="1" customHeight="1" thickBot="1">
      <c r="A126" s="1111"/>
      <c r="B126" s="1079"/>
      <c r="C126" s="1079"/>
      <c r="D126" s="1079"/>
      <c r="E126" s="1079"/>
      <c r="F126" s="1079"/>
      <c r="G126" s="1079"/>
      <c r="H126" s="1112"/>
      <c r="I126" s="1078"/>
      <c r="J126" s="1079"/>
      <c r="K126" s="1079"/>
      <c r="L126" s="1079"/>
      <c r="M126" s="1079"/>
      <c r="N126" s="1079"/>
      <c r="O126" s="1079"/>
      <c r="P126" s="1080"/>
      <c r="Q126" s="62"/>
    </row>
    <row r="127" spans="1:17" hidden="1"/>
    <row r="128" spans="1:17" hidden="1"/>
    <row r="129" spans="1:25">
      <c r="A129" s="1089">
        <v>44562</v>
      </c>
      <c r="B129" s="1089"/>
    </row>
    <row r="130" spans="1:25" hidden="1" outlineLevel="1">
      <c r="A130" s="1" t="s">
        <v>1</v>
      </c>
      <c r="L130" s="13" t="s">
        <v>115</v>
      </c>
      <c r="N130" s="1" t="s">
        <v>50</v>
      </c>
      <c r="Y130" s="13" t="s">
        <v>114</v>
      </c>
    </row>
    <row r="131" spans="1:25" ht="15" hidden="1" customHeight="1" outlineLevel="1">
      <c r="A131" s="981" t="s">
        <v>3</v>
      </c>
      <c r="B131" s="981" t="s">
        <v>64</v>
      </c>
      <c r="C131" s="1066" t="s">
        <v>123</v>
      </c>
      <c r="D131" s="1066" t="s">
        <v>65</v>
      </c>
      <c r="E131" s="1066" t="s">
        <v>66</v>
      </c>
      <c r="F131" s="1066" t="s">
        <v>67</v>
      </c>
      <c r="G131" s="1066" t="s">
        <v>68</v>
      </c>
      <c r="H131" s="1066" t="s">
        <v>29</v>
      </c>
      <c r="I131" s="1066" t="s">
        <v>124</v>
      </c>
      <c r="J131" s="1066" t="s">
        <v>125</v>
      </c>
      <c r="K131" s="981" t="s">
        <v>70</v>
      </c>
      <c r="L131" s="981" t="s">
        <v>71</v>
      </c>
      <c r="N131" s="1062" t="s">
        <v>2</v>
      </c>
      <c r="O131" s="1062" t="s">
        <v>3</v>
      </c>
      <c r="P131" s="981" t="s">
        <v>123</v>
      </c>
      <c r="Q131" s="1068" t="s">
        <v>65</v>
      </c>
      <c r="R131" s="981" t="s">
        <v>66</v>
      </c>
      <c r="S131" s="981" t="s">
        <v>67</v>
      </c>
      <c r="T131" s="981" t="s">
        <v>68</v>
      </c>
      <c r="U131" s="981" t="s">
        <v>29</v>
      </c>
      <c r="V131" s="981" t="s">
        <v>124</v>
      </c>
      <c r="W131" s="981" t="s">
        <v>69</v>
      </c>
      <c r="X131" s="981" t="s">
        <v>70</v>
      </c>
      <c r="Y131" s="981" t="s">
        <v>71</v>
      </c>
    </row>
    <row r="132" spans="1:25" hidden="1" outlineLevel="1">
      <c r="A132" s="981"/>
      <c r="B132" s="981"/>
      <c r="C132" s="1067"/>
      <c r="D132" s="1067"/>
      <c r="E132" s="1067"/>
      <c r="F132" s="1067"/>
      <c r="G132" s="1067"/>
      <c r="H132" s="1067"/>
      <c r="I132" s="1067"/>
      <c r="J132" s="1067"/>
      <c r="K132" s="981"/>
      <c r="L132" s="981"/>
      <c r="N132" s="1062"/>
      <c r="O132" s="1062"/>
      <c r="P132" s="981"/>
      <c r="Q132" s="1067"/>
      <c r="R132" s="981"/>
      <c r="S132" s="981"/>
      <c r="T132" s="981"/>
      <c r="U132" s="981"/>
      <c r="V132" s="981"/>
      <c r="W132" s="981"/>
      <c r="X132" s="981"/>
      <c r="Y132" s="981"/>
    </row>
    <row r="133" spans="1:25" hidden="1" outlineLevel="1">
      <c r="A133" s="141" t="s">
        <v>4</v>
      </c>
      <c r="B133" s="141" t="s">
        <v>151</v>
      </c>
      <c r="C133" s="125"/>
      <c r="D133" s="125"/>
      <c r="E133" s="126">
        <f>T23</f>
        <v>28</v>
      </c>
      <c r="F133" s="15">
        <f t="shared" ref="F133:F141" si="152">+D133/E133</f>
        <v>0</v>
      </c>
      <c r="G133" s="122">
        <f>U23</f>
        <v>28</v>
      </c>
      <c r="H133" s="47">
        <f t="shared" ref="H133:H141" si="153">+E133-G133</f>
        <v>0</v>
      </c>
      <c r="I133" s="15">
        <f t="shared" ref="I133:I141" si="154">+(C133/E133)*G133</f>
        <v>0</v>
      </c>
      <c r="J133" s="15">
        <f t="shared" ref="J133:J141" si="155">+F133*G133</f>
        <v>0</v>
      </c>
      <c r="K133" s="125">
        <v>0</v>
      </c>
      <c r="L133" s="15">
        <f t="shared" ref="L133:L141" si="156">+K133-J133</f>
        <v>0</v>
      </c>
      <c r="N133" s="141" t="str">
        <f>A133</f>
        <v>RTN</v>
      </c>
      <c r="O133" s="141" t="str">
        <f t="shared" ref="O133:O141" si="157">B133</f>
        <v>PTP</v>
      </c>
      <c r="P133" s="125"/>
      <c r="Q133" s="125"/>
      <c r="R133" s="126">
        <f>Z23</f>
        <v>28</v>
      </c>
      <c r="S133" s="15">
        <f t="shared" ref="S133:S141" si="158">+Q133/R133</f>
        <v>0</v>
      </c>
      <c r="T133" s="122">
        <f>AA23</f>
        <v>28</v>
      </c>
      <c r="U133" s="47">
        <f>+R133-T133</f>
        <v>0</v>
      </c>
      <c r="V133" s="15">
        <f>+(P133/R133)*T133</f>
        <v>0</v>
      </c>
      <c r="W133" s="15">
        <f>+S133*T133</f>
        <v>0</v>
      </c>
      <c r="X133" s="125">
        <v>0</v>
      </c>
      <c r="Y133" s="15">
        <f t="shared" ref="Y133:Y141" si="159">+X133-W133</f>
        <v>0</v>
      </c>
    </row>
    <row r="134" spans="1:25" hidden="1" outlineLevel="1">
      <c r="A134" s="2" t="s">
        <v>4</v>
      </c>
      <c r="B134" s="141" t="s">
        <v>90</v>
      </c>
      <c r="C134" s="17">
        <v>690000</v>
      </c>
      <c r="D134" s="17">
        <v>800000</v>
      </c>
      <c r="E134" s="47">
        <f>+E133</f>
        <v>28</v>
      </c>
      <c r="F134" s="15">
        <f>+D134/E134</f>
        <v>28571.428571428572</v>
      </c>
      <c r="G134" s="122">
        <f t="shared" ref="G134:G141" si="160">+G133</f>
        <v>28</v>
      </c>
      <c r="H134" s="47">
        <f t="shared" si="153"/>
        <v>0</v>
      </c>
      <c r="I134" s="15">
        <f t="shared" si="154"/>
        <v>690000</v>
      </c>
      <c r="J134" s="15">
        <f t="shared" si="155"/>
        <v>800000</v>
      </c>
      <c r="K134" s="17">
        <v>793633</v>
      </c>
      <c r="L134" s="15">
        <f t="shared" si="156"/>
        <v>-6367</v>
      </c>
      <c r="N134" s="2" t="str">
        <f t="shared" ref="N134:N141" si="161">A134</f>
        <v>RTN</v>
      </c>
      <c r="O134" s="141" t="str">
        <f t="shared" si="157"/>
        <v>PAMA</v>
      </c>
      <c r="P134" s="17">
        <v>90000</v>
      </c>
      <c r="Q134" s="17">
        <v>70000</v>
      </c>
      <c r="R134" s="126">
        <f t="shared" ref="R134:R141" si="162">+R133</f>
        <v>28</v>
      </c>
      <c r="S134" s="15">
        <f t="shared" si="158"/>
        <v>2500</v>
      </c>
      <c r="T134" s="122">
        <f>+T133</f>
        <v>28</v>
      </c>
      <c r="U134" s="47">
        <f t="shared" ref="U134:U141" si="163">+U133</f>
        <v>0</v>
      </c>
      <c r="V134" s="15">
        <f t="shared" ref="V134:V141" si="164">+(P134/R134)*T134</f>
        <v>90000</v>
      </c>
      <c r="W134" s="15">
        <f t="shared" ref="W134:W141" si="165">+S134*T134</f>
        <v>70000</v>
      </c>
      <c r="X134" s="125">
        <v>54950</v>
      </c>
      <c r="Y134" s="15">
        <f t="shared" si="159"/>
        <v>-15050</v>
      </c>
    </row>
    <row r="135" spans="1:25" hidden="1" outlineLevel="1">
      <c r="A135" s="141" t="s">
        <v>4</v>
      </c>
      <c r="B135" s="141" t="s">
        <v>140</v>
      </c>
      <c r="C135" s="125"/>
      <c r="D135" s="125"/>
      <c r="E135" s="47">
        <f t="shared" ref="E135:E141" si="166">+E134</f>
        <v>28</v>
      </c>
      <c r="F135" s="15">
        <f t="shared" si="152"/>
        <v>0</v>
      </c>
      <c r="G135" s="122">
        <f t="shared" si="160"/>
        <v>28</v>
      </c>
      <c r="H135" s="47">
        <f t="shared" si="153"/>
        <v>0</v>
      </c>
      <c r="I135" s="15">
        <f t="shared" si="154"/>
        <v>0</v>
      </c>
      <c r="J135" s="15">
        <f t="shared" si="155"/>
        <v>0</v>
      </c>
      <c r="K135" s="17">
        <v>0</v>
      </c>
      <c r="L135" s="15">
        <f t="shared" si="156"/>
        <v>0</v>
      </c>
      <c r="N135" s="141" t="str">
        <f t="shared" si="161"/>
        <v>RTN</v>
      </c>
      <c r="O135" s="141" t="str">
        <f t="shared" si="157"/>
        <v>KMI</v>
      </c>
      <c r="P135" s="125"/>
      <c r="Q135" s="125"/>
      <c r="R135" s="126">
        <f t="shared" si="162"/>
        <v>28</v>
      </c>
      <c r="S135" s="15">
        <f t="shared" si="158"/>
        <v>0</v>
      </c>
      <c r="T135" s="122">
        <f t="shared" ref="T135:T141" si="167">+T134</f>
        <v>28</v>
      </c>
      <c r="U135" s="47">
        <f t="shared" si="163"/>
        <v>0</v>
      </c>
      <c r="V135" s="15">
        <f t="shared" si="164"/>
        <v>0</v>
      </c>
      <c r="W135" s="15">
        <f t="shared" si="165"/>
        <v>0</v>
      </c>
      <c r="X135" s="125">
        <v>0</v>
      </c>
      <c r="Y135" s="15">
        <f t="shared" si="159"/>
        <v>0</v>
      </c>
    </row>
    <row r="136" spans="1:25" hidden="1" outlineLevel="1">
      <c r="A136" s="141" t="s">
        <v>306</v>
      </c>
      <c r="B136" s="141" t="s">
        <v>90</v>
      </c>
      <c r="C136" s="17">
        <v>1680000</v>
      </c>
      <c r="D136" s="17">
        <v>1490000</v>
      </c>
      <c r="E136" s="47">
        <f t="shared" si="166"/>
        <v>28</v>
      </c>
      <c r="F136" s="15">
        <f t="shared" si="152"/>
        <v>53214.285714285717</v>
      </c>
      <c r="G136" s="122">
        <f t="shared" si="160"/>
        <v>28</v>
      </c>
      <c r="H136" s="47">
        <f t="shared" si="153"/>
        <v>0</v>
      </c>
      <c r="I136" s="15">
        <f t="shared" si="154"/>
        <v>1680000</v>
      </c>
      <c r="J136" s="15">
        <f t="shared" si="155"/>
        <v>1490000</v>
      </c>
      <c r="K136" s="17">
        <v>1782699</v>
      </c>
      <c r="L136" s="15">
        <f t="shared" si="156"/>
        <v>292699</v>
      </c>
      <c r="N136" s="141" t="str">
        <f t="shared" si="161"/>
        <v>RS-CF</v>
      </c>
      <c r="O136" s="141" t="str">
        <f t="shared" si="157"/>
        <v>PAMA</v>
      </c>
      <c r="P136" s="17">
        <v>180000</v>
      </c>
      <c r="Q136" s="17">
        <v>240000</v>
      </c>
      <c r="R136" s="126">
        <f t="shared" si="162"/>
        <v>28</v>
      </c>
      <c r="S136" s="15">
        <f t="shared" si="158"/>
        <v>8571.4285714285706</v>
      </c>
      <c r="T136" s="122">
        <f t="shared" si="167"/>
        <v>28</v>
      </c>
      <c r="U136" s="47">
        <f t="shared" si="163"/>
        <v>0</v>
      </c>
      <c r="V136" s="15">
        <f t="shared" si="164"/>
        <v>180000</v>
      </c>
      <c r="W136" s="15">
        <f t="shared" si="165"/>
        <v>239999.99999999997</v>
      </c>
      <c r="X136" s="125">
        <v>272378</v>
      </c>
      <c r="Y136" s="15">
        <f t="shared" si="159"/>
        <v>32378.000000000029</v>
      </c>
    </row>
    <row r="137" spans="1:25" hidden="1" outlineLevel="1">
      <c r="A137" s="141" t="s">
        <v>155</v>
      </c>
      <c r="B137" s="141" t="s">
        <v>90</v>
      </c>
      <c r="C137" s="125">
        <v>710000</v>
      </c>
      <c r="D137" s="125">
        <v>870000</v>
      </c>
      <c r="E137" s="47">
        <f t="shared" si="166"/>
        <v>28</v>
      </c>
      <c r="F137" s="15">
        <f t="shared" si="152"/>
        <v>31071.428571428572</v>
      </c>
      <c r="G137" s="122">
        <f t="shared" si="160"/>
        <v>28</v>
      </c>
      <c r="H137" s="47">
        <f t="shared" si="153"/>
        <v>0</v>
      </c>
      <c r="I137" s="15">
        <f t="shared" si="154"/>
        <v>710000</v>
      </c>
      <c r="J137" s="15">
        <f t="shared" si="155"/>
        <v>870000</v>
      </c>
      <c r="K137" s="17">
        <v>789952</v>
      </c>
      <c r="L137" s="15">
        <f t="shared" si="156"/>
        <v>-80048</v>
      </c>
      <c r="N137" s="141" t="str">
        <f t="shared" si="161"/>
        <v>RS-G</v>
      </c>
      <c r="O137" s="141" t="str">
        <f t="shared" si="157"/>
        <v>PAMA</v>
      </c>
      <c r="P137" s="125">
        <v>100000</v>
      </c>
      <c r="Q137" s="125">
        <v>50000</v>
      </c>
      <c r="R137" s="126">
        <f t="shared" si="162"/>
        <v>28</v>
      </c>
      <c r="S137" s="15">
        <f t="shared" si="158"/>
        <v>1785.7142857142858</v>
      </c>
      <c r="T137" s="122">
        <f t="shared" si="167"/>
        <v>28</v>
      </c>
      <c r="U137" s="47">
        <f t="shared" si="163"/>
        <v>0</v>
      </c>
      <c r="V137" s="15">
        <f t="shared" si="164"/>
        <v>100000</v>
      </c>
      <c r="W137" s="15">
        <f t="shared" si="165"/>
        <v>50000</v>
      </c>
      <c r="X137" s="125">
        <v>36986</v>
      </c>
      <c r="Y137" s="15">
        <f t="shared" si="159"/>
        <v>-13014</v>
      </c>
    </row>
    <row r="138" spans="1:25" hidden="1" outlineLevel="1">
      <c r="A138" s="265" t="s">
        <v>88</v>
      </c>
      <c r="B138" s="266" t="s">
        <v>151</v>
      </c>
      <c r="C138" s="267"/>
      <c r="D138" s="267"/>
      <c r="E138" s="243">
        <f t="shared" si="166"/>
        <v>28</v>
      </c>
      <c r="F138" s="237">
        <f t="shared" si="152"/>
        <v>0</v>
      </c>
      <c r="G138" s="263">
        <f t="shared" si="160"/>
        <v>28</v>
      </c>
      <c r="H138" s="268">
        <f t="shared" si="153"/>
        <v>0</v>
      </c>
      <c r="I138" s="269">
        <f t="shared" si="154"/>
        <v>0</v>
      </c>
      <c r="J138" s="269">
        <f t="shared" si="155"/>
        <v>0</v>
      </c>
      <c r="L138" s="269">
        <f>+K137-J138</f>
        <v>789952</v>
      </c>
      <c r="N138" s="265" t="str">
        <f t="shared" si="161"/>
        <v>RTM</v>
      </c>
      <c r="O138" s="266" t="str">
        <f t="shared" si="157"/>
        <v>PTP</v>
      </c>
      <c r="P138" s="267"/>
      <c r="Q138" s="267"/>
      <c r="R138" s="243">
        <f t="shared" si="162"/>
        <v>28</v>
      </c>
      <c r="S138" s="269">
        <f t="shared" si="158"/>
        <v>0</v>
      </c>
      <c r="T138" s="263">
        <f t="shared" si="167"/>
        <v>28</v>
      </c>
      <c r="U138" s="268">
        <f t="shared" si="163"/>
        <v>0</v>
      </c>
      <c r="V138" s="15">
        <f t="shared" si="164"/>
        <v>0</v>
      </c>
      <c r="W138" s="15">
        <f t="shared" si="165"/>
        <v>0</v>
      </c>
      <c r="X138" s="125">
        <v>0</v>
      </c>
      <c r="Y138" s="269">
        <f t="shared" si="159"/>
        <v>0</v>
      </c>
    </row>
    <row r="139" spans="1:25" hidden="1" outlineLevel="1">
      <c r="A139" s="265" t="s">
        <v>88</v>
      </c>
      <c r="B139" s="266" t="s">
        <v>90</v>
      </c>
      <c r="C139" s="267">
        <v>880000</v>
      </c>
      <c r="D139" s="267">
        <v>1100000</v>
      </c>
      <c r="E139" s="243">
        <f t="shared" si="166"/>
        <v>28</v>
      </c>
      <c r="F139" s="237">
        <f t="shared" si="152"/>
        <v>39285.714285714283</v>
      </c>
      <c r="G139" s="263">
        <f t="shared" si="160"/>
        <v>28</v>
      </c>
      <c r="H139" s="268">
        <f t="shared" si="153"/>
        <v>0</v>
      </c>
      <c r="I139" s="269">
        <f t="shared" si="154"/>
        <v>880000</v>
      </c>
      <c r="J139" s="269">
        <f t="shared" si="155"/>
        <v>1100000</v>
      </c>
      <c r="K139" s="17">
        <v>979884</v>
      </c>
      <c r="L139" s="269">
        <f t="shared" si="156"/>
        <v>-120116</v>
      </c>
      <c r="N139" s="265" t="str">
        <f t="shared" si="161"/>
        <v>RTM</v>
      </c>
      <c r="O139" s="266" t="str">
        <f t="shared" si="157"/>
        <v>PAMA</v>
      </c>
      <c r="P139" s="267">
        <v>150000</v>
      </c>
      <c r="Q139" s="267">
        <v>150000</v>
      </c>
      <c r="R139" s="243">
        <f t="shared" si="162"/>
        <v>28</v>
      </c>
      <c r="S139" s="269">
        <f t="shared" si="158"/>
        <v>5357.1428571428569</v>
      </c>
      <c r="T139" s="263">
        <f t="shared" si="167"/>
        <v>28</v>
      </c>
      <c r="U139" s="268">
        <f t="shared" si="163"/>
        <v>0</v>
      </c>
      <c r="V139" s="15">
        <f t="shared" si="164"/>
        <v>150000</v>
      </c>
      <c r="W139" s="15">
        <f t="shared" si="165"/>
        <v>150000</v>
      </c>
      <c r="X139" s="125">
        <v>202480</v>
      </c>
      <c r="Y139" s="269">
        <f t="shared" si="159"/>
        <v>52480</v>
      </c>
    </row>
    <row r="140" spans="1:25" hidden="1" outlineLevel="1">
      <c r="A140" s="265" t="s">
        <v>9</v>
      </c>
      <c r="B140" s="266" t="s">
        <v>168</v>
      </c>
      <c r="C140" s="267">
        <v>790000</v>
      </c>
      <c r="D140" s="267">
        <v>810000</v>
      </c>
      <c r="E140" s="243">
        <f t="shared" si="166"/>
        <v>28</v>
      </c>
      <c r="F140" s="237">
        <f t="shared" si="152"/>
        <v>28928.571428571428</v>
      </c>
      <c r="G140" s="263">
        <f t="shared" si="160"/>
        <v>28</v>
      </c>
      <c r="H140" s="268">
        <f t="shared" si="153"/>
        <v>0</v>
      </c>
      <c r="I140" s="269">
        <f t="shared" si="154"/>
        <v>790000</v>
      </c>
      <c r="J140" s="269">
        <f t="shared" si="155"/>
        <v>810000</v>
      </c>
      <c r="K140" s="17">
        <v>832509</v>
      </c>
      <c r="L140" s="269">
        <f t="shared" si="156"/>
        <v>22509</v>
      </c>
      <c r="N140" s="265" t="str">
        <f t="shared" si="161"/>
        <v>SSB</v>
      </c>
      <c r="O140" s="266" t="str">
        <f t="shared" si="157"/>
        <v>BIMA</v>
      </c>
      <c r="P140" s="267">
        <v>70000</v>
      </c>
      <c r="Q140" s="267">
        <v>80000</v>
      </c>
      <c r="R140" s="243">
        <f t="shared" si="162"/>
        <v>28</v>
      </c>
      <c r="S140" s="269">
        <f t="shared" si="158"/>
        <v>2857.1428571428573</v>
      </c>
      <c r="T140" s="263">
        <f t="shared" si="167"/>
        <v>28</v>
      </c>
      <c r="U140" s="268">
        <f t="shared" si="163"/>
        <v>0</v>
      </c>
      <c r="V140" s="15">
        <f t="shared" si="164"/>
        <v>70000</v>
      </c>
      <c r="W140" s="15">
        <f t="shared" si="165"/>
        <v>80000</v>
      </c>
      <c r="X140" s="125">
        <v>73819</v>
      </c>
      <c r="Y140" s="269">
        <f t="shared" si="159"/>
        <v>-6181</v>
      </c>
    </row>
    <row r="141" spans="1:25" ht="15.75" hidden="1" outlineLevel="1" thickBot="1">
      <c r="A141" s="141" t="s">
        <v>305</v>
      </c>
      <c r="B141" s="225" t="s">
        <v>90</v>
      </c>
      <c r="C141" s="226"/>
      <c r="D141" s="226"/>
      <c r="E141" s="47">
        <f t="shared" si="166"/>
        <v>28</v>
      </c>
      <c r="F141" s="15">
        <f t="shared" si="152"/>
        <v>0</v>
      </c>
      <c r="G141" s="122">
        <f t="shared" si="160"/>
        <v>28</v>
      </c>
      <c r="H141" s="204">
        <f t="shared" si="153"/>
        <v>0</v>
      </c>
      <c r="I141" s="203">
        <f t="shared" si="154"/>
        <v>0</v>
      </c>
      <c r="J141" s="203">
        <f t="shared" si="155"/>
        <v>0</v>
      </c>
      <c r="K141" s="17">
        <v>0</v>
      </c>
      <c r="L141" s="203">
        <f t="shared" si="156"/>
        <v>0</v>
      </c>
      <c r="N141" s="141" t="str">
        <f t="shared" si="161"/>
        <v>SAMUBIU</v>
      </c>
      <c r="O141" s="225" t="str">
        <f t="shared" si="157"/>
        <v>PAMA</v>
      </c>
      <c r="P141" s="226"/>
      <c r="Q141" s="226"/>
      <c r="R141" s="126">
        <f t="shared" si="162"/>
        <v>28</v>
      </c>
      <c r="S141" s="203">
        <f t="shared" si="158"/>
        <v>0</v>
      </c>
      <c r="T141" s="122">
        <f t="shared" si="167"/>
        <v>28</v>
      </c>
      <c r="U141" s="204">
        <f t="shared" si="163"/>
        <v>0</v>
      </c>
      <c r="V141" s="15">
        <f t="shared" si="164"/>
        <v>0</v>
      </c>
      <c r="W141" s="15">
        <f t="shared" si="165"/>
        <v>0</v>
      </c>
      <c r="X141" s="125">
        <v>0</v>
      </c>
      <c r="Y141" s="203">
        <f t="shared" si="159"/>
        <v>0</v>
      </c>
    </row>
    <row r="142" spans="1:25" ht="16.5" hidden="1" outlineLevel="1" thickTop="1" thickBot="1">
      <c r="A142" s="12" t="s">
        <v>308</v>
      </c>
      <c r="B142" s="12" t="s">
        <v>309</v>
      </c>
      <c r="C142" s="18">
        <f>SUM(C133:C141)</f>
        <v>4750000</v>
      </c>
      <c r="D142" s="18">
        <f>SUM(D133:D141)</f>
        <v>5070000</v>
      </c>
      <c r="E142" s="58"/>
      <c r="F142" s="16">
        <f>SUM(F133:F141)</f>
        <v>181071.42857142858</v>
      </c>
      <c r="G142" s="18"/>
      <c r="H142" s="58"/>
      <c r="I142" s="16">
        <f>SUM(I133:I141)</f>
        <v>4750000</v>
      </c>
      <c r="J142" s="16">
        <f>SUM(J133:J141)</f>
        <v>5070000</v>
      </c>
      <c r="K142" s="18">
        <f>SUM(K133:K141)</f>
        <v>5178677</v>
      </c>
      <c r="L142" s="16">
        <f>SUM(L133:L141)</f>
        <v>898629</v>
      </c>
      <c r="N142" s="12" t="s">
        <v>10</v>
      </c>
      <c r="O142" s="12" t="s">
        <v>11</v>
      </c>
      <c r="P142" s="18">
        <f>SUM(P133:P141)</f>
        <v>590000</v>
      </c>
      <c r="Q142" s="18">
        <f>SUM(Q133:Q141)</f>
        <v>590000</v>
      </c>
      <c r="R142" s="58"/>
      <c r="S142" s="16">
        <f>SUM(S133:S141)</f>
        <v>21071.428571428572</v>
      </c>
      <c r="T142" s="18"/>
      <c r="U142" s="58"/>
      <c r="V142" s="16">
        <f>SUM(V133:V141)</f>
        <v>590000</v>
      </c>
      <c r="W142" s="16">
        <f>SUM(W133:W141)</f>
        <v>590000</v>
      </c>
      <c r="X142" s="18">
        <f>SUM(X133:X141)</f>
        <v>640613</v>
      </c>
      <c r="Y142" s="16">
        <f>SUM(Y133:Y141)</f>
        <v>50613.000000000029</v>
      </c>
    </row>
    <row r="143" spans="1:25" ht="15.75" hidden="1" outlineLevel="1" thickTop="1">
      <c r="A143" s="11" t="s">
        <v>307</v>
      </c>
      <c r="B143" s="11" t="s">
        <v>91</v>
      </c>
      <c r="C143" s="19">
        <v>2740000</v>
      </c>
      <c r="D143" s="19">
        <v>2740000</v>
      </c>
      <c r="E143" s="47">
        <f>+E141</f>
        <v>28</v>
      </c>
      <c r="F143" s="14">
        <f>+D143/E143</f>
        <v>97857.142857142855</v>
      </c>
      <c r="G143" s="45">
        <f>+G141</f>
        <v>28</v>
      </c>
      <c r="H143" s="47">
        <f t="shared" ref="H143:H149" si="168">+E143-G143</f>
        <v>0</v>
      </c>
      <c r="I143" s="15">
        <f t="shared" ref="I143:I149" si="169">+(C143/E143)*G143</f>
        <v>2740000</v>
      </c>
      <c r="J143" s="15">
        <f t="shared" ref="J143:J149" si="170">+F143*G143</f>
        <v>2740000</v>
      </c>
      <c r="K143" s="17">
        <v>2717779</v>
      </c>
      <c r="L143" s="15">
        <f t="shared" ref="L143:L149" si="171">+K143-J143</f>
        <v>-22221</v>
      </c>
      <c r="N143" s="11" t="str">
        <f>A143</f>
        <v>SM AB</v>
      </c>
      <c r="O143" s="11" t="str">
        <f t="shared" ref="O143:O149" si="172">B143</f>
        <v>SIMS</v>
      </c>
      <c r="P143" s="17">
        <v>500000</v>
      </c>
      <c r="Q143" s="17">
        <v>600000</v>
      </c>
      <c r="R143" s="47">
        <f>+R141</f>
        <v>28</v>
      </c>
      <c r="S143" s="15">
        <f t="shared" ref="S143:S149" si="173">+Q143/R143</f>
        <v>21428.571428571428</v>
      </c>
      <c r="T143" s="35">
        <f>+T141</f>
        <v>28</v>
      </c>
      <c r="U143" s="47">
        <f t="shared" ref="U143:U149" si="174">+R143-T143</f>
        <v>0</v>
      </c>
      <c r="V143" s="15">
        <f t="shared" ref="V143:V149" si="175">+(P143/R143)*T143</f>
        <v>500000.00000000006</v>
      </c>
      <c r="W143" s="15">
        <f t="shared" ref="W143:W149" si="176">+S143*T143</f>
        <v>600000</v>
      </c>
      <c r="X143" s="125">
        <v>647737</v>
      </c>
      <c r="Y143" s="15">
        <f t="shared" ref="Y143:Y149" si="177">+X143-W143</f>
        <v>47737</v>
      </c>
    </row>
    <row r="144" spans="1:25" hidden="1" outlineLevel="1">
      <c r="A144" s="11" t="s">
        <v>335</v>
      </c>
      <c r="B144" s="11" t="s">
        <v>90</v>
      </c>
      <c r="C144" s="19">
        <v>1080000</v>
      </c>
      <c r="D144" s="19">
        <v>780000</v>
      </c>
      <c r="E144" s="126">
        <f>E143</f>
        <v>28</v>
      </c>
      <c r="F144" s="14">
        <f>+D144/E144</f>
        <v>27857.142857142859</v>
      </c>
      <c r="G144" s="45">
        <f>+G140</f>
        <v>28</v>
      </c>
      <c r="H144" s="47">
        <f t="shared" si="168"/>
        <v>0</v>
      </c>
      <c r="I144" s="15">
        <f t="shared" si="169"/>
        <v>1080000</v>
      </c>
      <c r="J144" s="15">
        <f t="shared" si="170"/>
        <v>780000</v>
      </c>
      <c r="K144" s="17">
        <v>1001958</v>
      </c>
      <c r="L144" s="15">
        <f t="shared" si="171"/>
        <v>221958</v>
      </c>
      <c r="N144" s="11" t="str">
        <f t="shared" ref="N144" si="178">A144</f>
        <v>SM 6</v>
      </c>
      <c r="O144" s="11" t="str">
        <f t="shared" ref="O144" si="179">B144</f>
        <v>PAMA</v>
      </c>
      <c r="P144" s="125">
        <v>200000</v>
      </c>
      <c r="Q144" s="125">
        <v>30000</v>
      </c>
      <c r="R144" s="126">
        <f>R143</f>
        <v>28</v>
      </c>
      <c r="S144" s="15">
        <f t="shared" ref="S144" si="180">+Q144/R144</f>
        <v>1071.4285714285713</v>
      </c>
      <c r="T144" s="122">
        <f>+T141</f>
        <v>28</v>
      </c>
      <c r="U144" s="47">
        <f t="shared" ref="U144" si="181">+R144-T144</f>
        <v>0</v>
      </c>
      <c r="V144" s="15">
        <f t="shared" ref="V144" si="182">+(P144/R144)*T144</f>
        <v>200000</v>
      </c>
      <c r="W144" s="15">
        <f t="shared" ref="W144" si="183">+S144*T144</f>
        <v>29999.999999999996</v>
      </c>
      <c r="X144" s="125">
        <v>7127</v>
      </c>
      <c r="Y144" s="15">
        <f t="shared" ref="Y144" si="184">+X144-W144</f>
        <v>-22872.999999999996</v>
      </c>
    </row>
    <row r="145" spans="1:25" hidden="1" outlineLevel="1">
      <c r="A145" s="11" t="s">
        <v>307</v>
      </c>
      <c r="B145" s="11" t="s">
        <v>151</v>
      </c>
      <c r="C145" s="19">
        <v>1040000</v>
      </c>
      <c r="D145" s="19">
        <v>290000</v>
      </c>
      <c r="E145" s="126">
        <f>+E143</f>
        <v>28</v>
      </c>
      <c r="F145" s="14">
        <f>+D145/E145</f>
        <v>10357.142857142857</v>
      </c>
      <c r="G145" s="45">
        <f>+G143</f>
        <v>28</v>
      </c>
      <c r="H145" s="47">
        <f t="shared" si="168"/>
        <v>0</v>
      </c>
      <c r="I145" s="15">
        <f t="shared" si="169"/>
        <v>1040000</v>
      </c>
      <c r="J145" s="15">
        <f t="shared" si="170"/>
        <v>290000</v>
      </c>
      <c r="K145" s="17">
        <v>264000</v>
      </c>
      <c r="L145" s="15">
        <f t="shared" si="171"/>
        <v>-26000</v>
      </c>
      <c r="N145" s="11" t="str">
        <f t="shared" ref="N145:N149" si="185">A145</f>
        <v>SM AB</v>
      </c>
      <c r="O145" s="11" t="str">
        <f t="shared" si="172"/>
        <v>PTP</v>
      </c>
      <c r="P145" s="125">
        <v>190000</v>
      </c>
      <c r="Q145" s="125">
        <v>50000</v>
      </c>
      <c r="R145" s="126">
        <f>+R143</f>
        <v>28</v>
      </c>
      <c r="S145" s="15">
        <f t="shared" si="173"/>
        <v>1785.7142857142858</v>
      </c>
      <c r="T145" s="122">
        <f>+T143</f>
        <v>28</v>
      </c>
      <c r="U145" s="47">
        <f t="shared" si="174"/>
        <v>0</v>
      </c>
      <c r="V145" s="15">
        <f t="shared" si="175"/>
        <v>190000</v>
      </c>
      <c r="W145" s="15">
        <f t="shared" si="176"/>
        <v>50000</v>
      </c>
      <c r="X145" s="125">
        <v>82506</v>
      </c>
      <c r="Y145" s="15">
        <f t="shared" si="177"/>
        <v>32506</v>
      </c>
    </row>
    <row r="146" spans="1:25" hidden="1" outlineLevel="1">
      <c r="A146" s="11" t="s">
        <v>307</v>
      </c>
      <c r="B146" s="11" t="s">
        <v>140</v>
      </c>
      <c r="C146" s="19"/>
      <c r="D146" s="19"/>
      <c r="E146" s="47">
        <f>E145</f>
        <v>28</v>
      </c>
      <c r="F146" s="15">
        <f t="shared" ref="F146:F147" si="186">+D146/E146</f>
        <v>0</v>
      </c>
      <c r="G146" s="45">
        <f>+G143</f>
        <v>28</v>
      </c>
      <c r="H146" s="47">
        <f t="shared" si="168"/>
        <v>0</v>
      </c>
      <c r="I146" s="15">
        <f t="shared" si="169"/>
        <v>0</v>
      </c>
      <c r="J146" s="15">
        <f t="shared" si="170"/>
        <v>0</v>
      </c>
      <c r="K146" s="17"/>
      <c r="L146" s="15">
        <f t="shared" si="171"/>
        <v>0</v>
      </c>
      <c r="N146" s="11" t="str">
        <f t="shared" si="185"/>
        <v>SM AB</v>
      </c>
      <c r="O146" s="11" t="str">
        <f t="shared" si="172"/>
        <v>KMI</v>
      </c>
      <c r="P146" s="125"/>
      <c r="Q146" s="125"/>
      <c r="R146" s="47">
        <f>+R143</f>
        <v>28</v>
      </c>
      <c r="S146" s="15">
        <f t="shared" si="173"/>
        <v>0</v>
      </c>
      <c r="T146" s="35">
        <f>+T143</f>
        <v>28</v>
      </c>
      <c r="U146" s="47">
        <f t="shared" si="174"/>
        <v>0</v>
      </c>
      <c r="V146" s="15">
        <f t="shared" si="175"/>
        <v>0</v>
      </c>
      <c r="W146" s="15">
        <f t="shared" si="176"/>
        <v>0</v>
      </c>
      <c r="X146" s="125"/>
      <c r="Y146" s="15">
        <f t="shared" si="177"/>
        <v>0</v>
      </c>
    </row>
    <row r="147" spans="1:25" hidden="1" outlineLevel="1">
      <c r="A147" s="11" t="s">
        <v>328</v>
      </c>
      <c r="B147" s="11" t="s">
        <v>151</v>
      </c>
      <c r="C147" s="19">
        <v>230000</v>
      </c>
      <c r="D147" s="19"/>
      <c r="E147" s="243">
        <f>E146</f>
        <v>28</v>
      </c>
      <c r="F147" s="15">
        <f t="shared" si="186"/>
        <v>0</v>
      </c>
      <c r="G147" s="45">
        <f>G143</f>
        <v>28</v>
      </c>
      <c r="H147" s="47">
        <f t="shared" si="168"/>
        <v>0</v>
      </c>
      <c r="I147" s="15">
        <f t="shared" si="169"/>
        <v>230000</v>
      </c>
      <c r="J147" s="15">
        <f t="shared" si="170"/>
        <v>0</v>
      </c>
      <c r="K147" s="17"/>
      <c r="L147" s="15">
        <f t="shared" si="171"/>
        <v>0</v>
      </c>
      <c r="N147" s="11" t="str">
        <f t="shared" si="185"/>
        <v>SM C</v>
      </c>
      <c r="O147" s="11" t="str">
        <f t="shared" si="172"/>
        <v>PTP</v>
      </c>
      <c r="P147" s="125">
        <v>50000</v>
      </c>
      <c r="Q147" s="125"/>
      <c r="R147" s="47">
        <f>+R145</f>
        <v>28</v>
      </c>
      <c r="S147" s="15">
        <f t="shared" si="173"/>
        <v>0</v>
      </c>
      <c r="T147" s="35">
        <f t="shared" ref="T147" si="187">+T145</f>
        <v>28</v>
      </c>
      <c r="U147" s="47">
        <f t="shared" si="174"/>
        <v>0</v>
      </c>
      <c r="V147" s="15">
        <f t="shared" si="175"/>
        <v>50000</v>
      </c>
      <c r="W147" s="15">
        <f t="shared" si="176"/>
        <v>0</v>
      </c>
      <c r="X147" s="125">
        <v>0</v>
      </c>
      <c r="Y147" s="15">
        <f t="shared" si="177"/>
        <v>0</v>
      </c>
    </row>
    <row r="148" spans="1:25" hidden="1" outlineLevel="1">
      <c r="A148" s="2" t="s">
        <v>270</v>
      </c>
      <c r="B148" s="2" t="s">
        <v>151</v>
      </c>
      <c r="C148" s="17">
        <v>4320000</v>
      </c>
      <c r="D148" s="17">
        <v>4400000</v>
      </c>
      <c r="E148" s="47">
        <f>+E143</f>
        <v>28</v>
      </c>
      <c r="F148" s="14">
        <f t="shared" ref="F148" si="188">+D148/E148</f>
        <v>157142.85714285713</v>
      </c>
      <c r="G148" s="35">
        <f>+G143</f>
        <v>28</v>
      </c>
      <c r="H148" s="47">
        <f t="shared" si="168"/>
        <v>0</v>
      </c>
      <c r="I148" s="15">
        <f t="shared" si="169"/>
        <v>4320000</v>
      </c>
      <c r="J148" s="15">
        <f t="shared" si="170"/>
        <v>4400000</v>
      </c>
      <c r="K148" s="17">
        <v>4637234</v>
      </c>
      <c r="L148" s="15">
        <f t="shared" si="171"/>
        <v>237234</v>
      </c>
      <c r="N148" s="2" t="str">
        <f t="shared" si="185"/>
        <v>SM D</v>
      </c>
      <c r="O148" s="2" t="str">
        <f t="shared" si="172"/>
        <v>PTP</v>
      </c>
      <c r="P148" s="17">
        <v>1050000</v>
      </c>
      <c r="Q148" s="17">
        <v>1100000</v>
      </c>
      <c r="R148" s="47">
        <f>+R146</f>
        <v>28</v>
      </c>
      <c r="S148" s="14">
        <f t="shared" si="173"/>
        <v>39285.714285714283</v>
      </c>
      <c r="T148" s="35">
        <f>+T143</f>
        <v>28</v>
      </c>
      <c r="U148" s="47">
        <f t="shared" si="174"/>
        <v>0</v>
      </c>
      <c r="V148" s="15">
        <f t="shared" si="175"/>
        <v>1050000</v>
      </c>
      <c r="W148" s="15">
        <f t="shared" si="176"/>
        <v>1100000</v>
      </c>
      <c r="X148" s="125">
        <v>1025342</v>
      </c>
      <c r="Y148" s="15">
        <f t="shared" si="177"/>
        <v>-74658</v>
      </c>
    </row>
    <row r="149" spans="1:25" ht="15.75" hidden="1" outlineLevel="1" thickBot="1">
      <c r="A149" s="253" t="s">
        <v>270</v>
      </c>
      <c r="B149" s="253" t="s">
        <v>304</v>
      </c>
      <c r="C149" s="254">
        <v>230000</v>
      </c>
      <c r="D149" s="254">
        <v>230000</v>
      </c>
      <c r="E149" s="251">
        <f>+E145</f>
        <v>28</v>
      </c>
      <c r="F149" s="255">
        <f t="shared" ref="F149" si="189">+D149/E149</f>
        <v>8214.2857142857138</v>
      </c>
      <c r="G149" s="256">
        <f>+G145</f>
        <v>28</v>
      </c>
      <c r="H149" s="251">
        <f t="shared" si="168"/>
        <v>0</v>
      </c>
      <c r="I149" s="255">
        <f t="shared" si="169"/>
        <v>230000</v>
      </c>
      <c r="J149" s="255">
        <f t="shared" si="170"/>
        <v>230000</v>
      </c>
      <c r="K149" s="17">
        <v>287364</v>
      </c>
      <c r="L149" s="255">
        <f t="shared" si="171"/>
        <v>57364</v>
      </c>
      <c r="N149" s="2" t="str">
        <f t="shared" si="185"/>
        <v>SM D</v>
      </c>
      <c r="O149" s="253" t="str">
        <f t="shared" si="172"/>
        <v>DUM</v>
      </c>
      <c r="P149" s="254"/>
      <c r="Q149" s="254"/>
      <c r="R149" s="47">
        <f>+R148</f>
        <v>28</v>
      </c>
      <c r="S149" s="14">
        <f t="shared" si="173"/>
        <v>0</v>
      </c>
      <c r="T149" s="35">
        <f>+T145</f>
        <v>28</v>
      </c>
      <c r="U149" s="47">
        <f t="shared" si="174"/>
        <v>0</v>
      </c>
      <c r="V149" s="15">
        <f t="shared" si="175"/>
        <v>0</v>
      </c>
      <c r="W149" s="15">
        <f t="shared" si="176"/>
        <v>0</v>
      </c>
      <c r="X149" s="125"/>
      <c r="Y149" s="15">
        <f t="shared" si="177"/>
        <v>0</v>
      </c>
    </row>
    <row r="150" spans="1:25" ht="16.5" hidden="1" outlineLevel="1" thickTop="1" thickBot="1">
      <c r="A150" s="12" t="s">
        <v>17</v>
      </c>
      <c r="B150" s="12" t="s">
        <v>309</v>
      </c>
      <c r="C150" s="18">
        <f>SUM(C143:C149)</f>
        <v>9640000</v>
      </c>
      <c r="D150" s="18">
        <f>SUM(D143:D149)</f>
        <v>8440000</v>
      </c>
      <c r="E150" s="16"/>
      <c r="F150" s="16">
        <f>SUM(F143:F149)</f>
        <v>301428.57142857142</v>
      </c>
      <c r="G150" s="18"/>
      <c r="H150" s="16"/>
      <c r="I150" s="16">
        <f>SUM(I143:I148)</f>
        <v>9410000</v>
      </c>
      <c r="J150" s="16">
        <f>SUM(J143:J148)</f>
        <v>8210000</v>
      </c>
      <c r="K150" s="18">
        <f>SUM(K143:K149)</f>
        <v>8908335</v>
      </c>
      <c r="L150" s="16">
        <f>SUM(L143:L148)</f>
        <v>410971</v>
      </c>
      <c r="N150" s="12" t="s">
        <v>17</v>
      </c>
      <c r="O150" s="12" t="s">
        <v>11</v>
      </c>
      <c r="P150" s="18">
        <f>SUM(P143:P149)</f>
        <v>1990000</v>
      </c>
      <c r="Q150" s="18">
        <f>SUM(Q143:Q148)</f>
        <v>1780000</v>
      </c>
      <c r="R150" s="16"/>
      <c r="S150" s="16">
        <f>SUM(S143:S149)</f>
        <v>63571.428571428565</v>
      </c>
      <c r="T150" s="18"/>
      <c r="U150" s="16"/>
      <c r="V150" s="16">
        <f>SUM(V143:V148)</f>
        <v>1990000</v>
      </c>
      <c r="W150" s="16">
        <f>SUM(W143:W148)</f>
        <v>1780000</v>
      </c>
      <c r="X150" s="18">
        <f>SUM(X143:X148)</f>
        <v>1762712</v>
      </c>
      <c r="Y150" s="16">
        <f>SUM(Y143:Y148)</f>
        <v>-17288</v>
      </c>
    </row>
    <row r="151" spans="1:25" ht="15.75" hidden="1" outlineLevel="1" thickTop="1">
      <c r="A151" s="1061" t="s">
        <v>122</v>
      </c>
      <c r="B151" s="1061"/>
      <c r="C151" s="19">
        <f>SUM(C150,C142)</f>
        <v>14390000</v>
      </c>
      <c r="D151" s="19">
        <f>SUM(D150,D142)</f>
        <v>13510000</v>
      </c>
      <c r="E151" s="49"/>
      <c r="F151" s="14">
        <f>SUM(F150,F142)</f>
        <v>482500</v>
      </c>
      <c r="G151" s="19"/>
      <c r="H151" s="49"/>
      <c r="I151" s="14">
        <f>SUM(I142,I150)</f>
        <v>14160000</v>
      </c>
      <c r="J151" s="14">
        <f>SUM(J142,J150)</f>
        <v>13280000</v>
      </c>
      <c r="K151" s="19">
        <f>SUM(K142,K150)</f>
        <v>14087012</v>
      </c>
      <c r="L151" s="14">
        <f>SUM(L142,L150)</f>
        <v>1309600</v>
      </c>
      <c r="N151" s="1061" t="s">
        <v>18</v>
      </c>
      <c r="O151" s="1061"/>
      <c r="P151" s="19">
        <f>SUM(P150,P142)</f>
        <v>2580000</v>
      </c>
      <c r="Q151" s="19">
        <f>SUM(Q150,Q142)</f>
        <v>2370000</v>
      </c>
      <c r="R151" s="14"/>
      <c r="S151" s="14">
        <f>SUM(S150,S142)</f>
        <v>84642.85714285713</v>
      </c>
      <c r="T151" s="19"/>
      <c r="U151" s="14"/>
      <c r="V151" s="14">
        <f>SUM(V142,V150)</f>
        <v>2580000</v>
      </c>
      <c r="W151" s="14">
        <f>SUM(W142,W150)</f>
        <v>2370000</v>
      </c>
      <c r="X151" s="19">
        <f>+X150+X142</f>
        <v>2403325</v>
      </c>
      <c r="Y151" s="14">
        <f>SUM(Y142,Y150)</f>
        <v>33325.000000000029</v>
      </c>
    </row>
    <row r="152" spans="1:25" collapsed="1">
      <c r="I152" s="1" t="s">
        <v>268</v>
      </c>
    </row>
    <row r="153" spans="1:25">
      <c r="A153" s="1089">
        <f>+A129+31</f>
        <v>44593</v>
      </c>
      <c r="B153" s="1089"/>
    </row>
    <row r="154" spans="1:25" hidden="1" outlineLevel="1">
      <c r="A154" s="1" t="s">
        <v>1</v>
      </c>
      <c r="L154" s="13" t="s">
        <v>57</v>
      </c>
      <c r="N154" s="1" t="s">
        <v>50</v>
      </c>
      <c r="Y154" s="13" t="s">
        <v>114</v>
      </c>
    </row>
    <row r="155" spans="1:25" ht="15" hidden="1" customHeight="1" outlineLevel="1">
      <c r="A155" s="981" t="s">
        <v>3</v>
      </c>
      <c r="B155" s="981" t="s">
        <v>64</v>
      </c>
      <c r="C155" s="981" t="s">
        <v>123</v>
      </c>
      <c r="D155" s="981" t="s">
        <v>65</v>
      </c>
      <c r="E155" s="981" t="s">
        <v>66</v>
      </c>
      <c r="F155" s="981" t="s">
        <v>67</v>
      </c>
      <c r="G155" s="981" t="s">
        <v>68</v>
      </c>
      <c r="H155" s="981" t="s">
        <v>29</v>
      </c>
      <c r="I155" s="981" t="s">
        <v>124</v>
      </c>
      <c r="J155" s="981" t="s">
        <v>125</v>
      </c>
      <c r="K155" s="981" t="s">
        <v>70</v>
      </c>
      <c r="L155" s="981" t="s">
        <v>71</v>
      </c>
      <c r="N155" s="1062" t="s">
        <v>2</v>
      </c>
      <c r="O155" s="1062" t="s">
        <v>3</v>
      </c>
      <c r="P155" s="981" t="s">
        <v>123</v>
      </c>
      <c r="Q155" s="981" t="s">
        <v>65</v>
      </c>
      <c r="R155" s="981" t="s">
        <v>66</v>
      </c>
      <c r="S155" s="981" t="s">
        <v>67</v>
      </c>
      <c r="T155" s="981" t="s">
        <v>68</v>
      </c>
      <c r="U155" s="981" t="s">
        <v>29</v>
      </c>
      <c r="V155" s="981" t="s">
        <v>124</v>
      </c>
      <c r="W155" s="981" t="s">
        <v>125</v>
      </c>
      <c r="X155" s="981" t="s">
        <v>70</v>
      </c>
      <c r="Y155" s="981" t="s">
        <v>71</v>
      </c>
    </row>
    <row r="156" spans="1:25" hidden="1" outlineLevel="1">
      <c r="A156" s="981"/>
      <c r="B156" s="981"/>
      <c r="C156" s="981"/>
      <c r="D156" s="981"/>
      <c r="E156" s="981"/>
      <c r="F156" s="981"/>
      <c r="G156" s="981"/>
      <c r="H156" s="981"/>
      <c r="I156" s="981"/>
      <c r="J156" s="981"/>
      <c r="K156" s="981"/>
      <c r="L156" s="981"/>
      <c r="N156" s="1062"/>
      <c r="O156" s="1062"/>
      <c r="P156" s="981"/>
      <c r="Q156" s="981"/>
      <c r="R156" s="981"/>
      <c r="S156" s="981"/>
      <c r="T156" s="981"/>
      <c r="U156" s="981"/>
      <c r="V156" s="981"/>
      <c r="W156" s="981"/>
      <c r="X156" s="981"/>
      <c r="Y156" s="981"/>
    </row>
    <row r="157" spans="1:25" hidden="1" outlineLevel="1">
      <c r="A157" s="141" t="s">
        <v>4</v>
      </c>
      <c r="B157" s="141" t="s">
        <v>151</v>
      </c>
      <c r="C157" s="125"/>
      <c r="D157" s="125"/>
      <c r="E157" s="126">
        <f>T24</f>
        <v>28</v>
      </c>
      <c r="F157" s="15">
        <f t="shared" ref="F157:F165" si="190">+D157/E157</f>
        <v>0</v>
      </c>
      <c r="G157" s="122">
        <f>U24</f>
        <v>28</v>
      </c>
      <c r="H157" s="47">
        <f t="shared" ref="H157:H165" si="191">+E157-G157</f>
        <v>0</v>
      </c>
      <c r="I157" s="15">
        <f t="shared" ref="I157:I165" si="192">+(C157/E157)*G157</f>
        <v>0</v>
      </c>
      <c r="J157" s="15">
        <f t="shared" ref="J157:J165" si="193">+F157*G157</f>
        <v>0</v>
      </c>
      <c r="K157" s="125">
        <v>0</v>
      </c>
      <c r="L157" s="15">
        <f t="shared" ref="L157:L165" si="194">+K157-J157</f>
        <v>0</v>
      </c>
      <c r="N157" s="141" t="s">
        <v>4</v>
      </c>
      <c r="O157" s="141" t="s">
        <v>151</v>
      </c>
      <c r="P157" s="125">
        <v>0</v>
      </c>
      <c r="Q157" s="125">
        <v>0</v>
      </c>
      <c r="R157" s="126">
        <f>Z24</f>
        <v>28</v>
      </c>
      <c r="S157" s="15">
        <f t="shared" ref="S157:S161" si="195">+Q157/R157</f>
        <v>0</v>
      </c>
      <c r="T157" s="122">
        <f>AA24</f>
        <v>28</v>
      </c>
      <c r="U157" s="47">
        <f t="shared" ref="U157:U161" si="196">+R157-T157</f>
        <v>0</v>
      </c>
      <c r="V157" s="15">
        <f t="shared" ref="V157:V161" si="197">+(P157/R157)*T157</f>
        <v>0</v>
      </c>
      <c r="W157" s="15">
        <f t="shared" ref="W157:W161" si="198">+S157*T157</f>
        <v>0</v>
      </c>
      <c r="X157" s="125">
        <v>0</v>
      </c>
      <c r="Y157" s="15">
        <f t="shared" ref="Y157:Y161" si="199">+X157-W157</f>
        <v>0</v>
      </c>
    </row>
    <row r="158" spans="1:25" hidden="1" outlineLevel="1">
      <c r="A158" s="2" t="s">
        <v>4</v>
      </c>
      <c r="B158" s="141" t="s">
        <v>90</v>
      </c>
      <c r="C158" s="17">
        <v>660000</v>
      </c>
      <c r="D158" s="17">
        <v>710000</v>
      </c>
      <c r="E158" s="47">
        <f>+E157</f>
        <v>28</v>
      </c>
      <c r="F158" s="15">
        <f t="shared" si="190"/>
        <v>25357.142857142859</v>
      </c>
      <c r="G158" s="122">
        <f>+G157</f>
        <v>28</v>
      </c>
      <c r="H158" s="47">
        <f t="shared" si="191"/>
        <v>0</v>
      </c>
      <c r="I158" s="15">
        <f t="shared" si="192"/>
        <v>660000</v>
      </c>
      <c r="J158" s="15">
        <f t="shared" si="193"/>
        <v>710000</v>
      </c>
      <c r="K158" s="125">
        <v>791123</v>
      </c>
      <c r="L158" s="15">
        <f t="shared" si="194"/>
        <v>81123</v>
      </c>
      <c r="N158" s="2" t="s">
        <v>4</v>
      </c>
      <c r="O158" s="141" t="s">
        <v>90</v>
      </c>
      <c r="P158" s="17">
        <v>80000</v>
      </c>
      <c r="Q158" s="17">
        <v>50000</v>
      </c>
      <c r="R158" s="47">
        <f>+R157</f>
        <v>28</v>
      </c>
      <c r="S158" s="15">
        <f t="shared" si="195"/>
        <v>1785.7142857142858</v>
      </c>
      <c r="T158" s="122">
        <f t="shared" ref="T158:T165" si="200">+T157</f>
        <v>28</v>
      </c>
      <c r="U158" s="47">
        <f t="shared" si="196"/>
        <v>0</v>
      </c>
      <c r="V158" s="15">
        <f t="shared" si="197"/>
        <v>80000</v>
      </c>
      <c r="W158" s="15">
        <f t="shared" si="198"/>
        <v>50000</v>
      </c>
      <c r="X158" s="125">
        <v>50779</v>
      </c>
      <c r="Y158" s="15">
        <f t="shared" si="199"/>
        <v>779</v>
      </c>
    </row>
    <row r="159" spans="1:25" hidden="1" outlineLevel="1">
      <c r="A159" s="141" t="s">
        <v>4</v>
      </c>
      <c r="B159" s="141" t="s">
        <v>140</v>
      </c>
      <c r="C159" s="125"/>
      <c r="D159" s="125"/>
      <c r="E159" s="47">
        <f t="shared" ref="E159:E165" si="201">+E158</f>
        <v>28</v>
      </c>
      <c r="F159" s="15">
        <f t="shared" si="190"/>
        <v>0</v>
      </c>
      <c r="G159" s="122">
        <f t="shared" ref="G159:G165" si="202">+G158</f>
        <v>28</v>
      </c>
      <c r="H159" s="47">
        <f t="shared" si="191"/>
        <v>0</v>
      </c>
      <c r="I159" s="15">
        <f t="shared" si="192"/>
        <v>0</v>
      </c>
      <c r="J159" s="15">
        <f t="shared" si="193"/>
        <v>0</v>
      </c>
      <c r="K159" s="125">
        <v>0</v>
      </c>
      <c r="L159" s="15">
        <f t="shared" si="194"/>
        <v>0</v>
      </c>
      <c r="N159" s="141" t="s">
        <v>4</v>
      </c>
      <c r="O159" s="141" t="s">
        <v>140</v>
      </c>
      <c r="P159" s="125">
        <v>0</v>
      </c>
      <c r="Q159" s="125">
        <v>0</v>
      </c>
      <c r="R159" s="47">
        <f t="shared" ref="R159:R165" si="203">+R158</f>
        <v>28</v>
      </c>
      <c r="S159" s="15">
        <f t="shared" si="195"/>
        <v>0</v>
      </c>
      <c r="T159" s="122">
        <f t="shared" si="200"/>
        <v>28</v>
      </c>
      <c r="U159" s="47">
        <f t="shared" si="196"/>
        <v>0</v>
      </c>
      <c r="V159" s="15">
        <f t="shared" si="197"/>
        <v>0</v>
      </c>
      <c r="W159" s="15">
        <f t="shared" si="198"/>
        <v>0</v>
      </c>
      <c r="X159" s="125">
        <v>0</v>
      </c>
      <c r="Y159" s="15">
        <f t="shared" si="199"/>
        <v>0</v>
      </c>
    </row>
    <row r="160" spans="1:25" hidden="1" outlineLevel="1">
      <c r="A160" s="141" t="s">
        <v>6</v>
      </c>
      <c r="B160" s="141" t="s">
        <v>90</v>
      </c>
      <c r="C160" s="17">
        <v>1600000</v>
      </c>
      <c r="D160" s="17">
        <v>1700000</v>
      </c>
      <c r="E160" s="47">
        <f t="shared" si="201"/>
        <v>28</v>
      </c>
      <c r="F160" s="15">
        <f t="shared" si="190"/>
        <v>60714.285714285717</v>
      </c>
      <c r="G160" s="122">
        <f t="shared" si="202"/>
        <v>28</v>
      </c>
      <c r="H160" s="47">
        <f t="shared" si="191"/>
        <v>0</v>
      </c>
      <c r="I160" s="15">
        <f t="shared" si="192"/>
        <v>1600000</v>
      </c>
      <c r="J160" s="15">
        <f t="shared" si="193"/>
        <v>1700000</v>
      </c>
      <c r="K160" s="125">
        <v>1677719</v>
      </c>
      <c r="L160" s="15">
        <f t="shared" si="194"/>
        <v>-22281</v>
      </c>
      <c r="N160" s="141" t="s">
        <v>6</v>
      </c>
      <c r="O160" s="141" t="s">
        <v>90</v>
      </c>
      <c r="P160" s="17">
        <v>170000</v>
      </c>
      <c r="Q160" s="17">
        <v>200000</v>
      </c>
      <c r="R160" s="47">
        <f t="shared" si="203"/>
        <v>28</v>
      </c>
      <c r="S160" s="15">
        <f t="shared" si="195"/>
        <v>7142.8571428571431</v>
      </c>
      <c r="T160" s="122">
        <f t="shared" si="200"/>
        <v>28</v>
      </c>
      <c r="U160" s="47">
        <f t="shared" si="196"/>
        <v>0</v>
      </c>
      <c r="V160" s="15">
        <f t="shared" si="197"/>
        <v>170000</v>
      </c>
      <c r="W160" s="15">
        <f t="shared" si="198"/>
        <v>200000</v>
      </c>
      <c r="X160" s="125">
        <v>322351</v>
      </c>
      <c r="Y160" s="15">
        <f t="shared" si="199"/>
        <v>122351</v>
      </c>
    </row>
    <row r="161" spans="1:25" hidden="1" outlineLevel="1">
      <c r="A161" s="141" t="s">
        <v>155</v>
      </c>
      <c r="B161" s="141" t="s">
        <v>90</v>
      </c>
      <c r="C161" s="125">
        <v>680000</v>
      </c>
      <c r="D161" s="125">
        <v>870000</v>
      </c>
      <c r="E161" s="47">
        <f t="shared" si="201"/>
        <v>28</v>
      </c>
      <c r="F161" s="15">
        <f>+D161/E161</f>
        <v>31071.428571428572</v>
      </c>
      <c r="G161" s="122">
        <f t="shared" si="202"/>
        <v>28</v>
      </c>
      <c r="H161" s="47">
        <f t="shared" si="191"/>
        <v>0</v>
      </c>
      <c r="I161" s="15">
        <f t="shared" si="192"/>
        <v>680000</v>
      </c>
      <c r="J161" s="15">
        <f t="shared" si="193"/>
        <v>870000</v>
      </c>
      <c r="K161" s="125">
        <v>681486</v>
      </c>
      <c r="L161" s="15">
        <f t="shared" si="194"/>
        <v>-188514</v>
      </c>
      <c r="N161" s="141" t="s">
        <v>155</v>
      </c>
      <c r="O161" s="141" t="s">
        <v>90</v>
      </c>
      <c r="P161" s="125">
        <v>100000</v>
      </c>
      <c r="Q161" s="125">
        <v>70000</v>
      </c>
      <c r="R161" s="47">
        <f t="shared" si="203"/>
        <v>28</v>
      </c>
      <c r="S161" s="15">
        <f t="shared" si="195"/>
        <v>2500</v>
      </c>
      <c r="T161" s="122">
        <f t="shared" si="200"/>
        <v>28</v>
      </c>
      <c r="U161" s="47">
        <f t="shared" si="196"/>
        <v>0</v>
      </c>
      <c r="V161" s="15">
        <f t="shared" si="197"/>
        <v>100000</v>
      </c>
      <c r="W161" s="15">
        <f t="shared" si="198"/>
        <v>70000</v>
      </c>
      <c r="X161" s="125">
        <v>67565</v>
      </c>
      <c r="Y161" s="15">
        <f t="shared" si="199"/>
        <v>-2435</v>
      </c>
    </row>
    <row r="162" spans="1:25" hidden="1" outlineLevel="1">
      <c r="A162" s="265" t="s">
        <v>88</v>
      </c>
      <c r="B162" s="266" t="s">
        <v>151</v>
      </c>
      <c r="C162" s="267"/>
      <c r="D162" s="267"/>
      <c r="E162" s="47">
        <f t="shared" si="201"/>
        <v>28</v>
      </c>
      <c r="F162" s="15">
        <f t="shared" si="190"/>
        <v>0</v>
      </c>
      <c r="G162" s="122">
        <f t="shared" si="202"/>
        <v>28</v>
      </c>
      <c r="H162" s="47">
        <f t="shared" si="191"/>
        <v>0</v>
      </c>
      <c r="I162" s="15">
        <f t="shared" si="192"/>
        <v>0</v>
      </c>
      <c r="J162" s="15">
        <f t="shared" si="193"/>
        <v>0</v>
      </c>
      <c r="K162" s="125">
        <v>0</v>
      </c>
      <c r="L162" s="269">
        <f t="shared" si="194"/>
        <v>0</v>
      </c>
      <c r="N162" s="265" t="s">
        <v>88</v>
      </c>
      <c r="O162" s="266" t="s">
        <v>151</v>
      </c>
      <c r="P162" s="267">
        <v>0</v>
      </c>
      <c r="Q162" s="267">
        <v>0</v>
      </c>
      <c r="R162" s="47">
        <f t="shared" si="203"/>
        <v>28</v>
      </c>
      <c r="S162" s="15">
        <f t="shared" ref="S162:S165" si="204">+Q162/R162</f>
        <v>0</v>
      </c>
      <c r="T162" s="122">
        <f t="shared" si="200"/>
        <v>28</v>
      </c>
      <c r="U162" s="47">
        <f t="shared" ref="U162:U165" si="205">+R162-T162</f>
        <v>0</v>
      </c>
      <c r="V162" s="15">
        <f t="shared" ref="V162:V165" si="206">+(P162/R162)*T162</f>
        <v>0</v>
      </c>
      <c r="W162" s="15">
        <f t="shared" ref="W162:W165" si="207">+S162*T162</f>
        <v>0</v>
      </c>
      <c r="X162" s="125">
        <v>0</v>
      </c>
      <c r="Y162" s="15">
        <f t="shared" ref="Y162:Y165" si="208">+X162-W162</f>
        <v>0</v>
      </c>
    </row>
    <row r="163" spans="1:25" hidden="1" outlineLevel="1">
      <c r="A163" s="265" t="s">
        <v>88</v>
      </c>
      <c r="B163" s="266" t="s">
        <v>90</v>
      </c>
      <c r="C163" s="267">
        <v>830000</v>
      </c>
      <c r="D163" s="267">
        <v>710000</v>
      </c>
      <c r="E163" s="47">
        <f t="shared" si="201"/>
        <v>28</v>
      </c>
      <c r="F163" s="15">
        <f t="shared" si="190"/>
        <v>25357.142857142859</v>
      </c>
      <c r="G163" s="122">
        <f t="shared" si="202"/>
        <v>28</v>
      </c>
      <c r="H163" s="47">
        <f t="shared" si="191"/>
        <v>0</v>
      </c>
      <c r="I163" s="15">
        <f t="shared" si="192"/>
        <v>830000</v>
      </c>
      <c r="J163" s="15">
        <f t="shared" si="193"/>
        <v>710000</v>
      </c>
      <c r="K163" s="125">
        <v>661856</v>
      </c>
      <c r="L163" s="269">
        <f t="shared" si="194"/>
        <v>-48144</v>
      </c>
      <c r="N163" s="265" t="s">
        <v>88</v>
      </c>
      <c r="O163" s="266" t="s">
        <v>90</v>
      </c>
      <c r="P163" s="267">
        <v>140000</v>
      </c>
      <c r="Q163" s="267">
        <v>160000</v>
      </c>
      <c r="R163" s="47">
        <f t="shared" si="203"/>
        <v>28</v>
      </c>
      <c r="S163" s="15">
        <f t="shared" si="204"/>
        <v>5714.2857142857147</v>
      </c>
      <c r="T163" s="122">
        <f t="shared" si="200"/>
        <v>28</v>
      </c>
      <c r="U163" s="47">
        <f t="shared" si="205"/>
        <v>0</v>
      </c>
      <c r="V163" s="15">
        <f t="shared" si="206"/>
        <v>140000</v>
      </c>
      <c r="W163" s="15">
        <f t="shared" si="207"/>
        <v>160000</v>
      </c>
      <c r="X163" s="125">
        <v>181076</v>
      </c>
      <c r="Y163" s="15">
        <f t="shared" si="208"/>
        <v>21076</v>
      </c>
    </row>
    <row r="164" spans="1:25" hidden="1" outlineLevel="1">
      <c r="A164" s="265" t="s">
        <v>9</v>
      </c>
      <c r="B164" s="266" t="s">
        <v>168</v>
      </c>
      <c r="C164" s="267">
        <v>750000</v>
      </c>
      <c r="D164" s="267">
        <v>750000</v>
      </c>
      <c r="E164" s="47">
        <f t="shared" si="201"/>
        <v>28</v>
      </c>
      <c r="F164" s="15">
        <f t="shared" si="190"/>
        <v>26785.714285714286</v>
      </c>
      <c r="G164" s="122">
        <f t="shared" si="202"/>
        <v>28</v>
      </c>
      <c r="H164" s="47">
        <f t="shared" si="191"/>
        <v>0</v>
      </c>
      <c r="I164" s="15">
        <f t="shared" si="192"/>
        <v>750000</v>
      </c>
      <c r="J164" s="15">
        <f t="shared" si="193"/>
        <v>750000</v>
      </c>
      <c r="K164" s="125">
        <v>732746</v>
      </c>
      <c r="L164" s="269">
        <f t="shared" si="194"/>
        <v>-17254</v>
      </c>
      <c r="N164" s="265" t="s">
        <v>9</v>
      </c>
      <c r="O164" s="266" t="s">
        <v>168</v>
      </c>
      <c r="P164" s="267">
        <v>60000</v>
      </c>
      <c r="Q164" s="267">
        <v>70000</v>
      </c>
      <c r="R164" s="47">
        <f t="shared" si="203"/>
        <v>28</v>
      </c>
      <c r="S164" s="15">
        <f t="shared" si="204"/>
        <v>2500</v>
      </c>
      <c r="T164" s="122">
        <f t="shared" si="200"/>
        <v>28</v>
      </c>
      <c r="U164" s="47">
        <f t="shared" si="205"/>
        <v>0</v>
      </c>
      <c r="V164" s="15">
        <f t="shared" si="206"/>
        <v>59999.999999999993</v>
      </c>
      <c r="W164" s="15">
        <f t="shared" si="207"/>
        <v>70000</v>
      </c>
      <c r="X164" s="125">
        <v>87084</v>
      </c>
      <c r="Y164" s="15">
        <f t="shared" si="208"/>
        <v>17084</v>
      </c>
    </row>
    <row r="165" spans="1:25" ht="15.75" hidden="1" outlineLevel="1" thickBot="1">
      <c r="A165" s="141" t="s">
        <v>305</v>
      </c>
      <c r="B165" s="225" t="s">
        <v>90</v>
      </c>
      <c r="C165" s="226"/>
      <c r="D165" s="226"/>
      <c r="E165" s="47">
        <f t="shared" si="201"/>
        <v>28</v>
      </c>
      <c r="F165" s="15">
        <f t="shared" si="190"/>
        <v>0</v>
      </c>
      <c r="G165" s="122">
        <f t="shared" si="202"/>
        <v>28</v>
      </c>
      <c r="H165" s="47">
        <f t="shared" si="191"/>
        <v>0</v>
      </c>
      <c r="I165" s="15">
        <f t="shared" si="192"/>
        <v>0</v>
      </c>
      <c r="J165" s="15">
        <f t="shared" si="193"/>
        <v>0</v>
      </c>
      <c r="K165" s="125">
        <v>0</v>
      </c>
      <c r="L165" s="203">
        <f t="shared" si="194"/>
        <v>0</v>
      </c>
      <c r="N165" s="141" t="s">
        <v>305</v>
      </c>
      <c r="O165" s="225" t="s">
        <v>90</v>
      </c>
      <c r="P165" s="226">
        <v>0</v>
      </c>
      <c r="Q165" s="226"/>
      <c r="R165" s="47">
        <f t="shared" si="203"/>
        <v>28</v>
      </c>
      <c r="S165" s="15">
        <f t="shared" si="204"/>
        <v>0</v>
      </c>
      <c r="T165" s="122">
        <f t="shared" si="200"/>
        <v>28</v>
      </c>
      <c r="U165" s="47">
        <f t="shared" si="205"/>
        <v>0</v>
      </c>
      <c r="V165" s="15">
        <f t="shared" si="206"/>
        <v>0</v>
      </c>
      <c r="W165" s="15">
        <f t="shared" si="207"/>
        <v>0</v>
      </c>
      <c r="X165" s="125">
        <v>0</v>
      </c>
      <c r="Y165" s="15">
        <f t="shared" si="208"/>
        <v>0</v>
      </c>
    </row>
    <row r="166" spans="1:25" ht="16.5" hidden="1" outlineLevel="1" thickTop="1" thickBot="1">
      <c r="A166" s="12" t="s">
        <v>10</v>
      </c>
      <c r="B166" s="12" t="s">
        <v>11</v>
      </c>
      <c r="C166" s="18">
        <f>SUM(C157:C165)</f>
        <v>4520000</v>
      </c>
      <c r="D166" s="18">
        <f>SUM(D157:D165)</f>
        <v>4740000</v>
      </c>
      <c r="E166" s="58"/>
      <c r="F166" s="16">
        <f>SUM(F157:F165)</f>
        <v>169285.71428571432</v>
      </c>
      <c r="G166" s="18"/>
      <c r="H166" s="58"/>
      <c r="I166" s="16">
        <f>SUM(I157:I165)</f>
        <v>4520000</v>
      </c>
      <c r="J166" s="16">
        <f>SUM(J157:J165)</f>
        <v>4740000</v>
      </c>
      <c r="K166" s="18">
        <v>4544930</v>
      </c>
      <c r="L166" s="16">
        <f>SUM(L157:L165)</f>
        <v>-195070</v>
      </c>
      <c r="N166" s="12" t="s">
        <v>10</v>
      </c>
      <c r="O166" s="12" t="s">
        <v>11</v>
      </c>
      <c r="P166" s="18">
        <f>SUM(P157:P165)</f>
        <v>550000</v>
      </c>
      <c r="Q166" s="18">
        <f>SUM(Q157:Q165)</f>
        <v>550000</v>
      </c>
      <c r="R166" s="58"/>
      <c r="S166" s="16">
        <f>SUM(S157:S165)</f>
        <v>19642.857142857145</v>
      </c>
      <c r="T166" s="18"/>
      <c r="U166" s="58"/>
      <c r="V166" s="16">
        <f>SUM(V157:V165)</f>
        <v>550000</v>
      </c>
      <c r="W166" s="16">
        <f>SUM(W157:W165)</f>
        <v>550000</v>
      </c>
      <c r="X166" s="18">
        <v>708855</v>
      </c>
      <c r="Y166" s="16">
        <f>SUM(Y157:Y165)</f>
        <v>158855</v>
      </c>
    </row>
    <row r="167" spans="1:25" ht="15.75" hidden="1" outlineLevel="1" thickTop="1">
      <c r="A167" s="11" t="s">
        <v>307</v>
      </c>
      <c r="B167" s="11" t="s">
        <v>91</v>
      </c>
      <c r="C167" s="19">
        <v>2610000</v>
      </c>
      <c r="D167" s="19">
        <v>2610000</v>
      </c>
      <c r="E167" s="47">
        <f>+E165</f>
        <v>28</v>
      </c>
      <c r="F167" s="14">
        <f>+D167/E167</f>
        <v>93214.28571428571</v>
      </c>
      <c r="G167" s="45">
        <f>+G165</f>
        <v>28</v>
      </c>
      <c r="H167" s="47">
        <f>+E167-G167</f>
        <v>0</v>
      </c>
      <c r="I167" s="15">
        <f>+(C167/E167)*G167</f>
        <v>2610000</v>
      </c>
      <c r="J167" s="15">
        <f>+F167*G167</f>
        <v>2610000</v>
      </c>
      <c r="K167" s="17">
        <v>2297729</v>
      </c>
      <c r="L167" s="15">
        <f>+K167-J167</f>
        <v>-312271</v>
      </c>
      <c r="N167" s="11" t="s">
        <v>307</v>
      </c>
      <c r="O167" s="11" t="s">
        <v>91</v>
      </c>
      <c r="P167" s="17">
        <v>470000</v>
      </c>
      <c r="Q167" s="17">
        <v>580000</v>
      </c>
      <c r="R167" s="47">
        <f>+R165</f>
        <v>28</v>
      </c>
      <c r="S167" s="15">
        <f t="shared" ref="S167:S173" si="209">+Q167/R167</f>
        <v>20714.285714285714</v>
      </c>
      <c r="T167" s="35">
        <f>+T165</f>
        <v>28</v>
      </c>
      <c r="U167" s="47">
        <f t="shared" ref="U167:U173" si="210">+R167-T167</f>
        <v>0</v>
      </c>
      <c r="V167" s="15">
        <f t="shared" ref="V167:V173" si="211">+(P167/R167)*T167</f>
        <v>470000</v>
      </c>
      <c r="W167" s="15">
        <f t="shared" ref="W167:W173" si="212">+S167*T167</f>
        <v>580000</v>
      </c>
      <c r="X167" s="125">
        <v>613388</v>
      </c>
      <c r="Y167" s="15">
        <f t="shared" ref="Y167:Y173" si="213">+X167-W167</f>
        <v>33388</v>
      </c>
    </row>
    <row r="168" spans="1:25" hidden="1" outlineLevel="1">
      <c r="A168" s="11" t="s">
        <v>335</v>
      </c>
      <c r="B168" s="11" t="s">
        <v>90</v>
      </c>
      <c r="C168" s="19">
        <v>1020000</v>
      </c>
      <c r="D168" s="19">
        <v>900000</v>
      </c>
      <c r="E168" s="126">
        <f>E167</f>
        <v>28</v>
      </c>
      <c r="F168" s="14">
        <f>+D168/E168</f>
        <v>32142.857142857141</v>
      </c>
      <c r="G168" s="45">
        <f>G167</f>
        <v>28</v>
      </c>
      <c r="H168" s="47">
        <f>+E168-G168</f>
        <v>0</v>
      </c>
      <c r="I168" s="15">
        <f>+(C168/E168)*G168</f>
        <v>1020000</v>
      </c>
      <c r="J168" s="15">
        <f>+F168*G168</f>
        <v>900000</v>
      </c>
      <c r="K168" s="17">
        <v>977822</v>
      </c>
      <c r="L168" s="15">
        <f>+K168-J168</f>
        <v>77822</v>
      </c>
      <c r="N168" s="11" t="s">
        <v>335</v>
      </c>
      <c r="O168" s="11" t="s">
        <v>90</v>
      </c>
      <c r="P168" s="125">
        <v>190000</v>
      </c>
      <c r="Q168" s="125">
        <v>60000</v>
      </c>
      <c r="R168" s="126">
        <f>+R167</f>
        <v>28</v>
      </c>
      <c r="S168" s="15">
        <f t="shared" ref="S168" si="214">+Q168/R168</f>
        <v>2142.8571428571427</v>
      </c>
      <c r="T168" s="122">
        <f>+T167</f>
        <v>28</v>
      </c>
      <c r="U168" s="47">
        <f t="shared" ref="U168" si="215">+R168-T168</f>
        <v>0</v>
      </c>
      <c r="V168" s="15">
        <f t="shared" ref="V168" si="216">+(P168/R168)*T168</f>
        <v>190000</v>
      </c>
      <c r="W168" s="15">
        <f t="shared" ref="W168" si="217">+S168*T168</f>
        <v>59999.999999999993</v>
      </c>
      <c r="X168" s="125">
        <v>0</v>
      </c>
      <c r="Y168" s="15">
        <f t="shared" ref="Y168" si="218">+X168-W168</f>
        <v>-59999.999999999993</v>
      </c>
    </row>
    <row r="169" spans="1:25" hidden="1" outlineLevel="1">
      <c r="A169" s="11" t="s">
        <v>307</v>
      </c>
      <c r="B169" s="11" t="s">
        <v>151</v>
      </c>
      <c r="C169" s="19">
        <v>990000</v>
      </c>
      <c r="D169" s="19">
        <v>270000</v>
      </c>
      <c r="E169" s="126">
        <f>+E167</f>
        <v>28</v>
      </c>
      <c r="F169" s="14">
        <f>+D169/E169</f>
        <v>9642.8571428571431</v>
      </c>
      <c r="G169" s="45">
        <f>+G167</f>
        <v>28</v>
      </c>
      <c r="H169" s="47">
        <f>+E169-G169</f>
        <v>0</v>
      </c>
      <c r="I169" s="15">
        <f>+(C169/E169)*G169</f>
        <v>990000</v>
      </c>
      <c r="J169" s="15">
        <f>+F169*G169</f>
        <v>270000</v>
      </c>
      <c r="K169" s="17">
        <v>235440</v>
      </c>
      <c r="L169" s="15">
        <f>+K169-J169</f>
        <v>-34560</v>
      </c>
      <c r="N169" s="11" t="s">
        <v>307</v>
      </c>
      <c r="O169" s="11" t="s">
        <v>151</v>
      </c>
      <c r="P169" s="125">
        <v>180000</v>
      </c>
      <c r="Q169" s="125">
        <v>50000</v>
      </c>
      <c r="R169" s="126">
        <f>+R167</f>
        <v>28</v>
      </c>
      <c r="S169" s="15">
        <f t="shared" si="209"/>
        <v>1785.7142857142858</v>
      </c>
      <c r="T169" s="122">
        <f>+T167</f>
        <v>28</v>
      </c>
      <c r="U169" s="47">
        <f t="shared" si="210"/>
        <v>0</v>
      </c>
      <c r="V169" s="15">
        <f t="shared" si="211"/>
        <v>180000</v>
      </c>
      <c r="W169" s="15">
        <f t="shared" si="212"/>
        <v>50000</v>
      </c>
      <c r="X169" s="125">
        <v>35182</v>
      </c>
      <c r="Y169" s="15">
        <f t="shared" si="213"/>
        <v>-14818</v>
      </c>
    </row>
    <row r="170" spans="1:25" hidden="1" outlineLevel="1">
      <c r="A170" s="11" t="s">
        <v>307</v>
      </c>
      <c r="B170" s="11" t="s">
        <v>140</v>
      </c>
      <c r="C170" s="19"/>
      <c r="D170" s="19"/>
      <c r="E170" s="47">
        <f>+E169</f>
        <v>28</v>
      </c>
      <c r="F170" s="14">
        <f>+D170/E170</f>
        <v>0</v>
      </c>
      <c r="G170" s="45">
        <f>+G167</f>
        <v>28</v>
      </c>
      <c r="H170" s="47">
        <f>+E170-G170</f>
        <v>0</v>
      </c>
      <c r="I170" s="15">
        <f>+(C170/E170)*G170</f>
        <v>0</v>
      </c>
      <c r="J170" s="15">
        <f>+F170*G170</f>
        <v>0</v>
      </c>
      <c r="K170" s="17">
        <v>0</v>
      </c>
      <c r="L170" s="15">
        <f>+K170-J170</f>
        <v>0</v>
      </c>
      <c r="N170" s="11" t="s">
        <v>307</v>
      </c>
      <c r="O170" s="11" t="s">
        <v>140</v>
      </c>
      <c r="P170" s="125">
        <v>0</v>
      </c>
      <c r="Q170" s="125">
        <v>0</v>
      </c>
      <c r="R170" s="47">
        <f>+R167</f>
        <v>28</v>
      </c>
      <c r="S170" s="15">
        <f t="shared" si="209"/>
        <v>0</v>
      </c>
      <c r="T170" s="35">
        <f>+T167</f>
        <v>28</v>
      </c>
      <c r="U170" s="47">
        <f t="shared" si="210"/>
        <v>0</v>
      </c>
      <c r="V170" s="15">
        <f t="shared" si="211"/>
        <v>0</v>
      </c>
      <c r="W170" s="15">
        <f t="shared" si="212"/>
        <v>0</v>
      </c>
      <c r="X170" s="125">
        <v>0</v>
      </c>
      <c r="Y170" s="15">
        <f t="shared" si="213"/>
        <v>0</v>
      </c>
    </row>
    <row r="171" spans="1:25" hidden="1" outlineLevel="1">
      <c r="A171" s="11" t="s">
        <v>328</v>
      </c>
      <c r="B171" s="11" t="s">
        <v>151</v>
      </c>
      <c r="C171" s="19">
        <v>220000</v>
      </c>
      <c r="D171" s="19"/>
      <c r="E171" s="243"/>
      <c r="F171" s="14"/>
      <c r="G171" s="45"/>
      <c r="H171" s="243"/>
      <c r="I171" s="237"/>
      <c r="J171" s="237"/>
      <c r="K171" s="17">
        <v>0</v>
      </c>
      <c r="L171" s="237"/>
      <c r="N171" s="11" t="s">
        <v>328</v>
      </c>
      <c r="O171" s="11" t="s">
        <v>151</v>
      </c>
      <c r="P171" s="125">
        <v>50000</v>
      </c>
      <c r="Q171" s="125"/>
      <c r="R171" s="47">
        <f>+R169</f>
        <v>28</v>
      </c>
      <c r="S171" s="15">
        <f t="shared" si="209"/>
        <v>0</v>
      </c>
      <c r="T171" s="35">
        <f>+T169</f>
        <v>28</v>
      </c>
      <c r="U171" s="47">
        <f t="shared" si="210"/>
        <v>0</v>
      </c>
      <c r="V171" s="15">
        <f t="shared" si="211"/>
        <v>50000</v>
      </c>
      <c r="W171" s="15">
        <f t="shared" si="212"/>
        <v>0</v>
      </c>
      <c r="X171" s="125">
        <v>0</v>
      </c>
      <c r="Y171" s="15">
        <f t="shared" si="213"/>
        <v>0</v>
      </c>
    </row>
    <row r="172" spans="1:25" hidden="1" outlineLevel="1">
      <c r="A172" s="11" t="s">
        <v>270</v>
      </c>
      <c r="B172" s="11" t="s">
        <v>151</v>
      </c>
      <c r="C172" s="19">
        <v>4100000</v>
      </c>
      <c r="D172" s="19">
        <v>4280000</v>
      </c>
      <c r="E172" s="47">
        <f>+E170</f>
        <v>28</v>
      </c>
      <c r="F172" s="14">
        <f t="shared" ref="F172:F173" si="219">+D172/E172</f>
        <v>152857.14285714287</v>
      </c>
      <c r="G172" s="45">
        <f>+G169</f>
        <v>28</v>
      </c>
      <c r="H172" s="47">
        <f>+E172-G172</f>
        <v>0</v>
      </c>
      <c r="I172" s="15">
        <f>+(C172/E172)*G172</f>
        <v>4100000</v>
      </c>
      <c r="J172" s="15">
        <f>+F172*G172</f>
        <v>4280000</v>
      </c>
      <c r="K172" s="17">
        <v>3854173</v>
      </c>
      <c r="L172" s="15">
        <f>+K172-J172</f>
        <v>-425827</v>
      </c>
      <c r="N172" s="11" t="s">
        <v>270</v>
      </c>
      <c r="O172" s="11" t="s">
        <v>151</v>
      </c>
      <c r="P172" s="285">
        <v>980000</v>
      </c>
      <c r="Q172" s="285">
        <v>990000</v>
      </c>
      <c r="R172" s="47">
        <f>+R169</f>
        <v>28</v>
      </c>
      <c r="S172" s="15">
        <f t="shared" si="209"/>
        <v>35357.142857142855</v>
      </c>
      <c r="T172" s="35">
        <f>+T169</f>
        <v>28</v>
      </c>
      <c r="U172" s="47">
        <f t="shared" si="210"/>
        <v>0</v>
      </c>
      <c r="V172" s="15">
        <f t="shared" si="211"/>
        <v>980000</v>
      </c>
      <c r="W172" s="15">
        <f t="shared" si="212"/>
        <v>990000</v>
      </c>
      <c r="X172" s="125">
        <v>931872</v>
      </c>
      <c r="Y172" s="15">
        <f t="shared" si="213"/>
        <v>-58128</v>
      </c>
    </row>
    <row r="173" spans="1:25" ht="15.75" hidden="1" outlineLevel="1" thickBot="1">
      <c r="A173" s="2" t="s">
        <v>270</v>
      </c>
      <c r="B173" s="2" t="s">
        <v>304</v>
      </c>
      <c r="C173" s="17">
        <v>220000</v>
      </c>
      <c r="D173" s="17">
        <v>240000</v>
      </c>
      <c r="E173" s="47">
        <f>+E172</f>
        <v>28</v>
      </c>
      <c r="F173" s="14">
        <f t="shared" si="219"/>
        <v>8571.4285714285706</v>
      </c>
      <c r="G173" s="45">
        <f>+G170</f>
        <v>28</v>
      </c>
      <c r="H173" s="47">
        <f>+E173-G173</f>
        <v>0</v>
      </c>
      <c r="I173" s="15">
        <f>+(C173/E173)*G173</f>
        <v>220000</v>
      </c>
      <c r="J173" s="15">
        <f>+F173*G173</f>
        <v>239999.99999999997</v>
      </c>
      <c r="K173" s="17">
        <v>234982</v>
      </c>
      <c r="L173" s="15">
        <f>+K173-J173</f>
        <v>-5017.9999999999709</v>
      </c>
      <c r="N173" s="2" t="s">
        <v>270</v>
      </c>
      <c r="O173" s="2" t="s">
        <v>304</v>
      </c>
      <c r="P173" s="17">
        <v>0</v>
      </c>
      <c r="Q173" s="17"/>
      <c r="R173" s="47">
        <f>+R167</f>
        <v>28</v>
      </c>
      <c r="S173" s="14">
        <f t="shared" si="209"/>
        <v>0</v>
      </c>
      <c r="T173" s="35">
        <f>+T170</f>
        <v>28</v>
      </c>
      <c r="U173" s="47">
        <f t="shared" si="210"/>
        <v>0</v>
      </c>
      <c r="V173" s="15">
        <f t="shared" si="211"/>
        <v>0</v>
      </c>
      <c r="W173" s="15">
        <f t="shared" si="212"/>
        <v>0</v>
      </c>
      <c r="X173" s="125"/>
      <c r="Y173" s="15">
        <f t="shared" si="213"/>
        <v>0</v>
      </c>
    </row>
    <row r="174" spans="1:25" ht="16.5" hidden="1" outlineLevel="1" thickTop="1" thickBot="1">
      <c r="A174" s="12" t="s">
        <v>17</v>
      </c>
      <c r="B174" s="12" t="s">
        <v>11</v>
      </c>
      <c r="C174" s="18">
        <f>SUM(C167:C173)</f>
        <v>9160000</v>
      </c>
      <c r="D174" s="18">
        <f>SUM(D167:D173)</f>
        <v>8300000</v>
      </c>
      <c r="E174" s="16"/>
      <c r="F174" s="16">
        <f>SUM(F167:F173)</f>
        <v>296428.57142857142</v>
      </c>
      <c r="G174" s="18"/>
      <c r="H174" s="16"/>
      <c r="I174" s="16">
        <f>SUM(I167:I173)</f>
        <v>8940000</v>
      </c>
      <c r="J174" s="16">
        <f>SUM(J167:J173)</f>
        <v>8300000</v>
      </c>
      <c r="K174" s="18">
        <v>7600146</v>
      </c>
      <c r="L174" s="16">
        <f>SUM(L167:L173)</f>
        <v>-699854</v>
      </c>
      <c r="N174" s="12" t="s">
        <v>17</v>
      </c>
      <c r="O174" s="12" t="s">
        <v>11</v>
      </c>
      <c r="P174" s="18">
        <f>SUM(P167:P173)</f>
        <v>1870000</v>
      </c>
      <c r="Q174" s="18">
        <f>SUM(Q167:Q173)</f>
        <v>1680000</v>
      </c>
      <c r="R174" s="16"/>
      <c r="S174" s="16">
        <f>SUM(S167:S173)</f>
        <v>60000</v>
      </c>
      <c r="T174" s="18"/>
      <c r="U174" s="16"/>
      <c r="V174" s="16">
        <f>SUM(V167:V173)</f>
        <v>1870000</v>
      </c>
      <c r="W174" s="16">
        <f>SUM(W167:W173)</f>
        <v>1680000</v>
      </c>
      <c r="X174" s="18">
        <v>1580442</v>
      </c>
      <c r="Y174" s="16">
        <f>SUM(Y167:Y173)</f>
        <v>-99558</v>
      </c>
    </row>
    <row r="175" spans="1:25" ht="15.75" hidden="1" outlineLevel="1" thickTop="1">
      <c r="A175" s="1061" t="s">
        <v>18</v>
      </c>
      <c r="B175" s="1061"/>
      <c r="C175" s="19">
        <f>SUM(C174,C166)</f>
        <v>13680000</v>
      </c>
      <c r="D175" s="19">
        <f>SUM(D174,D166)</f>
        <v>13040000</v>
      </c>
      <c r="E175" s="49"/>
      <c r="F175" s="14">
        <f>SUM(F174,F166)</f>
        <v>465714.28571428574</v>
      </c>
      <c r="G175" s="19"/>
      <c r="H175" s="49"/>
      <c r="I175" s="14">
        <f>SUM(I166,I174)</f>
        <v>13460000</v>
      </c>
      <c r="J175" s="14">
        <f>SUM(J166,J174)</f>
        <v>13040000</v>
      </c>
      <c r="K175" s="19">
        <v>12145076</v>
      </c>
      <c r="L175" s="14">
        <f>SUM(L166,L174)</f>
        <v>-894924</v>
      </c>
      <c r="N175" s="1061" t="s">
        <v>18</v>
      </c>
      <c r="O175" s="1061"/>
      <c r="P175" s="19">
        <f>SUM(P174,P166)</f>
        <v>2420000</v>
      </c>
      <c r="Q175" s="19">
        <f>SUM(Q174,Q166)</f>
        <v>2230000</v>
      </c>
      <c r="R175" s="49"/>
      <c r="S175" s="14">
        <f>SUM(S174,S166)</f>
        <v>79642.857142857145</v>
      </c>
      <c r="T175" s="19"/>
      <c r="U175" s="49"/>
      <c r="V175" s="14">
        <f>SUM(V166,V174)</f>
        <v>2420000</v>
      </c>
      <c r="W175" s="14">
        <f>SUM(W166,W174)</f>
        <v>2230000</v>
      </c>
      <c r="X175" s="19">
        <v>2289297</v>
      </c>
      <c r="Y175" s="14">
        <f>SUM(Y166,Y174)</f>
        <v>59297</v>
      </c>
    </row>
    <row r="176" spans="1:25" collapsed="1"/>
    <row r="177" spans="1:25">
      <c r="A177" s="1089">
        <f>+A153+31</f>
        <v>44624</v>
      </c>
      <c r="B177" s="1089"/>
    </row>
    <row r="178" spans="1:25" hidden="1" outlineLevel="1">
      <c r="A178" s="1" t="s">
        <v>1</v>
      </c>
      <c r="L178" s="13" t="s">
        <v>57</v>
      </c>
      <c r="N178" s="1" t="s">
        <v>50</v>
      </c>
      <c r="Y178" s="13" t="s">
        <v>114</v>
      </c>
    </row>
    <row r="179" spans="1:25" ht="15" hidden="1" customHeight="1" outlineLevel="1">
      <c r="A179" s="981" t="s">
        <v>64</v>
      </c>
      <c r="B179" s="981" t="s">
        <v>3</v>
      </c>
      <c r="C179" s="981" t="s">
        <v>123</v>
      </c>
      <c r="D179" s="981" t="s">
        <v>65</v>
      </c>
      <c r="E179" s="981" t="s">
        <v>66</v>
      </c>
      <c r="F179" s="981" t="s">
        <v>67</v>
      </c>
      <c r="G179" s="1066" t="s">
        <v>68</v>
      </c>
      <c r="H179" s="981" t="s">
        <v>29</v>
      </c>
      <c r="I179" s="981" t="s">
        <v>124</v>
      </c>
      <c r="J179" s="981" t="s">
        <v>125</v>
      </c>
      <c r="K179" s="981" t="s">
        <v>70</v>
      </c>
      <c r="L179" s="981" t="s">
        <v>71</v>
      </c>
      <c r="N179" s="1062" t="s">
        <v>2</v>
      </c>
      <c r="O179" s="1062" t="s">
        <v>3</v>
      </c>
      <c r="P179" s="981" t="s">
        <v>123</v>
      </c>
      <c r="Q179" s="981" t="s">
        <v>65</v>
      </c>
      <c r="R179" s="981" t="s">
        <v>66</v>
      </c>
      <c r="S179" s="981" t="s">
        <v>67</v>
      </c>
      <c r="T179" s="981" t="s">
        <v>68</v>
      </c>
      <c r="U179" s="981" t="s">
        <v>29</v>
      </c>
      <c r="V179" s="981" t="s">
        <v>124</v>
      </c>
      <c r="W179" s="981" t="s">
        <v>125</v>
      </c>
      <c r="X179" s="981" t="s">
        <v>70</v>
      </c>
      <c r="Y179" s="981" t="s">
        <v>71</v>
      </c>
    </row>
    <row r="180" spans="1:25" hidden="1" outlineLevel="1">
      <c r="A180" s="981"/>
      <c r="B180" s="981"/>
      <c r="C180" s="981"/>
      <c r="D180" s="981"/>
      <c r="E180" s="981"/>
      <c r="F180" s="981"/>
      <c r="G180" s="1067"/>
      <c r="H180" s="981"/>
      <c r="I180" s="981"/>
      <c r="J180" s="981"/>
      <c r="K180" s="981"/>
      <c r="L180" s="981"/>
      <c r="N180" s="1062"/>
      <c r="O180" s="1062"/>
      <c r="P180" s="981"/>
      <c r="Q180" s="981"/>
      <c r="R180" s="981"/>
      <c r="S180" s="981"/>
      <c r="T180" s="981"/>
      <c r="U180" s="981"/>
      <c r="V180" s="981"/>
      <c r="W180" s="981"/>
      <c r="X180" s="981"/>
      <c r="Y180" s="981"/>
    </row>
    <row r="181" spans="1:25" hidden="1" outlineLevel="1">
      <c r="A181" s="141" t="s">
        <v>4</v>
      </c>
      <c r="B181" s="141" t="s">
        <v>151</v>
      </c>
      <c r="C181" s="125">
        <v>0</v>
      </c>
      <c r="D181" s="125">
        <v>0</v>
      </c>
      <c r="E181" s="126">
        <f>T25</f>
        <v>31</v>
      </c>
      <c r="F181" s="15">
        <f>+D181/E181</f>
        <v>0</v>
      </c>
      <c r="G181" s="122">
        <f>U25</f>
        <v>31</v>
      </c>
      <c r="H181" s="47">
        <f t="shared" ref="H181:H189" si="220">+E181-G181</f>
        <v>0</v>
      </c>
      <c r="I181" s="15">
        <f t="shared" ref="I181:I189" si="221">+(C181/E181)*G181</f>
        <v>0</v>
      </c>
      <c r="J181" s="15">
        <f t="shared" ref="J181:J189" si="222">+F181*G181</f>
        <v>0</v>
      </c>
      <c r="K181" s="125">
        <v>0</v>
      </c>
      <c r="L181" s="15">
        <f t="shared" ref="L181:L189" si="223">+K181-J181</f>
        <v>0</v>
      </c>
      <c r="N181" s="141" t="s">
        <v>4</v>
      </c>
      <c r="O181" s="141" t="s">
        <v>151</v>
      </c>
      <c r="P181" s="125">
        <v>0</v>
      </c>
      <c r="Q181" s="125">
        <v>0</v>
      </c>
      <c r="R181" s="126">
        <f>Z25</f>
        <v>31</v>
      </c>
      <c r="S181" s="15">
        <f t="shared" ref="S181:S189" si="224">+Q181/R181</f>
        <v>0</v>
      </c>
      <c r="T181" s="122">
        <f>AA25</f>
        <v>31</v>
      </c>
      <c r="U181" s="47">
        <f t="shared" ref="U181:U189" si="225">+R181-T181</f>
        <v>0</v>
      </c>
      <c r="V181" s="15">
        <f t="shared" ref="V181:V189" si="226">+(P181/R181)*T181</f>
        <v>0</v>
      </c>
      <c r="W181" s="15">
        <f t="shared" ref="W181:W189" si="227">+S181*T181</f>
        <v>0</v>
      </c>
      <c r="X181" s="125">
        <v>0</v>
      </c>
      <c r="Y181" s="15">
        <f t="shared" ref="Y181:Y189" si="228">+X181-W181</f>
        <v>0</v>
      </c>
    </row>
    <row r="182" spans="1:25" hidden="1" outlineLevel="1">
      <c r="A182" s="2" t="s">
        <v>4</v>
      </c>
      <c r="B182" s="141" t="s">
        <v>90</v>
      </c>
      <c r="C182" s="125">
        <v>730000</v>
      </c>
      <c r="D182" s="17">
        <v>850000</v>
      </c>
      <c r="E182" s="47">
        <f>+E181</f>
        <v>31</v>
      </c>
      <c r="F182" s="15">
        <f t="shared" ref="F182:F189" si="229">+D182/E182</f>
        <v>27419.354838709678</v>
      </c>
      <c r="G182" s="122">
        <f>+G181</f>
        <v>31</v>
      </c>
      <c r="H182" s="47">
        <f t="shared" si="220"/>
        <v>0</v>
      </c>
      <c r="I182" s="15">
        <f t="shared" si="221"/>
        <v>730000</v>
      </c>
      <c r="J182" s="15">
        <f t="shared" si="222"/>
        <v>850000</v>
      </c>
      <c r="K182" s="125">
        <v>740367</v>
      </c>
      <c r="L182" s="15">
        <f t="shared" si="223"/>
        <v>-109633</v>
      </c>
      <c r="N182" s="2" t="s">
        <v>4</v>
      </c>
      <c r="O182" s="141" t="s">
        <v>90</v>
      </c>
      <c r="P182" s="17">
        <v>90000</v>
      </c>
      <c r="Q182" s="17">
        <v>50000</v>
      </c>
      <c r="R182" s="47">
        <f>+R181</f>
        <v>31</v>
      </c>
      <c r="S182" s="15">
        <f t="shared" si="224"/>
        <v>1612.9032258064517</v>
      </c>
      <c r="T182" s="122">
        <f t="shared" ref="T182:T188" si="230">+T181</f>
        <v>31</v>
      </c>
      <c r="U182" s="47">
        <f t="shared" si="225"/>
        <v>0</v>
      </c>
      <c r="V182" s="15">
        <f t="shared" si="226"/>
        <v>90000</v>
      </c>
      <c r="W182" s="15">
        <f t="shared" si="227"/>
        <v>50000</v>
      </c>
      <c r="X182" s="125">
        <v>73383</v>
      </c>
      <c r="Y182" s="15">
        <f t="shared" si="228"/>
        <v>23383</v>
      </c>
    </row>
    <row r="183" spans="1:25" hidden="1" outlineLevel="1">
      <c r="A183" s="141" t="s">
        <v>4</v>
      </c>
      <c r="B183" s="141" t="s">
        <v>140</v>
      </c>
      <c r="C183" s="125">
        <v>0</v>
      </c>
      <c r="D183" s="125">
        <v>0</v>
      </c>
      <c r="E183" s="47">
        <f t="shared" ref="E183:E188" si="231">+E182</f>
        <v>31</v>
      </c>
      <c r="F183" s="15">
        <f t="shared" si="229"/>
        <v>0</v>
      </c>
      <c r="G183" s="122">
        <f t="shared" ref="G183:G188" si="232">+G182</f>
        <v>31</v>
      </c>
      <c r="H183" s="47">
        <f t="shared" si="220"/>
        <v>0</v>
      </c>
      <c r="I183" s="15">
        <f t="shared" si="221"/>
        <v>0</v>
      </c>
      <c r="J183" s="15">
        <f t="shared" si="222"/>
        <v>0</v>
      </c>
      <c r="K183" s="125">
        <v>0</v>
      </c>
      <c r="L183" s="15">
        <f t="shared" si="223"/>
        <v>0</v>
      </c>
      <c r="N183" s="141" t="s">
        <v>4</v>
      </c>
      <c r="O183" s="141" t="s">
        <v>140</v>
      </c>
      <c r="P183" s="125">
        <v>0</v>
      </c>
      <c r="Q183" s="125">
        <v>0</v>
      </c>
      <c r="R183" s="47">
        <f t="shared" ref="R183:R188" si="233">+R182</f>
        <v>31</v>
      </c>
      <c r="S183" s="15">
        <f t="shared" si="224"/>
        <v>0</v>
      </c>
      <c r="T183" s="122">
        <f t="shared" si="230"/>
        <v>31</v>
      </c>
      <c r="U183" s="47">
        <f t="shared" si="225"/>
        <v>0</v>
      </c>
      <c r="V183" s="15">
        <f t="shared" si="226"/>
        <v>0</v>
      </c>
      <c r="W183" s="15">
        <f t="shared" si="227"/>
        <v>0</v>
      </c>
      <c r="X183" s="125">
        <v>0</v>
      </c>
      <c r="Y183" s="15">
        <f t="shared" si="228"/>
        <v>0</v>
      </c>
    </row>
    <row r="184" spans="1:25" hidden="1" outlineLevel="1">
      <c r="A184" s="141" t="s">
        <v>306</v>
      </c>
      <c r="B184" s="141" t="s">
        <v>90</v>
      </c>
      <c r="C184" s="17">
        <v>1760000</v>
      </c>
      <c r="D184" s="17">
        <v>1760000</v>
      </c>
      <c r="E184" s="47">
        <f t="shared" si="231"/>
        <v>31</v>
      </c>
      <c r="F184" s="15">
        <f t="shared" si="229"/>
        <v>56774.193548387098</v>
      </c>
      <c r="G184" s="122">
        <f t="shared" si="232"/>
        <v>31</v>
      </c>
      <c r="H184" s="47">
        <f t="shared" si="220"/>
        <v>0</v>
      </c>
      <c r="I184" s="15">
        <f t="shared" si="221"/>
        <v>1760000</v>
      </c>
      <c r="J184" s="15">
        <f t="shared" si="222"/>
        <v>1760000</v>
      </c>
      <c r="K184" s="125">
        <v>1613054</v>
      </c>
      <c r="L184" s="15">
        <f t="shared" si="223"/>
        <v>-146946</v>
      </c>
      <c r="N184" s="141" t="s">
        <v>306</v>
      </c>
      <c r="O184" s="141" t="s">
        <v>90</v>
      </c>
      <c r="P184" s="17">
        <v>190000</v>
      </c>
      <c r="Q184" s="17">
        <v>250000</v>
      </c>
      <c r="R184" s="47">
        <f t="shared" si="233"/>
        <v>31</v>
      </c>
      <c r="S184" s="15">
        <f t="shared" si="224"/>
        <v>8064.5161290322585</v>
      </c>
      <c r="T184" s="122">
        <f t="shared" si="230"/>
        <v>31</v>
      </c>
      <c r="U184" s="47">
        <f t="shared" si="225"/>
        <v>0</v>
      </c>
      <c r="V184" s="15">
        <f t="shared" si="226"/>
        <v>190000</v>
      </c>
      <c r="W184" s="15">
        <f t="shared" si="227"/>
        <v>250000</v>
      </c>
      <c r="X184" s="125">
        <v>319948</v>
      </c>
      <c r="Y184" s="15">
        <f t="shared" si="228"/>
        <v>69948</v>
      </c>
    </row>
    <row r="185" spans="1:25" hidden="1" outlineLevel="1">
      <c r="A185" s="141" t="s">
        <v>155</v>
      </c>
      <c r="B185" s="141" t="s">
        <v>90</v>
      </c>
      <c r="C185" s="125">
        <v>750000</v>
      </c>
      <c r="D185" s="125">
        <v>750000</v>
      </c>
      <c r="E185" s="47">
        <f t="shared" si="231"/>
        <v>31</v>
      </c>
      <c r="F185" s="15">
        <f t="shared" si="229"/>
        <v>24193.548387096773</v>
      </c>
      <c r="G185" s="122">
        <f t="shared" si="232"/>
        <v>31</v>
      </c>
      <c r="H185" s="47">
        <f t="shared" si="220"/>
        <v>0</v>
      </c>
      <c r="I185" s="15">
        <f t="shared" si="221"/>
        <v>750000</v>
      </c>
      <c r="J185" s="15">
        <f t="shared" si="222"/>
        <v>750000</v>
      </c>
      <c r="K185" s="125">
        <v>590559</v>
      </c>
      <c r="L185" s="15">
        <f t="shared" si="223"/>
        <v>-159441</v>
      </c>
      <c r="N185" s="141" t="s">
        <v>155</v>
      </c>
      <c r="O185" s="141" t="s">
        <v>90</v>
      </c>
      <c r="P185" s="125">
        <v>110000</v>
      </c>
      <c r="Q185" s="125">
        <v>70000</v>
      </c>
      <c r="R185" s="47">
        <f t="shared" si="233"/>
        <v>31</v>
      </c>
      <c r="S185" s="15">
        <f t="shared" si="224"/>
        <v>2258.0645161290322</v>
      </c>
      <c r="T185" s="122">
        <f t="shared" si="230"/>
        <v>31</v>
      </c>
      <c r="U185" s="47">
        <f t="shared" si="225"/>
        <v>0</v>
      </c>
      <c r="V185" s="15">
        <f t="shared" si="226"/>
        <v>110000</v>
      </c>
      <c r="W185" s="15">
        <f t="shared" si="227"/>
        <v>70000</v>
      </c>
      <c r="X185" s="125">
        <v>34543</v>
      </c>
      <c r="Y185" s="15">
        <f t="shared" si="228"/>
        <v>-35457</v>
      </c>
    </row>
    <row r="186" spans="1:25" hidden="1" outlineLevel="1">
      <c r="A186" s="265" t="s">
        <v>88</v>
      </c>
      <c r="B186" s="266" t="s">
        <v>151</v>
      </c>
      <c r="C186" s="286">
        <v>0</v>
      </c>
      <c r="D186" s="286"/>
      <c r="E186" s="47">
        <f t="shared" si="231"/>
        <v>31</v>
      </c>
      <c r="F186" s="15">
        <f t="shared" si="229"/>
        <v>0</v>
      </c>
      <c r="G186" s="122">
        <f t="shared" si="232"/>
        <v>31</v>
      </c>
      <c r="H186" s="47">
        <f t="shared" si="220"/>
        <v>0</v>
      </c>
      <c r="I186" s="15">
        <f t="shared" si="221"/>
        <v>0</v>
      </c>
      <c r="J186" s="15">
        <f t="shared" si="222"/>
        <v>0</v>
      </c>
      <c r="K186" s="125">
        <v>0</v>
      </c>
      <c r="L186" s="15">
        <f t="shared" si="223"/>
        <v>0</v>
      </c>
      <c r="N186" s="265" t="s">
        <v>88</v>
      </c>
      <c r="O186" s="266" t="s">
        <v>151</v>
      </c>
      <c r="P186" s="286">
        <v>0</v>
      </c>
      <c r="Q186" s="286">
        <v>0</v>
      </c>
      <c r="R186" s="47">
        <f t="shared" si="233"/>
        <v>31</v>
      </c>
      <c r="S186" s="15">
        <f t="shared" ref="S186:S188" si="234">+Q186/R186</f>
        <v>0</v>
      </c>
      <c r="T186" s="122">
        <f t="shared" si="230"/>
        <v>31</v>
      </c>
      <c r="U186" s="47">
        <f t="shared" ref="U186:U188" si="235">+R186-T186</f>
        <v>0</v>
      </c>
      <c r="V186" s="15">
        <f t="shared" ref="V186:V188" si="236">+(P186/R186)*T186</f>
        <v>0</v>
      </c>
      <c r="W186" s="15">
        <f t="shared" ref="W186:W188" si="237">+S186*T186</f>
        <v>0</v>
      </c>
      <c r="X186" s="125">
        <v>0</v>
      </c>
      <c r="Y186" s="15">
        <f t="shared" si="228"/>
        <v>0</v>
      </c>
    </row>
    <row r="187" spans="1:25" hidden="1" outlineLevel="1">
      <c r="A187" s="265" t="s">
        <v>88</v>
      </c>
      <c r="B187" s="266" t="s">
        <v>90</v>
      </c>
      <c r="C187" s="286">
        <v>920000</v>
      </c>
      <c r="D187" s="286">
        <v>800000</v>
      </c>
      <c r="E187" s="47">
        <f t="shared" si="231"/>
        <v>31</v>
      </c>
      <c r="F187" s="15">
        <f t="shared" si="229"/>
        <v>25806.451612903227</v>
      </c>
      <c r="G187" s="122">
        <f t="shared" si="232"/>
        <v>31</v>
      </c>
      <c r="H187" s="47">
        <f t="shared" si="220"/>
        <v>0</v>
      </c>
      <c r="I187" s="15">
        <f t="shared" si="221"/>
        <v>920000</v>
      </c>
      <c r="J187" s="15">
        <f t="shared" si="222"/>
        <v>800000</v>
      </c>
      <c r="K187" s="125">
        <v>706215</v>
      </c>
      <c r="L187" s="15">
        <f t="shared" si="223"/>
        <v>-93785</v>
      </c>
      <c r="N187" s="265" t="s">
        <v>88</v>
      </c>
      <c r="O187" s="266" t="s">
        <v>90</v>
      </c>
      <c r="P187" s="286">
        <v>160000</v>
      </c>
      <c r="Q187" s="286">
        <v>160000</v>
      </c>
      <c r="R187" s="47">
        <f t="shared" si="233"/>
        <v>31</v>
      </c>
      <c r="S187" s="15">
        <f t="shared" si="234"/>
        <v>5161.2903225806449</v>
      </c>
      <c r="T187" s="122">
        <f t="shared" si="230"/>
        <v>31</v>
      </c>
      <c r="U187" s="47">
        <f t="shared" si="235"/>
        <v>0</v>
      </c>
      <c r="V187" s="15">
        <f t="shared" si="236"/>
        <v>160000</v>
      </c>
      <c r="W187" s="15">
        <f t="shared" si="237"/>
        <v>160000</v>
      </c>
      <c r="X187" s="125">
        <v>167084</v>
      </c>
      <c r="Y187" s="15">
        <f t="shared" si="228"/>
        <v>7084</v>
      </c>
    </row>
    <row r="188" spans="1:25" hidden="1" outlineLevel="1">
      <c r="A188" s="265" t="s">
        <v>9</v>
      </c>
      <c r="B188" s="266" t="s">
        <v>168</v>
      </c>
      <c r="C188" s="286">
        <v>830000</v>
      </c>
      <c r="D188" s="286">
        <v>830000</v>
      </c>
      <c r="E188" s="47">
        <f t="shared" si="231"/>
        <v>31</v>
      </c>
      <c r="F188" s="15">
        <f t="shared" si="229"/>
        <v>26774.193548387098</v>
      </c>
      <c r="G188" s="122">
        <f t="shared" si="232"/>
        <v>31</v>
      </c>
      <c r="H188" s="47">
        <f t="shared" si="220"/>
        <v>0</v>
      </c>
      <c r="I188" s="15">
        <f t="shared" si="221"/>
        <v>830000</v>
      </c>
      <c r="J188" s="15">
        <f t="shared" si="222"/>
        <v>830000</v>
      </c>
      <c r="K188" s="125">
        <v>805070</v>
      </c>
      <c r="L188" s="15">
        <f t="shared" si="223"/>
        <v>-24930</v>
      </c>
      <c r="N188" s="265" t="s">
        <v>9</v>
      </c>
      <c r="O188" s="266" t="s">
        <v>168</v>
      </c>
      <c r="P188" s="286">
        <v>70000</v>
      </c>
      <c r="Q188" s="286">
        <v>70000</v>
      </c>
      <c r="R188" s="47">
        <f t="shared" si="233"/>
        <v>31</v>
      </c>
      <c r="S188" s="15">
        <f t="shared" si="234"/>
        <v>2258.0645161290322</v>
      </c>
      <c r="T188" s="122">
        <f t="shared" si="230"/>
        <v>31</v>
      </c>
      <c r="U188" s="47">
        <f t="shared" si="235"/>
        <v>0</v>
      </c>
      <c r="V188" s="15">
        <f t="shared" si="236"/>
        <v>70000</v>
      </c>
      <c r="W188" s="15">
        <f t="shared" si="237"/>
        <v>70000</v>
      </c>
      <c r="X188" s="125">
        <v>73279</v>
      </c>
      <c r="Y188" s="15">
        <f t="shared" si="228"/>
        <v>3279</v>
      </c>
    </row>
    <row r="189" spans="1:25" ht="15.75" hidden="1" outlineLevel="1" thickBot="1">
      <c r="A189" s="141" t="s">
        <v>305</v>
      </c>
      <c r="B189" s="225" t="s">
        <v>90</v>
      </c>
      <c r="C189" s="226">
        <v>0</v>
      </c>
      <c r="D189" s="226">
        <v>0</v>
      </c>
      <c r="E189" s="47">
        <f>+E185</f>
        <v>31</v>
      </c>
      <c r="F189" s="15">
        <f t="shared" si="229"/>
        <v>0</v>
      </c>
      <c r="G189" s="122">
        <f>+G185</f>
        <v>31</v>
      </c>
      <c r="H189" s="204">
        <f t="shared" si="220"/>
        <v>0</v>
      </c>
      <c r="I189" s="203">
        <f t="shared" si="221"/>
        <v>0</v>
      </c>
      <c r="J189" s="203">
        <f t="shared" si="222"/>
        <v>0</v>
      </c>
      <c r="K189" s="125">
        <v>0</v>
      </c>
      <c r="L189" s="203">
        <f t="shared" si="223"/>
        <v>0</v>
      </c>
      <c r="N189" s="141" t="s">
        <v>305</v>
      </c>
      <c r="O189" s="225" t="s">
        <v>90</v>
      </c>
      <c r="P189" s="226">
        <v>0</v>
      </c>
      <c r="Q189" s="226">
        <v>0</v>
      </c>
      <c r="R189" s="47">
        <f>+R185</f>
        <v>31</v>
      </c>
      <c r="S189" s="203">
        <f t="shared" si="224"/>
        <v>0</v>
      </c>
      <c r="T189" s="122">
        <f>+T185</f>
        <v>31</v>
      </c>
      <c r="U189" s="204">
        <f t="shared" si="225"/>
        <v>0</v>
      </c>
      <c r="V189" s="203">
        <f t="shared" si="226"/>
        <v>0</v>
      </c>
      <c r="W189" s="203">
        <f t="shared" si="227"/>
        <v>0</v>
      </c>
      <c r="X189" s="125">
        <v>0</v>
      </c>
      <c r="Y189" s="203">
        <f t="shared" si="228"/>
        <v>0</v>
      </c>
    </row>
    <row r="190" spans="1:25" ht="16.5" hidden="1" outlineLevel="1" thickTop="1" thickBot="1">
      <c r="A190" s="12" t="s">
        <v>10</v>
      </c>
      <c r="B190" s="12" t="s">
        <v>11</v>
      </c>
      <c r="C190" s="18">
        <f>SUM(C181:C189)</f>
        <v>4990000</v>
      </c>
      <c r="D190" s="18">
        <f>SUM(D181:D189)</f>
        <v>4990000</v>
      </c>
      <c r="E190" s="58"/>
      <c r="F190" s="16">
        <f>SUM(F181:F189)</f>
        <v>160967.74193548388</v>
      </c>
      <c r="G190" s="18"/>
      <c r="H190" s="58"/>
      <c r="I190" s="16">
        <f>SUM(I181:I189)</f>
        <v>4990000</v>
      </c>
      <c r="J190" s="16">
        <f>SUM(J181:J189)</f>
        <v>4990000</v>
      </c>
      <c r="K190" s="18">
        <f>SUM(K181:K189)</f>
        <v>4455265</v>
      </c>
      <c r="L190" s="16">
        <f>SUM(L181:L189)</f>
        <v>-534735</v>
      </c>
      <c r="N190" s="12" t="s">
        <v>10</v>
      </c>
      <c r="O190" s="12" t="s">
        <v>11</v>
      </c>
      <c r="P190" s="18">
        <f>SUM(P181:P189)</f>
        <v>620000</v>
      </c>
      <c r="Q190" s="18">
        <f>SUM(Q181:Q189)</f>
        <v>600000</v>
      </c>
      <c r="R190" s="58"/>
      <c r="S190" s="16">
        <f>SUM(S181:S189)</f>
        <v>19354.838709677417</v>
      </c>
      <c r="T190" s="18"/>
      <c r="U190" s="58"/>
      <c r="V190" s="16">
        <f>SUM(V181:V189)</f>
        <v>620000</v>
      </c>
      <c r="W190" s="16">
        <f>SUM(W181:W189)</f>
        <v>600000</v>
      </c>
      <c r="X190" s="18">
        <f>SUM(X181:X189)</f>
        <v>668237</v>
      </c>
      <c r="Y190" s="16">
        <f>SUM(Y181:Y189)</f>
        <v>68237</v>
      </c>
    </row>
    <row r="191" spans="1:25" ht="15.75" hidden="1" outlineLevel="1" thickTop="1">
      <c r="A191" s="11" t="s">
        <v>307</v>
      </c>
      <c r="B191" s="11" t="s">
        <v>91</v>
      </c>
      <c r="C191" s="19">
        <v>2880000</v>
      </c>
      <c r="D191" s="19">
        <v>2880000</v>
      </c>
      <c r="E191" s="47">
        <f>+E189</f>
        <v>31</v>
      </c>
      <c r="F191" s="14">
        <f>+D191/E191</f>
        <v>92903.225806451606</v>
      </c>
      <c r="G191" s="45">
        <f>+G189</f>
        <v>31</v>
      </c>
      <c r="H191" s="47">
        <f>+E191-G191</f>
        <v>0</v>
      </c>
      <c r="I191" s="15">
        <f>+(C191/E191)*G191</f>
        <v>2880000</v>
      </c>
      <c r="J191" s="15">
        <f>+F191*G191</f>
        <v>2880000</v>
      </c>
      <c r="K191" s="17">
        <v>2245542</v>
      </c>
      <c r="L191" s="15">
        <f>+K191-J191</f>
        <v>-634458</v>
      </c>
      <c r="N191" s="11" t="s">
        <v>307</v>
      </c>
      <c r="O191" s="11" t="s">
        <v>91</v>
      </c>
      <c r="P191" s="17">
        <v>520000</v>
      </c>
      <c r="Q191" s="17">
        <v>660000</v>
      </c>
      <c r="R191" s="47">
        <f>+R189</f>
        <v>31</v>
      </c>
      <c r="S191" s="15">
        <f t="shared" ref="S191:S197" si="238">+Q191/R191</f>
        <v>21290.322580645163</v>
      </c>
      <c r="T191" s="35">
        <f>T189</f>
        <v>31</v>
      </c>
      <c r="U191" s="47">
        <f t="shared" ref="U191:U197" si="239">+R191-T191</f>
        <v>0</v>
      </c>
      <c r="V191" s="15">
        <f t="shared" ref="V191:V197" si="240">+(P191/R191)*T191</f>
        <v>520000.00000000006</v>
      </c>
      <c r="W191" s="15">
        <f t="shared" ref="W191:W197" si="241">+S191*T191</f>
        <v>660000</v>
      </c>
      <c r="X191" s="125">
        <v>657249</v>
      </c>
      <c r="Y191" s="15">
        <f t="shared" ref="Y191:Y197" si="242">+X191-W191</f>
        <v>-2751</v>
      </c>
    </row>
    <row r="192" spans="1:25" hidden="1" outlineLevel="1">
      <c r="A192" s="11" t="s">
        <v>335</v>
      </c>
      <c r="B192" s="11" t="s">
        <v>90</v>
      </c>
      <c r="C192" s="19">
        <v>1130000</v>
      </c>
      <c r="D192" s="19">
        <v>1130000</v>
      </c>
      <c r="E192" s="126">
        <f>+E191</f>
        <v>31</v>
      </c>
      <c r="F192" s="14">
        <f>+D192/E192</f>
        <v>36451.612903225803</v>
      </c>
      <c r="G192" s="45">
        <f>+G191</f>
        <v>31</v>
      </c>
      <c r="H192" s="47">
        <f>+E192-G192</f>
        <v>0</v>
      </c>
      <c r="I192" s="15">
        <f>+(C192/E192)*G192</f>
        <v>1130000</v>
      </c>
      <c r="J192" s="15">
        <f>+F192*G192</f>
        <v>1130000</v>
      </c>
      <c r="K192" s="17">
        <v>954411</v>
      </c>
      <c r="L192" s="15">
        <f>+K192-J192</f>
        <v>-175589</v>
      </c>
      <c r="N192" s="11" t="s">
        <v>335</v>
      </c>
      <c r="O192" s="11" t="s">
        <v>90</v>
      </c>
      <c r="P192" s="125">
        <v>210000</v>
      </c>
      <c r="Q192" s="125">
        <v>75000</v>
      </c>
      <c r="R192" s="126">
        <f>+R191</f>
        <v>31</v>
      </c>
      <c r="S192" s="15">
        <f t="shared" ref="S192" si="243">+Q192/R192</f>
        <v>2419.3548387096776</v>
      </c>
      <c r="T192" s="122">
        <f>+T191</f>
        <v>31</v>
      </c>
      <c r="U192" s="47">
        <f t="shared" ref="U192" si="244">+R192-T192</f>
        <v>0</v>
      </c>
      <c r="V192" s="15">
        <f t="shared" ref="V192" si="245">+(P192/R192)*T192</f>
        <v>210000</v>
      </c>
      <c r="W192" s="15">
        <f t="shared" ref="W192" si="246">+S192*T192</f>
        <v>75000</v>
      </c>
      <c r="X192" s="125">
        <v>7388</v>
      </c>
      <c r="Y192" s="15">
        <f t="shared" ref="Y192" si="247">+X192-W192</f>
        <v>-67612</v>
      </c>
    </row>
    <row r="193" spans="1:25" hidden="1" outlineLevel="1">
      <c r="A193" s="11" t="s">
        <v>307</v>
      </c>
      <c r="B193" s="11" t="s">
        <v>151</v>
      </c>
      <c r="C193" s="19">
        <v>1090000</v>
      </c>
      <c r="D193" s="19">
        <v>1000000</v>
      </c>
      <c r="E193" s="126">
        <f>+E191</f>
        <v>31</v>
      </c>
      <c r="F193" s="14">
        <f>+D193/E193</f>
        <v>32258.064516129034</v>
      </c>
      <c r="G193" s="45">
        <f>+G191</f>
        <v>31</v>
      </c>
      <c r="H193" s="47">
        <f>+E193-G193</f>
        <v>0</v>
      </c>
      <c r="I193" s="15">
        <f>+(C193/E193)*G193</f>
        <v>1090000</v>
      </c>
      <c r="J193" s="15">
        <f>+F193*G193</f>
        <v>1000000</v>
      </c>
      <c r="K193" s="17">
        <v>182680</v>
      </c>
      <c r="L193" s="15">
        <f>+K193-J193</f>
        <v>-817320</v>
      </c>
      <c r="N193" s="11" t="s">
        <v>307</v>
      </c>
      <c r="O193" s="11" t="s">
        <v>151</v>
      </c>
      <c r="P193" s="125">
        <v>200000</v>
      </c>
      <c r="Q193" s="125">
        <v>120000</v>
      </c>
      <c r="R193" s="126">
        <f>+R191</f>
        <v>31</v>
      </c>
      <c r="S193" s="15">
        <f t="shared" si="238"/>
        <v>3870.9677419354839</v>
      </c>
      <c r="T193" s="122">
        <f>+T191</f>
        <v>31</v>
      </c>
      <c r="U193" s="47">
        <f t="shared" si="239"/>
        <v>0</v>
      </c>
      <c r="V193" s="15">
        <f t="shared" si="240"/>
        <v>200000</v>
      </c>
      <c r="W193" s="15">
        <f t="shared" si="241"/>
        <v>120000</v>
      </c>
      <c r="X193" s="125">
        <v>0</v>
      </c>
      <c r="Y193" s="15">
        <f t="shared" si="242"/>
        <v>-120000</v>
      </c>
    </row>
    <row r="194" spans="1:25" hidden="1" outlineLevel="1">
      <c r="A194" s="11" t="s">
        <v>307</v>
      </c>
      <c r="B194" s="11" t="s">
        <v>140</v>
      </c>
      <c r="C194" s="19">
        <v>0</v>
      </c>
      <c r="D194" s="19">
        <v>0</v>
      </c>
      <c r="E194" s="47">
        <f>+E191</f>
        <v>31</v>
      </c>
      <c r="F194" s="14">
        <f>+D194/E194</f>
        <v>0</v>
      </c>
      <c r="G194" s="45">
        <f>+G191</f>
        <v>31</v>
      </c>
      <c r="H194" s="47">
        <f>+E194-G194</f>
        <v>0</v>
      </c>
      <c r="I194" s="15">
        <f>+(C194/E194)*G194</f>
        <v>0</v>
      </c>
      <c r="J194" s="15">
        <f>+F194*G194</f>
        <v>0</v>
      </c>
      <c r="K194" s="17">
        <v>0</v>
      </c>
      <c r="L194" s="15">
        <f>+K194-J194</f>
        <v>0</v>
      </c>
      <c r="N194" s="11" t="s">
        <v>307</v>
      </c>
      <c r="O194" s="11" t="s">
        <v>140</v>
      </c>
      <c r="P194" s="125">
        <v>0</v>
      </c>
      <c r="Q194" s="125">
        <v>0</v>
      </c>
      <c r="R194" s="47">
        <f>+R191</f>
        <v>31</v>
      </c>
      <c r="S194" s="15">
        <f t="shared" si="238"/>
        <v>0</v>
      </c>
      <c r="T194" s="35">
        <f>+T191</f>
        <v>31</v>
      </c>
      <c r="U194" s="47">
        <f t="shared" si="239"/>
        <v>0</v>
      </c>
      <c r="V194" s="15">
        <f t="shared" si="240"/>
        <v>0</v>
      </c>
      <c r="W194" s="15">
        <f t="shared" si="241"/>
        <v>0</v>
      </c>
      <c r="X194" s="125">
        <v>0</v>
      </c>
      <c r="Y194" s="15">
        <f t="shared" si="242"/>
        <v>0</v>
      </c>
    </row>
    <row r="195" spans="1:25" hidden="1" outlineLevel="1">
      <c r="A195" s="11" t="s">
        <v>328</v>
      </c>
      <c r="B195" s="11" t="s">
        <v>151</v>
      </c>
      <c r="C195" s="19">
        <v>240000</v>
      </c>
      <c r="D195" s="19">
        <v>0</v>
      </c>
      <c r="E195" s="243"/>
      <c r="F195" s="14"/>
      <c r="G195" s="45"/>
      <c r="H195" s="243"/>
      <c r="I195" s="237"/>
      <c r="J195" s="237"/>
      <c r="K195" s="17">
        <v>0</v>
      </c>
      <c r="L195" s="237"/>
      <c r="N195" s="11" t="s">
        <v>328</v>
      </c>
      <c r="O195" s="11" t="s">
        <v>151</v>
      </c>
      <c r="P195" s="125">
        <v>50000</v>
      </c>
      <c r="Q195" s="125">
        <v>0</v>
      </c>
      <c r="R195" s="47">
        <f>+R193</f>
        <v>31</v>
      </c>
      <c r="S195" s="15">
        <f t="shared" si="238"/>
        <v>0</v>
      </c>
      <c r="T195" s="35">
        <f>+T193</f>
        <v>31</v>
      </c>
      <c r="U195" s="47">
        <f t="shared" si="239"/>
        <v>0</v>
      </c>
      <c r="V195" s="15">
        <f t="shared" si="240"/>
        <v>50000</v>
      </c>
      <c r="W195" s="15">
        <f t="shared" si="241"/>
        <v>0</v>
      </c>
      <c r="X195" s="125">
        <v>0</v>
      </c>
      <c r="Y195" s="15">
        <f t="shared" si="242"/>
        <v>0</v>
      </c>
    </row>
    <row r="196" spans="1:25" hidden="1" outlineLevel="1">
      <c r="A196" s="11" t="s">
        <v>270</v>
      </c>
      <c r="B196" s="11" t="s">
        <v>151</v>
      </c>
      <c r="C196" s="19">
        <v>4530000</v>
      </c>
      <c r="D196" s="19">
        <v>4530000</v>
      </c>
      <c r="E196" s="47">
        <f>+E193</f>
        <v>31</v>
      </c>
      <c r="F196" s="14">
        <f>+D196/E196</f>
        <v>146129.03225806452</v>
      </c>
      <c r="G196" s="45">
        <f>+G193</f>
        <v>31</v>
      </c>
      <c r="H196" s="47">
        <f>+E196-G196</f>
        <v>0</v>
      </c>
      <c r="I196" s="15">
        <f>+(C196/E196)*G196</f>
        <v>4530000</v>
      </c>
      <c r="J196" s="15">
        <f>+F196*G196</f>
        <v>4530000</v>
      </c>
      <c r="K196" s="17">
        <v>3656424</v>
      </c>
      <c r="L196" s="15">
        <f>+K196-J196</f>
        <v>-873576</v>
      </c>
      <c r="N196" s="11" t="s">
        <v>270</v>
      </c>
      <c r="O196" s="11" t="s">
        <v>151</v>
      </c>
      <c r="P196" s="285">
        <v>1060000</v>
      </c>
      <c r="Q196" s="285">
        <v>1080000</v>
      </c>
      <c r="R196" s="47">
        <f>+R193</f>
        <v>31</v>
      </c>
      <c r="S196" s="15">
        <f t="shared" si="238"/>
        <v>34838.709677419356</v>
      </c>
      <c r="T196" s="35">
        <f>+T193</f>
        <v>31</v>
      </c>
      <c r="U196" s="47">
        <f t="shared" si="239"/>
        <v>0</v>
      </c>
      <c r="V196" s="15">
        <f t="shared" si="240"/>
        <v>1060000</v>
      </c>
      <c r="W196" s="15">
        <f t="shared" si="241"/>
        <v>1080000</v>
      </c>
      <c r="X196" s="125">
        <v>893969</v>
      </c>
      <c r="Y196" s="15">
        <f t="shared" si="242"/>
        <v>-186031</v>
      </c>
    </row>
    <row r="197" spans="1:25" ht="15.75" hidden="1" outlineLevel="1" thickBot="1">
      <c r="A197" s="2" t="s">
        <v>270</v>
      </c>
      <c r="B197" s="2" t="s">
        <v>304</v>
      </c>
      <c r="C197" s="17">
        <v>240000</v>
      </c>
      <c r="D197" s="17">
        <v>240000</v>
      </c>
      <c r="E197" s="47">
        <f>+E191</f>
        <v>31</v>
      </c>
      <c r="F197" s="14">
        <f t="shared" ref="F197" si="248">+D197/E197</f>
        <v>7741.9354838709678</v>
      </c>
      <c r="G197" s="35">
        <f>+G191</f>
        <v>31</v>
      </c>
      <c r="H197" s="47">
        <f>+E197-G197</f>
        <v>0</v>
      </c>
      <c r="I197" s="15">
        <f>+(C197/E197)*G197</f>
        <v>240000</v>
      </c>
      <c r="J197" s="15">
        <f>+F197*G197</f>
        <v>240000</v>
      </c>
      <c r="K197" s="17">
        <v>180290</v>
      </c>
      <c r="L197" s="15">
        <f>+K197-J197</f>
        <v>-59710</v>
      </c>
      <c r="N197" s="2" t="s">
        <v>270</v>
      </c>
      <c r="O197" s="2" t="s">
        <v>304</v>
      </c>
      <c r="P197" s="17">
        <v>0</v>
      </c>
      <c r="Q197" s="17">
        <v>0</v>
      </c>
      <c r="R197" s="47">
        <f>+R191</f>
        <v>31</v>
      </c>
      <c r="S197" s="14">
        <f t="shared" si="238"/>
        <v>0</v>
      </c>
      <c r="T197" s="35">
        <f>+T194</f>
        <v>31</v>
      </c>
      <c r="U197" s="47">
        <f t="shared" si="239"/>
        <v>0</v>
      </c>
      <c r="V197" s="15">
        <f t="shared" si="240"/>
        <v>0</v>
      </c>
      <c r="W197" s="15">
        <f t="shared" si="241"/>
        <v>0</v>
      </c>
      <c r="X197" s="125">
        <v>0</v>
      </c>
      <c r="Y197" s="15">
        <f t="shared" si="242"/>
        <v>0</v>
      </c>
    </row>
    <row r="198" spans="1:25" ht="16.5" hidden="1" outlineLevel="1" thickTop="1" thickBot="1">
      <c r="A198" s="12" t="s">
        <v>17</v>
      </c>
      <c r="B198" s="12" t="s">
        <v>11</v>
      </c>
      <c r="C198" s="18">
        <f>SUM(C191:C197)</f>
        <v>10110000</v>
      </c>
      <c r="D198" s="18">
        <f>SUM(D191:D197)</f>
        <v>9780000</v>
      </c>
      <c r="E198" s="16"/>
      <c r="F198" s="16">
        <f>SUM(F191:F197)</f>
        <v>315483.87096774194</v>
      </c>
      <c r="G198" s="18"/>
      <c r="H198" s="16"/>
      <c r="I198" s="16">
        <f>SUM(I191:I197)</f>
        <v>9870000</v>
      </c>
      <c r="J198" s="16">
        <f>SUM(J191:J197)</f>
        <v>9780000</v>
      </c>
      <c r="K198" s="18">
        <f>SUM(K191:K197)</f>
        <v>7219347</v>
      </c>
      <c r="L198" s="16">
        <f>SUM(L191:L197)</f>
        <v>-2560653</v>
      </c>
      <c r="N198" s="12" t="s">
        <v>17</v>
      </c>
      <c r="O198" s="12" t="s">
        <v>11</v>
      </c>
      <c r="P198" s="18">
        <f>SUM(P191:P197)</f>
        <v>2040000</v>
      </c>
      <c r="Q198" s="18">
        <f>SUM(Q191:Q197)</f>
        <v>1935000</v>
      </c>
      <c r="R198" s="16"/>
      <c r="S198" s="16">
        <f>SUM(S191:S197)</f>
        <v>62419.354838709682</v>
      </c>
      <c r="T198" s="18"/>
      <c r="U198" s="16"/>
      <c r="V198" s="16">
        <f>SUM(V191:V197)</f>
        <v>2040000</v>
      </c>
      <c r="W198" s="16">
        <f>SUM(W191:W197)</f>
        <v>1935000</v>
      </c>
      <c r="X198" s="18">
        <f>SUM(X191:X197)</f>
        <v>1558606</v>
      </c>
      <c r="Y198" s="16">
        <f>SUM(Y191:Y197)</f>
        <v>-376394</v>
      </c>
    </row>
    <row r="199" spans="1:25" ht="15.75" hidden="1" outlineLevel="1" thickTop="1">
      <c r="A199" s="1061" t="s">
        <v>18</v>
      </c>
      <c r="B199" s="1061"/>
      <c r="C199" s="19">
        <f>SUM(C198,C190)</f>
        <v>15100000</v>
      </c>
      <c r="D199" s="19">
        <f>SUM(D198,D190)</f>
        <v>14770000</v>
      </c>
      <c r="E199" s="49"/>
      <c r="F199" s="14">
        <f>SUM(F198,F190)</f>
        <v>476451.61290322582</v>
      </c>
      <c r="G199" s="19"/>
      <c r="H199" s="49"/>
      <c r="I199" s="14">
        <f>SUM(I190,I198)</f>
        <v>14860000</v>
      </c>
      <c r="J199" s="14">
        <f>SUM(J190,J198)</f>
        <v>14770000</v>
      </c>
      <c r="K199" s="19">
        <f>SUM(K190,K198)</f>
        <v>11674612</v>
      </c>
      <c r="L199" s="14">
        <f>SUM(L190,L198)</f>
        <v>-3095388</v>
      </c>
      <c r="N199" s="1061" t="s">
        <v>18</v>
      </c>
      <c r="O199" s="1061"/>
      <c r="P199" s="19">
        <f>SUM(P198,P190)</f>
        <v>2660000</v>
      </c>
      <c r="Q199" s="19">
        <f>SUM(Q198,Q190)</f>
        <v>2535000</v>
      </c>
      <c r="R199" s="49"/>
      <c r="S199" s="14">
        <f>SUM(S198,S190)</f>
        <v>81774.193548387091</v>
      </c>
      <c r="T199" s="19"/>
      <c r="U199" s="49"/>
      <c r="V199" s="14">
        <f>SUM(V190,V198)</f>
        <v>2660000</v>
      </c>
      <c r="W199" s="14">
        <f>SUM(W190,W198)</f>
        <v>2535000</v>
      </c>
      <c r="X199" s="19">
        <f>SUM(X190,X198)</f>
        <v>2226843</v>
      </c>
      <c r="Y199" s="14">
        <f>SUM(Y190,Y198)</f>
        <v>-308157</v>
      </c>
    </row>
    <row r="200" spans="1:25" collapsed="1"/>
    <row r="201" spans="1:25">
      <c r="A201" s="1089">
        <f>+A177+30</f>
        <v>44654</v>
      </c>
      <c r="B201" s="1089"/>
    </row>
    <row r="202" spans="1:25" outlineLevel="1">
      <c r="A202" s="1" t="s">
        <v>1</v>
      </c>
      <c r="L202" s="13" t="s">
        <v>57</v>
      </c>
      <c r="N202" s="1" t="s">
        <v>50</v>
      </c>
      <c r="Y202" s="13" t="s">
        <v>132</v>
      </c>
    </row>
    <row r="203" spans="1:25" ht="15" customHeight="1" outlineLevel="1">
      <c r="A203" s="981" t="s">
        <v>64</v>
      </c>
      <c r="B203" s="981" t="s">
        <v>3</v>
      </c>
      <c r="C203" s="981" t="s">
        <v>123</v>
      </c>
      <c r="D203" s="1116" t="s">
        <v>65</v>
      </c>
      <c r="E203" s="981" t="s">
        <v>66</v>
      </c>
      <c r="F203" s="981" t="s">
        <v>67</v>
      </c>
      <c r="G203" s="981" t="s">
        <v>68</v>
      </c>
      <c r="H203" s="981" t="s">
        <v>29</v>
      </c>
      <c r="I203" s="981" t="s">
        <v>124</v>
      </c>
      <c r="J203" s="981" t="s">
        <v>125</v>
      </c>
      <c r="K203" s="981" t="s">
        <v>70</v>
      </c>
      <c r="L203" s="981" t="s">
        <v>71</v>
      </c>
      <c r="N203" s="1062" t="s">
        <v>2</v>
      </c>
      <c r="O203" s="1062" t="s">
        <v>3</v>
      </c>
      <c r="P203" s="981" t="s">
        <v>123</v>
      </c>
      <c r="Q203" s="981" t="s">
        <v>65</v>
      </c>
      <c r="R203" s="981" t="s">
        <v>66</v>
      </c>
      <c r="S203" s="981" t="s">
        <v>67</v>
      </c>
      <c r="T203" s="981" t="s">
        <v>68</v>
      </c>
      <c r="U203" s="981" t="s">
        <v>29</v>
      </c>
      <c r="V203" s="981" t="s">
        <v>124</v>
      </c>
      <c r="W203" s="981" t="s">
        <v>125</v>
      </c>
      <c r="X203" s="981" t="s">
        <v>70</v>
      </c>
      <c r="Y203" s="981" t="s">
        <v>71</v>
      </c>
    </row>
    <row r="204" spans="1:25" outlineLevel="1">
      <c r="A204" s="981"/>
      <c r="B204" s="981"/>
      <c r="C204" s="981"/>
      <c r="D204" s="1067"/>
      <c r="E204" s="981"/>
      <c r="F204" s="981"/>
      <c r="G204" s="981"/>
      <c r="H204" s="981"/>
      <c r="I204" s="981"/>
      <c r="J204" s="981"/>
      <c r="K204" s="981"/>
      <c r="L204" s="981"/>
      <c r="N204" s="1062"/>
      <c r="O204" s="1062"/>
      <c r="P204" s="981"/>
      <c r="Q204" s="981"/>
      <c r="R204" s="981"/>
      <c r="S204" s="981"/>
      <c r="T204" s="981"/>
      <c r="U204" s="981"/>
      <c r="V204" s="981"/>
      <c r="W204" s="981"/>
      <c r="X204" s="981"/>
      <c r="Y204" s="981"/>
    </row>
    <row r="205" spans="1:25" outlineLevel="1">
      <c r="A205" s="141" t="s">
        <v>4</v>
      </c>
      <c r="B205" s="141" t="s">
        <v>151</v>
      </c>
      <c r="C205" s="125">
        <v>0</v>
      </c>
      <c r="D205" s="125">
        <v>0</v>
      </c>
      <c r="E205" s="126">
        <f>T26</f>
        <v>29</v>
      </c>
      <c r="F205" s="15">
        <f>+D205/E205</f>
        <v>0</v>
      </c>
      <c r="G205" s="122">
        <f>U26</f>
        <v>29</v>
      </c>
      <c r="H205" s="47">
        <f t="shared" ref="H205:H213" si="249">+E205-G205</f>
        <v>0</v>
      </c>
      <c r="I205" s="15">
        <f t="shared" ref="I205:I213" si="250">+(C205/E205)*G205</f>
        <v>0</v>
      </c>
      <c r="J205" s="15">
        <f t="shared" ref="J205:J213" si="251">+F205*G205</f>
        <v>0</v>
      </c>
      <c r="K205" s="125">
        <v>0</v>
      </c>
      <c r="L205" s="15">
        <f t="shared" ref="L205:L221" si="252">+K205-J205</f>
        <v>0</v>
      </c>
      <c r="N205" s="141" t="s">
        <v>4</v>
      </c>
      <c r="O205" s="141" t="s">
        <v>151</v>
      </c>
      <c r="P205" s="125">
        <v>0</v>
      </c>
      <c r="Q205" s="125">
        <v>0</v>
      </c>
      <c r="R205" s="126">
        <f>Z26</f>
        <v>29</v>
      </c>
      <c r="S205" s="15">
        <f t="shared" ref="S205:S213" si="253">+Q205/R205</f>
        <v>0</v>
      </c>
      <c r="T205" s="122">
        <f>AA26</f>
        <v>29</v>
      </c>
      <c r="U205" s="47">
        <f t="shared" ref="U205:U213" si="254">+R205-T205</f>
        <v>0</v>
      </c>
      <c r="V205" s="15">
        <f t="shared" ref="V205:V213" si="255">+(P205/R205)*T205</f>
        <v>0</v>
      </c>
      <c r="W205" s="15">
        <f t="shared" ref="W205:W213" si="256">+S205*T205</f>
        <v>0</v>
      </c>
      <c r="X205" s="125">
        <f>H58</f>
        <v>0</v>
      </c>
      <c r="Y205" s="15">
        <f t="shared" ref="Y205:Y213" si="257">+X205-W205</f>
        <v>0</v>
      </c>
    </row>
    <row r="206" spans="1:25" outlineLevel="1">
      <c r="A206" s="2" t="s">
        <v>4</v>
      </c>
      <c r="B206" s="141" t="s">
        <v>90</v>
      </c>
      <c r="C206" s="125">
        <v>730000</v>
      </c>
      <c r="D206" s="17">
        <v>748000</v>
      </c>
      <c r="E206" s="47">
        <f>+E205</f>
        <v>29</v>
      </c>
      <c r="F206" s="15">
        <f t="shared" ref="F206:F212" si="258">+D206/E206</f>
        <v>25793.103448275862</v>
      </c>
      <c r="G206" s="122">
        <f>+G205</f>
        <v>29</v>
      </c>
      <c r="H206" s="47">
        <f t="shared" si="249"/>
        <v>0</v>
      </c>
      <c r="I206" s="15">
        <f t="shared" si="250"/>
        <v>730000</v>
      </c>
      <c r="J206" s="15">
        <f t="shared" si="251"/>
        <v>748000</v>
      </c>
      <c r="K206" s="125">
        <v>593829</v>
      </c>
      <c r="L206" s="15">
        <f t="shared" si="252"/>
        <v>-154171</v>
      </c>
      <c r="N206" s="2" t="s">
        <v>4</v>
      </c>
      <c r="O206" s="141" t="s">
        <v>90</v>
      </c>
      <c r="P206" s="125">
        <v>90000</v>
      </c>
      <c r="Q206" s="17">
        <v>70000</v>
      </c>
      <c r="R206" s="47">
        <f>+R205</f>
        <v>29</v>
      </c>
      <c r="S206" s="15">
        <f t="shared" si="253"/>
        <v>2413.7931034482758</v>
      </c>
      <c r="T206" s="122">
        <f t="shared" ref="T206:T212" si="259">+T205</f>
        <v>29</v>
      </c>
      <c r="U206" s="47">
        <f t="shared" si="254"/>
        <v>0</v>
      </c>
      <c r="V206" s="15">
        <f t="shared" si="255"/>
        <v>90000</v>
      </c>
      <c r="W206" s="15">
        <f t="shared" si="256"/>
        <v>70000</v>
      </c>
      <c r="X206" s="125">
        <f t="shared" ref="X206:X213" si="260">H59</f>
        <v>48481.39999999998</v>
      </c>
      <c r="Y206" s="15">
        <f t="shared" si="257"/>
        <v>-21518.60000000002</v>
      </c>
    </row>
    <row r="207" spans="1:25" outlineLevel="1">
      <c r="A207" s="141" t="s">
        <v>4</v>
      </c>
      <c r="B207" s="141" t="s">
        <v>140</v>
      </c>
      <c r="C207" s="125">
        <v>0</v>
      </c>
      <c r="D207" s="125"/>
      <c r="E207" s="47">
        <f t="shared" ref="E207:E212" si="261">+E206</f>
        <v>29</v>
      </c>
      <c r="F207" s="15">
        <f t="shared" si="258"/>
        <v>0</v>
      </c>
      <c r="G207" s="122">
        <f t="shared" ref="G207:G212" si="262">+G206</f>
        <v>29</v>
      </c>
      <c r="H207" s="47">
        <f t="shared" si="249"/>
        <v>0</v>
      </c>
      <c r="I207" s="15">
        <f t="shared" si="250"/>
        <v>0</v>
      </c>
      <c r="J207" s="15">
        <f t="shared" si="251"/>
        <v>0</v>
      </c>
      <c r="K207" s="125">
        <v>0</v>
      </c>
      <c r="L207" s="15">
        <f t="shared" si="252"/>
        <v>0</v>
      </c>
      <c r="N207" s="141" t="s">
        <v>4</v>
      </c>
      <c r="O207" s="141" t="s">
        <v>140</v>
      </c>
      <c r="P207" s="125">
        <v>0</v>
      </c>
      <c r="Q207" s="125">
        <v>0</v>
      </c>
      <c r="R207" s="47">
        <f t="shared" ref="R207:R212" si="263">+R206</f>
        <v>29</v>
      </c>
      <c r="S207" s="15">
        <f t="shared" si="253"/>
        <v>0</v>
      </c>
      <c r="T207" s="122">
        <f t="shared" si="259"/>
        <v>29</v>
      </c>
      <c r="U207" s="47">
        <f t="shared" si="254"/>
        <v>0</v>
      </c>
      <c r="V207" s="15">
        <f t="shared" si="255"/>
        <v>0</v>
      </c>
      <c r="W207" s="15">
        <f t="shared" si="256"/>
        <v>0</v>
      </c>
      <c r="X207" s="125">
        <f t="shared" si="260"/>
        <v>0</v>
      </c>
      <c r="Y207" s="15">
        <f t="shared" si="257"/>
        <v>0</v>
      </c>
    </row>
    <row r="208" spans="1:25" outlineLevel="1">
      <c r="A208" s="141" t="s">
        <v>306</v>
      </c>
      <c r="B208" s="141" t="s">
        <v>90</v>
      </c>
      <c r="C208" s="17">
        <v>1760000</v>
      </c>
      <c r="D208" s="17">
        <v>1758000</v>
      </c>
      <c r="E208" s="47">
        <f t="shared" si="261"/>
        <v>29</v>
      </c>
      <c r="F208" s="15">
        <f t="shared" si="258"/>
        <v>60620.689655172413</v>
      </c>
      <c r="G208" s="122">
        <f t="shared" si="262"/>
        <v>29</v>
      </c>
      <c r="H208" s="47">
        <f t="shared" si="249"/>
        <v>0</v>
      </c>
      <c r="I208" s="15">
        <f t="shared" si="250"/>
        <v>1760000</v>
      </c>
      <c r="J208" s="15">
        <f t="shared" si="251"/>
        <v>1758000</v>
      </c>
      <c r="K208" s="125">
        <v>1420111</v>
      </c>
      <c r="L208" s="15">
        <f t="shared" si="252"/>
        <v>-337889</v>
      </c>
      <c r="N208" s="141" t="s">
        <v>306</v>
      </c>
      <c r="O208" s="141" t="s">
        <v>90</v>
      </c>
      <c r="P208" s="17">
        <v>190000</v>
      </c>
      <c r="Q208" s="17">
        <v>200000</v>
      </c>
      <c r="R208" s="47">
        <f t="shared" si="263"/>
        <v>29</v>
      </c>
      <c r="S208" s="15">
        <f t="shared" si="253"/>
        <v>6896.5517241379312</v>
      </c>
      <c r="T208" s="122">
        <f t="shared" si="259"/>
        <v>29</v>
      </c>
      <c r="U208" s="47">
        <f t="shared" si="254"/>
        <v>0</v>
      </c>
      <c r="V208" s="15">
        <f t="shared" si="255"/>
        <v>190000</v>
      </c>
      <c r="W208" s="15">
        <f t="shared" si="256"/>
        <v>200000</v>
      </c>
      <c r="X208" s="125">
        <f t="shared" si="260"/>
        <v>212491.39999999994</v>
      </c>
      <c r="Y208" s="15">
        <f t="shared" si="257"/>
        <v>12491.399999999936</v>
      </c>
    </row>
    <row r="209" spans="1:25" outlineLevel="1">
      <c r="A209" s="141" t="s">
        <v>155</v>
      </c>
      <c r="B209" s="141" t="s">
        <v>90</v>
      </c>
      <c r="C209" s="125">
        <v>750000</v>
      </c>
      <c r="D209" s="125">
        <v>776000</v>
      </c>
      <c r="E209" s="47">
        <f t="shared" si="261"/>
        <v>29</v>
      </c>
      <c r="F209" s="15">
        <f t="shared" si="258"/>
        <v>26758.620689655174</v>
      </c>
      <c r="G209" s="122">
        <f t="shared" si="262"/>
        <v>29</v>
      </c>
      <c r="H209" s="47">
        <f t="shared" si="249"/>
        <v>0</v>
      </c>
      <c r="I209" s="15">
        <f t="shared" si="250"/>
        <v>750000</v>
      </c>
      <c r="J209" s="15">
        <f t="shared" si="251"/>
        <v>776000</v>
      </c>
      <c r="K209" s="125">
        <v>591230</v>
      </c>
      <c r="L209" s="15">
        <f t="shared" si="252"/>
        <v>-184770</v>
      </c>
      <c r="N209" s="141" t="s">
        <v>155</v>
      </c>
      <c r="O209" s="141" t="s">
        <v>90</v>
      </c>
      <c r="P209" s="125">
        <v>110000</v>
      </c>
      <c r="Q209" s="125">
        <v>70000</v>
      </c>
      <c r="R209" s="47">
        <f t="shared" si="263"/>
        <v>29</v>
      </c>
      <c r="S209" s="15">
        <f t="shared" si="253"/>
        <v>2413.7931034482758</v>
      </c>
      <c r="T209" s="122">
        <f t="shared" si="259"/>
        <v>29</v>
      </c>
      <c r="U209" s="47">
        <f t="shared" si="254"/>
        <v>0</v>
      </c>
      <c r="V209" s="15">
        <f t="shared" si="255"/>
        <v>110000</v>
      </c>
      <c r="W209" s="15">
        <f t="shared" si="256"/>
        <v>70000</v>
      </c>
      <c r="X209" s="125">
        <f t="shared" si="260"/>
        <v>87699.7</v>
      </c>
      <c r="Y209" s="15">
        <f t="shared" si="257"/>
        <v>17699.699999999997</v>
      </c>
    </row>
    <row r="210" spans="1:25" outlineLevel="1">
      <c r="A210" s="265" t="s">
        <v>88</v>
      </c>
      <c r="B210" s="266" t="s">
        <v>151</v>
      </c>
      <c r="C210" s="286">
        <v>0</v>
      </c>
      <c r="D210" s="286"/>
      <c r="E210" s="47">
        <f t="shared" si="261"/>
        <v>29</v>
      </c>
      <c r="F210" s="15">
        <f>+D210/E210</f>
        <v>0</v>
      </c>
      <c r="G210" s="122">
        <f t="shared" si="262"/>
        <v>29</v>
      </c>
      <c r="H210" s="47">
        <f t="shared" si="249"/>
        <v>0</v>
      </c>
      <c r="I210" s="15">
        <f t="shared" si="250"/>
        <v>0</v>
      </c>
      <c r="J210" s="15">
        <f t="shared" si="251"/>
        <v>0</v>
      </c>
      <c r="K210" s="125">
        <v>0</v>
      </c>
      <c r="L210" s="15">
        <f t="shared" si="252"/>
        <v>0</v>
      </c>
      <c r="N210" s="265" t="s">
        <v>88</v>
      </c>
      <c r="O210" s="266" t="s">
        <v>151</v>
      </c>
      <c r="P210" s="286"/>
      <c r="Q210" s="286"/>
      <c r="R210" s="47">
        <f t="shared" si="263"/>
        <v>29</v>
      </c>
      <c r="S210" s="15">
        <f t="shared" ref="S210:S212" si="264">+Q210/R210</f>
        <v>0</v>
      </c>
      <c r="T210" s="122">
        <f t="shared" si="259"/>
        <v>29</v>
      </c>
      <c r="U210" s="47">
        <f t="shared" ref="U210:U212" si="265">+R210-T210</f>
        <v>0</v>
      </c>
      <c r="V210" s="15">
        <f t="shared" ref="V210:V212" si="266">+(P210/R210)*T210</f>
        <v>0</v>
      </c>
      <c r="W210" s="15">
        <f t="shared" ref="W210:W212" si="267">+S210*T210</f>
        <v>0</v>
      </c>
      <c r="X210" s="125">
        <f t="shared" si="260"/>
        <v>0</v>
      </c>
      <c r="Y210" s="15">
        <f t="shared" ref="Y210:Y212" si="268">+X210-W210</f>
        <v>0</v>
      </c>
    </row>
    <row r="211" spans="1:25" outlineLevel="1">
      <c r="A211" s="265" t="s">
        <v>88</v>
      </c>
      <c r="B211" s="266" t="s">
        <v>90</v>
      </c>
      <c r="C211" s="286">
        <v>920000</v>
      </c>
      <c r="D211" s="286">
        <v>920000</v>
      </c>
      <c r="E211" s="47">
        <f t="shared" si="261"/>
        <v>29</v>
      </c>
      <c r="F211" s="15">
        <f t="shared" si="258"/>
        <v>31724.137931034482</v>
      </c>
      <c r="G211" s="122">
        <f t="shared" si="262"/>
        <v>29</v>
      </c>
      <c r="H211" s="47">
        <f t="shared" si="249"/>
        <v>0</v>
      </c>
      <c r="I211" s="15">
        <f t="shared" si="250"/>
        <v>920000</v>
      </c>
      <c r="J211" s="15">
        <f t="shared" si="251"/>
        <v>920000</v>
      </c>
      <c r="K211" s="125">
        <v>653695</v>
      </c>
      <c r="L211" s="15">
        <f t="shared" si="252"/>
        <v>-266305</v>
      </c>
      <c r="N211" s="265" t="s">
        <v>88</v>
      </c>
      <c r="O211" s="266" t="s">
        <v>90</v>
      </c>
      <c r="P211" s="286">
        <v>160000</v>
      </c>
      <c r="Q211" s="286">
        <v>170000</v>
      </c>
      <c r="R211" s="47">
        <f t="shared" si="263"/>
        <v>29</v>
      </c>
      <c r="S211" s="15">
        <f t="shared" si="264"/>
        <v>5862.0689655172409</v>
      </c>
      <c r="T211" s="122">
        <f t="shared" si="259"/>
        <v>29</v>
      </c>
      <c r="U211" s="47">
        <f t="shared" si="265"/>
        <v>0</v>
      </c>
      <c r="V211" s="15">
        <f t="shared" si="266"/>
        <v>160000</v>
      </c>
      <c r="W211" s="15">
        <f t="shared" si="267"/>
        <v>170000</v>
      </c>
      <c r="X211" s="125">
        <f t="shared" si="260"/>
        <v>181737.70000000007</v>
      </c>
      <c r="Y211" s="15">
        <f t="shared" si="268"/>
        <v>11737.70000000007</v>
      </c>
    </row>
    <row r="212" spans="1:25" outlineLevel="1">
      <c r="A212" s="265" t="s">
        <v>9</v>
      </c>
      <c r="B212" s="266" t="s">
        <v>168</v>
      </c>
      <c r="C212" s="286">
        <v>830000</v>
      </c>
      <c r="D212" s="286">
        <v>831000</v>
      </c>
      <c r="E212" s="47">
        <f t="shared" si="261"/>
        <v>29</v>
      </c>
      <c r="F212" s="15">
        <f t="shared" si="258"/>
        <v>28655.172413793105</v>
      </c>
      <c r="G212" s="122">
        <f t="shared" si="262"/>
        <v>29</v>
      </c>
      <c r="H212" s="47">
        <f t="shared" si="249"/>
        <v>0</v>
      </c>
      <c r="I212" s="15">
        <f t="shared" si="250"/>
        <v>830000</v>
      </c>
      <c r="J212" s="15">
        <f t="shared" si="251"/>
        <v>831000</v>
      </c>
      <c r="K212" s="125">
        <v>798360</v>
      </c>
      <c r="L212" s="15">
        <f t="shared" si="252"/>
        <v>-32640</v>
      </c>
      <c r="N212" s="265" t="s">
        <v>9</v>
      </c>
      <c r="O212" s="266" t="s">
        <v>168</v>
      </c>
      <c r="P212" s="286">
        <v>70000</v>
      </c>
      <c r="Q212" s="286">
        <v>70000</v>
      </c>
      <c r="R212" s="47">
        <f t="shared" si="263"/>
        <v>29</v>
      </c>
      <c r="S212" s="15">
        <f t="shared" si="264"/>
        <v>2413.7931034482758</v>
      </c>
      <c r="T212" s="122">
        <f t="shared" si="259"/>
        <v>29</v>
      </c>
      <c r="U212" s="47">
        <f t="shared" si="265"/>
        <v>0</v>
      </c>
      <c r="V212" s="15">
        <f t="shared" si="266"/>
        <v>70000</v>
      </c>
      <c r="W212" s="15">
        <f t="shared" si="267"/>
        <v>70000</v>
      </c>
      <c r="X212" s="125">
        <f t="shared" si="260"/>
        <v>77305.399999999994</v>
      </c>
      <c r="Y212" s="15">
        <f t="shared" si="268"/>
        <v>7305.3999999999942</v>
      </c>
    </row>
    <row r="213" spans="1:25" ht="15.75" outlineLevel="1" thickBot="1">
      <c r="A213" s="141" t="s">
        <v>305</v>
      </c>
      <c r="B213" s="225" t="s">
        <v>90</v>
      </c>
      <c r="C213" s="226">
        <v>0</v>
      </c>
      <c r="D213" s="226"/>
      <c r="E213" s="47">
        <f>+E209</f>
        <v>29</v>
      </c>
      <c r="F213" s="15">
        <f t="shared" ref="F213" si="269">+D213/E213</f>
        <v>0</v>
      </c>
      <c r="G213" s="122">
        <f>+G209</f>
        <v>29</v>
      </c>
      <c r="H213" s="204">
        <f t="shared" si="249"/>
        <v>0</v>
      </c>
      <c r="I213" s="203">
        <f t="shared" si="250"/>
        <v>0</v>
      </c>
      <c r="J213" s="203">
        <f t="shared" si="251"/>
        <v>0</v>
      </c>
      <c r="K213" s="125">
        <v>0</v>
      </c>
      <c r="L213" s="15">
        <f t="shared" si="252"/>
        <v>0</v>
      </c>
      <c r="N213" s="141" t="s">
        <v>305</v>
      </c>
      <c r="O213" s="225" t="s">
        <v>90</v>
      </c>
      <c r="P213" s="226">
        <v>0</v>
      </c>
      <c r="Q213" s="226">
        <v>0</v>
      </c>
      <c r="R213" s="47">
        <f>+R209</f>
        <v>29</v>
      </c>
      <c r="S213" s="203">
        <f t="shared" si="253"/>
        <v>0</v>
      </c>
      <c r="T213" s="122">
        <f>+T209</f>
        <v>29</v>
      </c>
      <c r="U213" s="204">
        <f t="shared" si="254"/>
        <v>0</v>
      </c>
      <c r="V213" s="203">
        <f t="shared" si="255"/>
        <v>0</v>
      </c>
      <c r="W213" s="203">
        <f t="shared" si="256"/>
        <v>0</v>
      </c>
      <c r="X213" s="125">
        <f t="shared" si="260"/>
        <v>0</v>
      </c>
      <c r="Y213" s="203">
        <f t="shared" si="257"/>
        <v>0</v>
      </c>
    </row>
    <row r="214" spans="1:25" ht="16.5" outlineLevel="1" thickTop="1" thickBot="1">
      <c r="A214" s="12" t="s">
        <v>10</v>
      </c>
      <c r="B214" s="12" t="s">
        <v>11</v>
      </c>
      <c r="C214" s="18">
        <f>SUM(C205:C213)</f>
        <v>4990000</v>
      </c>
      <c r="D214" s="18">
        <f>SUM(D205:D213)</f>
        <v>5033000</v>
      </c>
      <c r="E214" s="58"/>
      <c r="F214" s="16">
        <f>SUM(F205:F213)</f>
        <v>173551.72413793104</v>
      </c>
      <c r="G214" s="18"/>
      <c r="H214" s="58"/>
      <c r="I214" s="16">
        <f>SUM(I205:I213)</f>
        <v>4990000</v>
      </c>
      <c r="J214" s="16">
        <f>SUM(J205:J213)</f>
        <v>5033000</v>
      </c>
      <c r="K214" s="18">
        <f>SUM(K205:K213)</f>
        <v>4057225</v>
      </c>
      <c r="L214" s="16">
        <f>SUM(L205:L213)</f>
        <v>-975775</v>
      </c>
      <c r="N214" s="12" t="s">
        <v>10</v>
      </c>
      <c r="O214" s="12" t="s">
        <v>11</v>
      </c>
      <c r="P214" s="18">
        <f>SUM(P205:P213)</f>
        <v>620000</v>
      </c>
      <c r="Q214" s="18">
        <f>SUM(Q205:Q213)</f>
        <v>580000</v>
      </c>
      <c r="R214" s="58"/>
      <c r="S214" s="16">
        <f>SUM(S205:S213)</f>
        <v>20000</v>
      </c>
      <c r="T214" s="18"/>
      <c r="U214" s="58"/>
      <c r="V214" s="16">
        <f>SUM(V205:V213)</f>
        <v>620000</v>
      </c>
      <c r="W214" s="16">
        <f>SUM(W205:W213)</f>
        <v>580000</v>
      </c>
      <c r="X214" s="18">
        <f>SUM(X205:X213)</f>
        <v>607715.6</v>
      </c>
      <c r="Y214" s="16">
        <f>SUM(Y205:Y213)</f>
        <v>27715.599999999977</v>
      </c>
    </row>
    <row r="215" spans="1:25" ht="15.75" outlineLevel="1" thickTop="1">
      <c r="A215" s="11" t="s">
        <v>307</v>
      </c>
      <c r="B215" s="11" t="s">
        <v>91</v>
      </c>
      <c r="C215" s="19">
        <v>2890000</v>
      </c>
      <c r="D215" s="19">
        <v>3198000</v>
      </c>
      <c r="E215" s="47">
        <f>+E213</f>
        <v>29</v>
      </c>
      <c r="F215" s="14">
        <f>+D215/E215</f>
        <v>110275.86206896552</v>
      </c>
      <c r="G215" s="45">
        <f>+G213</f>
        <v>29</v>
      </c>
      <c r="H215" s="47">
        <f>+E215-G215</f>
        <v>0</v>
      </c>
      <c r="I215" s="15">
        <f>+(C215/E215)*G215</f>
        <v>2890000</v>
      </c>
      <c r="J215" s="15">
        <f>+F215*G215</f>
        <v>3198000</v>
      </c>
      <c r="K215" s="17">
        <v>681585</v>
      </c>
      <c r="L215" s="15">
        <f t="shared" si="252"/>
        <v>-2516415</v>
      </c>
      <c r="N215" s="11" t="s">
        <v>307</v>
      </c>
      <c r="O215" s="11" t="s">
        <v>91</v>
      </c>
      <c r="P215" s="19">
        <v>530000</v>
      </c>
      <c r="Q215" s="19">
        <v>700000</v>
      </c>
      <c r="R215" s="47">
        <f>+R213</f>
        <v>29</v>
      </c>
      <c r="S215" s="15">
        <f t="shared" ref="S215:S221" si="270">+Q215/R215</f>
        <v>24137.931034482757</v>
      </c>
      <c r="T215" s="35">
        <f>+T213</f>
        <v>29</v>
      </c>
      <c r="U215" s="47">
        <f t="shared" ref="U215:U221" si="271">+R215-T215</f>
        <v>0</v>
      </c>
      <c r="V215" s="15">
        <f t="shared" ref="V215:V221" si="272">+(P215/R215)*T215</f>
        <v>530000</v>
      </c>
      <c r="W215" s="15">
        <f t="shared" ref="W215:W221" si="273">+S215*T215</f>
        <v>700000</v>
      </c>
      <c r="X215" s="125">
        <f>H68</f>
        <v>546510.60000000009</v>
      </c>
      <c r="Y215" s="15">
        <f t="shared" ref="Y215:Y221" si="274">+X215-W215</f>
        <v>-153489.39999999991</v>
      </c>
    </row>
    <row r="216" spans="1:25" outlineLevel="1">
      <c r="A216" s="11" t="s">
        <v>335</v>
      </c>
      <c r="B216" s="11" t="s">
        <v>90</v>
      </c>
      <c r="C216" s="19">
        <v>1130000</v>
      </c>
      <c r="D216" s="19">
        <v>1229000</v>
      </c>
      <c r="E216" s="126">
        <f>+E215</f>
        <v>29</v>
      </c>
      <c r="F216" s="14">
        <f>+D216/E216</f>
        <v>42379.310344827587</v>
      </c>
      <c r="G216" s="45">
        <f>+G215</f>
        <v>29</v>
      </c>
      <c r="H216" s="47">
        <f>+E216-G216</f>
        <v>0</v>
      </c>
      <c r="I216" s="15">
        <f>+(C216/E216)*G216</f>
        <v>1130000</v>
      </c>
      <c r="J216" s="15">
        <f>+F216*G216</f>
        <v>1229000</v>
      </c>
      <c r="K216" s="17">
        <v>817837</v>
      </c>
      <c r="L216" s="15">
        <f t="shared" si="252"/>
        <v>-411163</v>
      </c>
      <c r="N216" s="11" t="s">
        <v>335</v>
      </c>
      <c r="O216" s="11" t="s">
        <v>90</v>
      </c>
      <c r="P216" s="125">
        <v>210000</v>
      </c>
      <c r="Q216" s="125">
        <v>100000</v>
      </c>
      <c r="R216" s="126">
        <f>+R215</f>
        <v>29</v>
      </c>
      <c r="S216" s="15">
        <f t="shared" si="270"/>
        <v>3448.2758620689656</v>
      </c>
      <c r="T216" s="122">
        <f>+T215</f>
        <v>29</v>
      </c>
      <c r="U216" s="47">
        <f t="shared" si="271"/>
        <v>0</v>
      </c>
      <c r="V216" s="15">
        <f t="shared" si="272"/>
        <v>210000</v>
      </c>
      <c r="W216" s="15">
        <f t="shared" si="273"/>
        <v>100000</v>
      </c>
      <c r="X216" s="125">
        <f t="shared" ref="X216:X221" si="275">H69</f>
        <v>61818.700000000033</v>
      </c>
      <c r="Y216" s="15">
        <f t="shared" si="274"/>
        <v>-38181.299999999967</v>
      </c>
    </row>
    <row r="217" spans="1:25" outlineLevel="1">
      <c r="A217" s="11" t="s">
        <v>307</v>
      </c>
      <c r="B217" s="11" t="s">
        <v>151</v>
      </c>
      <c r="C217" s="19">
        <v>0</v>
      </c>
      <c r="D217" s="19">
        <v>0</v>
      </c>
      <c r="E217" s="126">
        <f>+E215</f>
        <v>29</v>
      </c>
      <c r="F217" s="14">
        <f>+D217/E217</f>
        <v>0</v>
      </c>
      <c r="G217" s="45">
        <f>+G215</f>
        <v>29</v>
      </c>
      <c r="H217" s="47">
        <f>+E217-G217</f>
        <v>0</v>
      </c>
      <c r="I217" s="15">
        <f>+(C217/E217)*G217</f>
        <v>0</v>
      </c>
      <c r="J217" s="15">
        <f>+F217*G217</f>
        <v>0</v>
      </c>
      <c r="K217" s="17">
        <v>0</v>
      </c>
      <c r="L217" s="15">
        <f t="shared" si="252"/>
        <v>0</v>
      </c>
      <c r="N217" s="11" t="s">
        <v>307</v>
      </c>
      <c r="O217" s="11" t="s">
        <v>151</v>
      </c>
      <c r="P217" s="19"/>
      <c r="Q217" s="19"/>
      <c r="R217" s="126">
        <f>+R215</f>
        <v>29</v>
      </c>
      <c r="S217" s="15">
        <f t="shared" si="270"/>
        <v>0</v>
      </c>
      <c r="T217" s="122">
        <f>+T215</f>
        <v>29</v>
      </c>
      <c r="U217" s="47">
        <f t="shared" si="271"/>
        <v>0</v>
      </c>
      <c r="V217" s="15">
        <f t="shared" si="272"/>
        <v>0</v>
      </c>
      <c r="W217" s="15">
        <f t="shared" si="273"/>
        <v>0</v>
      </c>
      <c r="X217" s="125">
        <f t="shared" si="275"/>
        <v>0</v>
      </c>
      <c r="Y217" s="15">
        <f t="shared" si="274"/>
        <v>0</v>
      </c>
    </row>
    <row r="218" spans="1:25" outlineLevel="1">
      <c r="A218" s="11" t="s">
        <v>307</v>
      </c>
      <c r="B218" s="11" t="s">
        <v>90</v>
      </c>
      <c r="C218" s="19">
        <v>1090000</v>
      </c>
      <c r="D218" s="19">
        <v>450000</v>
      </c>
      <c r="E218" s="47">
        <f>+E215</f>
        <v>29</v>
      </c>
      <c r="F218" s="14">
        <f>+D218/E218</f>
        <v>15517.241379310344</v>
      </c>
      <c r="G218" s="45">
        <f>+G215</f>
        <v>29</v>
      </c>
      <c r="H218" s="47">
        <f>+E218-G218</f>
        <v>0</v>
      </c>
      <c r="I218" s="15">
        <f>+(C218/E218)*G218</f>
        <v>1090000</v>
      </c>
      <c r="J218" s="15">
        <f>+F218*G218</f>
        <v>450000</v>
      </c>
      <c r="K218" s="17">
        <v>409141</v>
      </c>
      <c r="L218" s="15">
        <f t="shared" si="252"/>
        <v>-40859</v>
      </c>
      <c r="N218" s="11" t="s">
        <v>307</v>
      </c>
      <c r="O218" s="11" t="s">
        <v>90</v>
      </c>
      <c r="P218" s="19">
        <v>200000</v>
      </c>
      <c r="Q218" s="19">
        <v>60000</v>
      </c>
      <c r="R218" s="47">
        <f>+R215</f>
        <v>29</v>
      </c>
      <c r="S218" s="15">
        <f t="shared" si="270"/>
        <v>2068.9655172413795</v>
      </c>
      <c r="T218" s="35">
        <f>+T215</f>
        <v>29</v>
      </c>
      <c r="U218" s="47">
        <f t="shared" si="271"/>
        <v>0</v>
      </c>
      <c r="V218" s="15">
        <f t="shared" si="272"/>
        <v>200000</v>
      </c>
      <c r="W218" s="15">
        <f t="shared" si="273"/>
        <v>60000.000000000007</v>
      </c>
      <c r="X218" s="125">
        <f>H71</f>
        <v>65208.599999999991</v>
      </c>
      <c r="Y218" s="15">
        <f t="shared" si="274"/>
        <v>5208.599999999984</v>
      </c>
    </row>
    <row r="219" spans="1:25" outlineLevel="1">
      <c r="A219" s="11" t="s">
        <v>328</v>
      </c>
      <c r="B219" s="11" t="s">
        <v>90</v>
      </c>
      <c r="C219" s="19">
        <v>240000</v>
      </c>
      <c r="D219" s="19">
        <v>0</v>
      </c>
      <c r="E219" s="243"/>
      <c r="F219" s="14"/>
      <c r="G219" s="45"/>
      <c r="H219" s="243"/>
      <c r="I219" s="237"/>
      <c r="J219" s="237"/>
      <c r="K219" s="17">
        <v>0</v>
      </c>
      <c r="L219" s="15">
        <f t="shared" si="252"/>
        <v>0</v>
      </c>
      <c r="N219" s="11" t="s">
        <v>328</v>
      </c>
      <c r="O219" s="11" t="s">
        <v>90</v>
      </c>
      <c r="P219" s="19">
        <v>50000</v>
      </c>
      <c r="Q219" s="19">
        <v>0</v>
      </c>
      <c r="R219" s="47">
        <f>+R217</f>
        <v>29</v>
      </c>
      <c r="S219" s="15">
        <f t="shared" si="270"/>
        <v>0</v>
      </c>
      <c r="T219" s="35">
        <f>+T217</f>
        <v>29</v>
      </c>
      <c r="U219" s="47">
        <f t="shared" si="271"/>
        <v>0</v>
      </c>
      <c r="V219" s="15">
        <f t="shared" si="272"/>
        <v>50000</v>
      </c>
      <c r="W219" s="15">
        <f t="shared" si="273"/>
        <v>0</v>
      </c>
      <c r="X219" s="125">
        <f t="shared" si="275"/>
        <v>0</v>
      </c>
      <c r="Y219" s="15">
        <f t="shared" si="274"/>
        <v>0</v>
      </c>
    </row>
    <row r="220" spans="1:25" outlineLevel="1">
      <c r="A220" s="11" t="s">
        <v>270</v>
      </c>
      <c r="B220" s="11" t="s">
        <v>151</v>
      </c>
      <c r="C220" s="19">
        <v>4540000</v>
      </c>
      <c r="D220" s="19">
        <v>4800000</v>
      </c>
      <c r="E220" s="47">
        <f>+E217</f>
        <v>29</v>
      </c>
      <c r="F220" s="14">
        <f>+D220/E220</f>
        <v>165517.24137931035</v>
      </c>
      <c r="G220" s="45">
        <f>+G217</f>
        <v>29</v>
      </c>
      <c r="H220" s="47">
        <f>+E220-G220</f>
        <v>0</v>
      </c>
      <c r="I220" s="15">
        <f>+(C220/E220)*G220</f>
        <v>4540000</v>
      </c>
      <c r="J220" s="15">
        <f>+F220*G220</f>
        <v>4800000</v>
      </c>
      <c r="K220" s="17">
        <v>3750436</v>
      </c>
      <c r="L220" s="15">
        <f t="shared" si="252"/>
        <v>-1049564</v>
      </c>
      <c r="N220" s="11" t="s">
        <v>270</v>
      </c>
      <c r="O220" s="11" t="s">
        <v>151</v>
      </c>
      <c r="P220" s="19">
        <v>1010000</v>
      </c>
      <c r="Q220" s="19">
        <v>1124000</v>
      </c>
      <c r="R220" s="47">
        <f>+R217</f>
        <v>29</v>
      </c>
      <c r="S220" s="15">
        <f t="shared" si="270"/>
        <v>38758.620689655174</v>
      </c>
      <c r="T220" s="35">
        <f>+T217</f>
        <v>29</v>
      </c>
      <c r="U220" s="47">
        <f t="shared" si="271"/>
        <v>0</v>
      </c>
      <c r="V220" s="15">
        <f t="shared" si="272"/>
        <v>1010000</v>
      </c>
      <c r="W220" s="15">
        <f t="shared" si="273"/>
        <v>1124000</v>
      </c>
      <c r="X220" s="125">
        <f t="shared" si="275"/>
        <v>1107215.2100000002</v>
      </c>
      <c r="Y220" s="15">
        <f t="shared" si="274"/>
        <v>-16784.789999999804</v>
      </c>
    </row>
    <row r="221" spans="1:25" ht="15.75" outlineLevel="1" thickBot="1">
      <c r="A221" s="2" t="s">
        <v>270</v>
      </c>
      <c r="B221" s="2" t="s">
        <v>304</v>
      </c>
      <c r="C221" s="17">
        <v>240000</v>
      </c>
      <c r="D221" s="17">
        <v>241000</v>
      </c>
      <c r="E221" s="47">
        <f>+E215</f>
        <v>29</v>
      </c>
      <c r="F221" s="14">
        <f t="shared" ref="F221" si="276">+D221/E221</f>
        <v>8310.3448275862065</v>
      </c>
      <c r="G221" s="35">
        <f>+G215</f>
        <v>29</v>
      </c>
      <c r="H221" s="47">
        <f>+E221-G221</f>
        <v>0</v>
      </c>
      <c r="I221" s="15">
        <f>+(C221/E221)*G221</f>
        <v>240000.00000000003</v>
      </c>
      <c r="J221" s="15">
        <f>+F221*G221</f>
        <v>241000</v>
      </c>
      <c r="K221" s="17">
        <v>222750</v>
      </c>
      <c r="L221" s="15">
        <f t="shared" si="252"/>
        <v>-18250</v>
      </c>
      <c r="N221" s="2" t="s">
        <v>270</v>
      </c>
      <c r="O221" s="2" t="s">
        <v>304</v>
      </c>
      <c r="P221" s="17">
        <v>0</v>
      </c>
      <c r="Q221" s="17">
        <v>0</v>
      </c>
      <c r="R221" s="47">
        <f>+R215</f>
        <v>29</v>
      </c>
      <c r="S221" s="14">
        <f t="shared" si="270"/>
        <v>0</v>
      </c>
      <c r="T221" s="35">
        <f>+T218</f>
        <v>29</v>
      </c>
      <c r="U221" s="47">
        <f t="shared" si="271"/>
        <v>0</v>
      </c>
      <c r="V221" s="15">
        <f t="shared" si="272"/>
        <v>0</v>
      </c>
      <c r="W221" s="15">
        <f t="shared" si="273"/>
        <v>0</v>
      </c>
      <c r="X221" s="125">
        <f t="shared" si="275"/>
        <v>0</v>
      </c>
      <c r="Y221" s="15">
        <f t="shared" si="274"/>
        <v>0</v>
      </c>
    </row>
    <row r="222" spans="1:25" ht="16.5" outlineLevel="1" thickTop="1" thickBot="1">
      <c r="A222" s="12" t="s">
        <v>17</v>
      </c>
      <c r="B222" s="12" t="s">
        <v>11</v>
      </c>
      <c r="C222" s="18">
        <f>SUM(C215:C221)</f>
        <v>10130000</v>
      </c>
      <c r="D222" s="18">
        <f>SUM(D215:D221)</f>
        <v>9918000</v>
      </c>
      <c r="E222" s="16"/>
      <c r="F222" s="16">
        <f>SUM(F215:F221)</f>
        <v>342000</v>
      </c>
      <c r="G222" s="18"/>
      <c r="H222" s="16"/>
      <c r="I222" s="16">
        <f>SUM(I215:I221)</f>
        <v>9890000</v>
      </c>
      <c r="J222" s="16">
        <f>SUM(J215:J221)</f>
        <v>9918000</v>
      </c>
      <c r="K222" s="18">
        <f>SUM(K215:K221)</f>
        <v>5881749</v>
      </c>
      <c r="L222" s="16">
        <f>SUM(L215:L221)</f>
        <v>-4036251</v>
      </c>
      <c r="N222" s="12" t="s">
        <v>17</v>
      </c>
      <c r="O222" s="12" t="s">
        <v>11</v>
      </c>
      <c r="P222" s="18">
        <f>SUM(P215:P221)</f>
        <v>2000000</v>
      </c>
      <c r="Q222" s="18">
        <f>SUM(Q215:Q221)</f>
        <v>1984000</v>
      </c>
      <c r="R222" s="16"/>
      <c r="S222" s="16">
        <f>SUM(S215:S221)</f>
        <v>68413.793103448275</v>
      </c>
      <c r="T222" s="18"/>
      <c r="U222" s="16"/>
      <c r="V222" s="16">
        <f>SUM(V215:V221)</f>
        <v>2000000</v>
      </c>
      <c r="W222" s="16">
        <f>SUM(W215:W221)</f>
        <v>1984000</v>
      </c>
      <c r="X222" s="18">
        <f>SUM(X215:X221)</f>
        <v>1780753.1100000003</v>
      </c>
      <c r="Y222" s="16">
        <f>SUM(Y215:Y221)</f>
        <v>-203246.88999999969</v>
      </c>
    </row>
    <row r="223" spans="1:25" ht="15.75" outlineLevel="1" thickTop="1">
      <c r="A223" s="1061" t="s">
        <v>18</v>
      </c>
      <c r="B223" s="1061"/>
      <c r="C223" s="19">
        <f>SUM(C222,C214)</f>
        <v>15120000</v>
      </c>
      <c r="D223" s="19">
        <f>SUM(D222,D214)</f>
        <v>14951000</v>
      </c>
      <c r="E223" s="49"/>
      <c r="F223" s="14">
        <f>SUM(F222,F214)</f>
        <v>515551.72413793101</v>
      </c>
      <c r="G223" s="19"/>
      <c r="H223" s="49"/>
      <c r="I223" s="14">
        <f>SUM(I214,I222)</f>
        <v>14880000</v>
      </c>
      <c r="J223" s="14">
        <f>SUM(J214,J222)</f>
        <v>14951000</v>
      </c>
      <c r="K223" s="19">
        <f>SUM(K214,K222)</f>
        <v>9938974</v>
      </c>
      <c r="L223" s="14">
        <f>SUM(L214,L222)</f>
        <v>-5012026</v>
      </c>
      <c r="N223" s="1061" t="s">
        <v>18</v>
      </c>
      <c r="O223" s="1061"/>
      <c r="P223" s="19">
        <f>SUM(P222,P214)</f>
        <v>2620000</v>
      </c>
      <c r="Q223" s="19">
        <f>SUM(Q222,Q214)</f>
        <v>2564000</v>
      </c>
      <c r="R223" s="49"/>
      <c r="S223" s="14">
        <f>SUM(S222,S214)</f>
        <v>88413.793103448275</v>
      </c>
      <c r="T223" s="19"/>
      <c r="U223" s="49"/>
      <c r="V223" s="14">
        <f>SUM(V214,V222)</f>
        <v>2620000</v>
      </c>
      <c r="W223" s="14">
        <f>SUM(W214,W222)</f>
        <v>2564000</v>
      </c>
      <c r="X223" s="19">
        <f>SUM(X214,X222)</f>
        <v>2388468.7100000004</v>
      </c>
      <c r="Y223" s="14">
        <f>SUM(Y214,Y222)</f>
        <v>-175531.28999999972</v>
      </c>
    </row>
    <row r="225" spans="1:37">
      <c r="A225" s="1089">
        <f>+A201+31</f>
        <v>44685</v>
      </c>
      <c r="B225" s="1089"/>
      <c r="AG225" s="57"/>
      <c r="AH225" s="57"/>
      <c r="AI225" s="57"/>
      <c r="AJ225" s="57"/>
      <c r="AK225" s="57"/>
    </row>
    <row r="226" spans="1:37" outlineLevel="1">
      <c r="A226" s="1" t="s">
        <v>1</v>
      </c>
      <c r="L226" s="13" t="s">
        <v>57</v>
      </c>
      <c r="N226" s="1" t="s">
        <v>50</v>
      </c>
      <c r="Y226" s="13" t="s">
        <v>133</v>
      </c>
      <c r="AG226" s="57"/>
      <c r="AH226" s="57"/>
      <c r="AI226" s="57"/>
      <c r="AJ226" s="57"/>
      <c r="AK226" s="57"/>
    </row>
    <row r="227" spans="1:37" ht="15" customHeight="1" outlineLevel="1">
      <c r="A227" s="981" t="s">
        <v>64</v>
      </c>
      <c r="B227" s="981" t="s">
        <v>3</v>
      </c>
      <c r="C227" s="981" t="s">
        <v>123</v>
      </c>
      <c r="D227" s="981" t="s">
        <v>65</v>
      </c>
      <c r="E227" s="981" t="s">
        <v>66</v>
      </c>
      <c r="F227" s="981" t="s">
        <v>67</v>
      </c>
      <c r="G227" s="1066" t="s">
        <v>68</v>
      </c>
      <c r="H227" s="1066" t="s">
        <v>29</v>
      </c>
      <c r="I227" s="981" t="s">
        <v>124</v>
      </c>
      <c r="J227" s="981" t="s">
        <v>125</v>
      </c>
      <c r="K227" s="981" t="s">
        <v>70</v>
      </c>
      <c r="L227" s="981" t="s">
        <v>71</v>
      </c>
      <c r="N227" s="1062" t="s">
        <v>2</v>
      </c>
      <c r="O227" s="1062" t="s">
        <v>3</v>
      </c>
      <c r="P227" s="981" t="s">
        <v>123</v>
      </c>
      <c r="Q227" s="981" t="s">
        <v>65</v>
      </c>
      <c r="R227" s="1066" t="s">
        <v>66</v>
      </c>
      <c r="S227" s="981" t="s">
        <v>67</v>
      </c>
      <c r="T227" s="981" t="s">
        <v>68</v>
      </c>
      <c r="U227" s="981" t="s">
        <v>29</v>
      </c>
      <c r="V227" s="981" t="s">
        <v>124</v>
      </c>
      <c r="W227" s="981" t="s">
        <v>125</v>
      </c>
      <c r="X227" s="981" t="s">
        <v>70</v>
      </c>
      <c r="Y227" s="981" t="s">
        <v>71</v>
      </c>
      <c r="AG227" s="57"/>
      <c r="AH227" s="57"/>
      <c r="AI227" s="57"/>
      <c r="AJ227" s="57"/>
      <c r="AK227" s="57"/>
    </row>
    <row r="228" spans="1:37" outlineLevel="1">
      <c r="A228" s="981"/>
      <c r="B228" s="981"/>
      <c r="C228" s="981"/>
      <c r="D228" s="981"/>
      <c r="E228" s="981"/>
      <c r="F228" s="981"/>
      <c r="G228" s="1067"/>
      <c r="H228" s="1067"/>
      <c r="I228" s="981"/>
      <c r="J228" s="981"/>
      <c r="K228" s="981"/>
      <c r="L228" s="981"/>
      <c r="N228" s="1062"/>
      <c r="O228" s="1062"/>
      <c r="P228" s="981"/>
      <c r="Q228" s="981"/>
      <c r="R228" s="1067"/>
      <c r="S228" s="981"/>
      <c r="T228" s="981"/>
      <c r="U228" s="981"/>
      <c r="V228" s="981"/>
      <c r="W228" s="981"/>
      <c r="X228" s="981"/>
      <c r="Y228" s="981"/>
      <c r="AG228" s="57"/>
      <c r="AH228" s="57"/>
      <c r="AI228" s="57"/>
      <c r="AJ228" s="57"/>
      <c r="AK228" s="57"/>
    </row>
    <row r="229" spans="1:37" outlineLevel="1">
      <c r="A229" s="141" t="s">
        <v>4</v>
      </c>
      <c r="B229" s="141" t="s">
        <v>151</v>
      </c>
      <c r="C229" s="125">
        <v>0</v>
      </c>
      <c r="D229" s="125">
        <v>0</v>
      </c>
      <c r="E229" s="126">
        <f>T27</f>
        <v>31</v>
      </c>
      <c r="F229" s="15">
        <f t="shared" ref="F229:F237" si="277">+D229/E229</f>
        <v>0</v>
      </c>
      <c r="G229" s="122">
        <f>U27</f>
        <v>27</v>
      </c>
      <c r="H229" s="47">
        <f t="shared" ref="H229:H237" si="278">+E229-G229</f>
        <v>4</v>
      </c>
      <c r="I229" s="15">
        <f t="shared" ref="I229:I237" si="279">+(C229/E229)*G229</f>
        <v>0</v>
      </c>
      <c r="J229" s="15">
        <f t="shared" ref="J229:J237" si="280">+F229*G229</f>
        <v>0</v>
      </c>
      <c r="K229" s="840">
        <v>0</v>
      </c>
      <c r="L229" s="15">
        <f t="shared" ref="L229:L237" si="281">+K229-J229</f>
        <v>0</v>
      </c>
      <c r="N229" s="141" t="s">
        <v>4</v>
      </c>
      <c r="O229" s="141" t="s">
        <v>151</v>
      </c>
      <c r="P229" s="125">
        <v>0</v>
      </c>
      <c r="Q229" s="125">
        <v>0</v>
      </c>
      <c r="R229" s="126">
        <f>Z27</f>
        <v>31</v>
      </c>
      <c r="S229" s="15">
        <f t="shared" ref="S229:S237" si="282">+Q229/R229</f>
        <v>0</v>
      </c>
      <c r="T229" s="122">
        <f>AA27</f>
        <v>27</v>
      </c>
      <c r="U229" s="47">
        <f t="shared" ref="U229:U237" si="283">+R229-T229</f>
        <v>4</v>
      </c>
      <c r="V229" s="15">
        <f t="shared" ref="V229:V237" si="284">+(P229/R229)*T229</f>
        <v>0</v>
      </c>
      <c r="W229" s="15">
        <f t="shared" ref="W229:W237" si="285">+S229*T229</f>
        <v>0</v>
      </c>
      <c r="X229" s="125">
        <v>0</v>
      </c>
      <c r="Y229" s="15">
        <f t="shared" ref="Y229:Y237" si="286">+X229-W229</f>
        <v>0</v>
      </c>
      <c r="AG229" s="57"/>
      <c r="AH229" s="57"/>
      <c r="AI229" s="57"/>
      <c r="AJ229" s="57"/>
      <c r="AK229" s="57"/>
    </row>
    <row r="230" spans="1:37" outlineLevel="1">
      <c r="A230" s="2" t="s">
        <v>4</v>
      </c>
      <c r="B230" s="141" t="s">
        <v>90</v>
      </c>
      <c r="C230" s="17">
        <v>800000</v>
      </c>
      <c r="D230" s="17">
        <v>850000</v>
      </c>
      <c r="E230" s="47">
        <f>+E229</f>
        <v>31</v>
      </c>
      <c r="F230" s="15">
        <f>+D230/E230</f>
        <v>27419.354838709678</v>
      </c>
      <c r="G230" s="122">
        <f t="shared" ref="G230:G237" si="287">+G229</f>
        <v>27</v>
      </c>
      <c r="H230" s="47">
        <f t="shared" si="278"/>
        <v>4</v>
      </c>
      <c r="I230" s="15">
        <f>+(C230/E230)*G230</f>
        <v>696774.19354838715</v>
      </c>
      <c r="J230" s="15">
        <f t="shared" si="280"/>
        <v>740322.58064516133</v>
      </c>
      <c r="K230" s="841">
        <f>H25</f>
        <v>542286</v>
      </c>
      <c r="L230" s="15">
        <f t="shared" si="281"/>
        <v>-198036.58064516133</v>
      </c>
      <c r="N230" s="2" t="s">
        <v>4</v>
      </c>
      <c r="O230" s="141" t="s">
        <v>90</v>
      </c>
      <c r="P230" s="17">
        <v>100000</v>
      </c>
      <c r="Q230" s="17">
        <v>64000</v>
      </c>
      <c r="R230" s="47">
        <f>+R229</f>
        <v>31</v>
      </c>
      <c r="S230" s="15">
        <f t="shared" si="282"/>
        <v>2064.516129032258</v>
      </c>
      <c r="T230" s="122">
        <f t="shared" ref="T230:T233" si="288">+T229</f>
        <v>27</v>
      </c>
      <c r="U230" s="47">
        <f t="shared" si="283"/>
        <v>4</v>
      </c>
      <c r="V230" s="15">
        <f t="shared" si="284"/>
        <v>87096.774193548394</v>
      </c>
      <c r="W230" s="15">
        <f t="shared" si="285"/>
        <v>55741.93548387097</v>
      </c>
      <c r="X230" s="125">
        <f>H59</f>
        <v>48481.39999999998</v>
      </c>
      <c r="Y230" s="15">
        <f t="shared" si="286"/>
        <v>-7260.53548387099</v>
      </c>
      <c r="AG230" s="57"/>
      <c r="AH230" s="57"/>
      <c r="AI230" s="57"/>
      <c r="AJ230" s="57"/>
      <c r="AK230" s="57"/>
    </row>
    <row r="231" spans="1:37" outlineLevel="1">
      <c r="A231" s="141" t="s">
        <v>4</v>
      </c>
      <c r="B231" s="141" t="s">
        <v>140</v>
      </c>
      <c r="C231" s="285">
        <v>0</v>
      </c>
      <c r="D231" s="285">
        <v>0</v>
      </c>
      <c r="E231" s="47">
        <f t="shared" ref="E231:E233" si="289">+E230</f>
        <v>31</v>
      </c>
      <c r="F231" s="15">
        <f t="shared" ref="F231:F233" si="290">+D231/E231</f>
        <v>0</v>
      </c>
      <c r="G231" s="122">
        <f t="shared" si="287"/>
        <v>27</v>
      </c>
      <c r="H231" s="47">
        <f t="shared" si="278"/>
        <v>4</v>
      </c>
      <c r="I231" s="15">
        <f t="shared" ref="I231:I233" si="291">+(C231/E231)*G231</f>
        <v>0</v>
      </c>
      <c r="J231" s="15">
        <f t="shared" si="280"/>
        <v>0</v>
      </c>
      <c r="K231" s="841">
        <f t="shared" ref="K231:K237" si="292">H26</f>
        <v>0</v>
      </c>
      <c r="L231" s="15">
        <f t="shared" si="281"/>
        <v>0</v>
      </c>
      <c r="N231" s="141" t="s">
        <v>4</v>
      </c>
      <c r="O231" s="141" t="s">
        <v>140</v>
      </c>
      <c r="P231" s="285">
        <v>0</v>
      </c>
      <c r="Q231" s="285">
        <v>0</v>
      </c>
      <c r="R231" s="47">
        <f>+R230</f>
        <v>31</v>
      </c>
      <c r="S231" s="15">
        <f t="shared" si="282"/>
        <v>0</v>
      </c>
      <c r="T231" s="122">
        <f t="shared" si="288"/>
        <v>27</v>
      </c>
      <c r="U231" s="47">
        <f t="shared" si="283"/>
        <v>4</v>
      </c>
      <c r="V231" s="15">
        <f t="shared" si="284"/>
        <v>0</v>
      </c>
      <c r="W231" s="15">
        <f t="shared" si="285"/>
        <v>0</v>
      </c>
      <c r="X231" s="125">
        <f t="shared" ref="X231:X245" si="293">H60</f>
        <v>0</v>
      </c>
      <c r="Y231" s="15">
        <f t="shared" si="286"/>
        <v>0</v>
      </c>
      <c r="AG231" s="57"/>
      <c r="AH231" s="57"/>
      <c r="AI231" s="57"/>
      <c r="AJ231" s="57"/>
      <c r="AK231" s="57"/>
    </row>
    <row r="232" spans="1:37" outlineLevel="1">
      <c r="A232" s="141" t="s">
        <v>306</v>
      </c>
      <c r="B232" s="141" t="s">
        <v>90</v>
      </c>
      <c r="C232" s="285">
        <v>1930000</v>
      </c>
      <c r="D232" s="285">
        <v>1928000</v>
      </c>
      <c r="E232" s="47">
        <f t="shared" si="289"/>
        <v>31</v>
      </c>
      <c r="F232" s="15">
        <f t="shared" si="290"/>
        <v>62193.548387096773</v>
      </c>
      <c r="G232" s="122">
        <f t="shared" si="287"/>
        <v>27</v>
      </c>
      <c r="H232" s="47">
        <f t="shared" si="278"/>
        <v>4</v>
      </c>
      <c r="I232" s="15">
        <f t="shared" si="291"/>
        <v>1680967.7419354839</v>
      </c>
      <c r="J232" s="15">
        <f t="shared" si="280"/>
        <v>1679225.8064516129</v>
      </c>
      <c r="K232" s="841">
        <f t="shared" si="292"/>
        <v>1525820</v>
      </c>
      <c r="L232" s="15">
        <f t="shared" si="281"/>
        <v>-153405.80645161285</v>
      </c>
      <c r="N232" s="141" t="s">
        <v>306</v>
      </c>
      <c r="O232" s="141" t="s">
        <v>90</v>
      </c>
      <c r="P232" s="285">
        <v>210000</v>
      </c>
      <c r="Q232" s="285">
        <v>210000</v>
      </c>
      <c r="R232" s="47">
        <f>+R231</f>
        <v>31</v>
      </c>
      <c r="S232" s="15">
        <f t="shared" si="282"/>
        <v>6774.1935483870966</v>
      </c>
      <c r="T232" s="122">
        <f t="shared" si="288"/>
        <v>27</v>
      </c>
      <c r="U232" s="47">
        <f t="shared" si="283"/>
        <v>4</v>
      </c>
      <c r="V232" s="15">
        <f t="shared" si="284"/>
        <v>182903.22580645161</v>
      </c>
      <c r="W232" s="15">
        <f t="shared" si="285"/>
        <v>182903.22580645161</v>
      </c>
      <c r="X232" s="125">
        <f t="shared" si="293"/>
        <v>212491.39999999994</v>
      </c>
      <c r="Y232" s="15">
        <f t="shared" si="286"/>
        <v>29588.17419354833</v>
      </c>
      <c r="AG232" s="57"/>
      <c r="AH232" s="57"/>
      <c r="AI232" s="57"/>
      <c r="AJ232" s="57"/>
      <c r="AK232" s="57"/>
    </row>
    <row r="233" spans="1:37" outlineLevel="1">
      <c r="A233" s="141" t="s">
        <v>155</v>
      </c>
      <c r="B233" s="141" t="s">
        <v>90</v>
      </c>
      <c r="C233" s="285">
        <v>820000</v>
      </c>
      <c r="D233" s="285">
        <v>935000</v>
      </c>
      <c r="E233" s="47">
        <f t="shared" si="289"/>
        <v>31</v>
      </c>
      <c r="F233" s="15">
        <f t="shared" si="290"/>
        <v>30161.290322580644</v>
      </c>
      <c r="G233" s="122">
        <f t="shared" si="287"/>
        <v>27</v>
      </c>
      <c r="H233" s="47">
        <f t="shared" si="278"/>
        <v>4</v>
      </c>
      <c r="I233" s="15">
        <f t="shared" si="291"/>
        <v>714193.54838709673</v>
      </c>
      <c r="J233" s="15">
        <f t="shared" si="280"/>
        <v>814354.83870967734</v>
      </c>
      <c r="K233" s="841">
        <f t="shared" si="292"/>
        <v>709859</v>
      </c>
      <c r="L233" s="15">
        <f t="shared" si="281"/>
        <v>-104495.83870967734</v>
      </c>
      <c r="N233" s="141" t="s">
        <v>155</v>
      </c>
      <c r="O233" s="141" t="s">
        <v>90</v>
      </c>
      <c r="P233" s="285">
        <v>120000</v>
      </c>
      <c r="Q233" s="285">
        <v>50000</v>
      </c>
      <c r="R233" s="47">
        <f>+R232</f>
        <v>31</v>
      </c>
      <c r="S233" s="15">
        <f t="shared" si="282"/>
        <v>1612.9032258064517</v>
      </c>
      <c r="T233" s="122">
        <f t="shared" si="288"/>
        <v>27</v>
      </c>
      <c r="U233" s="47">
        <f t="shared" si="283"/>
        <v>4</v>
      </c>
      <c r="V233" s="15">
        <f t="shared" si="284"/>
        <v>104516.12903225806</v>
      </c>
      <c r="W233" s="15">
        <f t="shared" si="285"/>
        <v>43548.387096774197</v>
      </c>
      <c r="X233" s="125">
        <f t="shared" si="293"/>
        <v>87699.7</v>
      </c>
      <c r="Y233" s="15">
        <f t="shared" si="286"/>
        <v>44151.3129032258</v>
      </c>
      <c r="AG233" s="57"/>
      <c r="AH233" s="57"/>
      <c r="AI233" s="57"/>
      <c r="AJ233" s="57"/>
      <c r="AK233" s="57"/>
    </row>
    <row r="234" spans="1:37" outlineLevel="1">
      <c r="A234" s="265" t="s">
        <v>88</v>
      </c>
      <c r="B234" s="266" t="s">
        <v>151</v>
      </c>
      <c r="C234" s="125">
        <v>0</v>
      </c>
      <c r="D234" s="125">
        <v>0</v>
      </c>
      <c r="E234" s="47">
        <f>+E230</f>
        <v>31</v>
      </c>
      <c r="F234" s="15">
        <f t="shared" si="277"/>
        <v>0</v>
      </c>
      <c r="G234" s="122">
        <f t="shared" si="287"/>
        <v>27</v>
      </c>
      <c r="H234" s="47">
        <f t="shared" si="278"/>
        <v>4</v>
      </c>
      <c r="I234" s="15">
        <f t="shared" si="279"/>
        <v>0</v>
      </c>
      <c r="J234" s="15">
        <f t="shared" si="280"/>
        <v>0</v>
      </c>
      <c r="K234" s="841">
        <f t="shared" si="292"/>
        <v>0</v>
      </c>
      <c r="L234" s="15">
        <f t="shared" si="281"/>
        <v>0</v>
      </c>
      <c r="N234" s="265" t="s">
        <v>88</v>
      </c>
      <c r="O234" s="266" t="s">
        <v>151</v>
      </c>
      <c r="P234" s="125">
        <v>0</v>
      </c>
      <c r="Q234" s="125">
        <v>0</v>
      </c>
      <c r="R234" s="47">
        <f>+R230</f>
        <v>31</v>
      </c>
      <c r="S234" s="15">
        <f t="shared" si="282"/>
        <v>0</v>
      </c>
      <c r="T234" s="122">
        <f>+T233</f>
        <v>27</v>
      </c>
      <c r="U234" s="47">
        <f t="shared" si="283"/>
        <v>4</v>
      </c>
      <c r="V234" s="15">
        <f t="shared" si="284"/>
        <v>0</v>
      </c>
      <c r="W234" s="15">
        <f t="shared" si="285"/>
        <v>0</v>
      </c>
      <c r="X234" s="125">
        <f t="shared" si="293"/>
        <v>0</v>
      </c>
      <c r="Y234" s="15">
        <f t="shared" si="286"/>
        <v>0</v>
      </c>
      <c r="AG234" s="57"/>
      <c r="AH234" s="57"/>
      <c r="AI234" s="57"/>
      <c r="AJ234" s="57"/>
      <c r="AK234" s="57"/>
    </row>
    <row r="235" spans="1:37" outlineLevel="1">
      <c r="A235" s="265" t="s">
        <v>88</v>
      </c>
      <c r="B235" s="266" t="s">
        <v>90</v>
      </c>
      <c r="C235" s="17">
        <v>1010000</v>
      </c>
      <c r="D235" s="17">
        <v>929000</v>
      </c>
      <c r="E235" s="47">
        <f t="shared" ref="E235:E237" si="294">+E234</f>
        <v>31</v>
      </c>
      <c r="F235" s="15">
        <f t="shared" si="277"/>
        <v>29967.741935483871</v>
      </c>
      <c r="G235" s="122">
        <f t="shared" si="287"/>
        <v>27</v>
      </c>
      <c r="H235" s="47">
        <f t="shared" si="278"/>
        <v>4</v>
      </c>
      <c r="I235" s="15">
        <f t="shared" si="279"/>
        <v>879677.41935483867</v>
      </c>
      <c r="J235" s="15">
        <f t="shared" si="280"/>
        <v>809129.03225806449</v>
      </c>
      <c r="K235" s="841">
        <f t="shared" si="292"/>
        <v>757445</v>
      </c>
      <c r="L235" s="15">
        <f t="shared" si="281"/>
        <v>-51684.032258064486</v>
      </c>
      <c r="N235" s="265" t="s">
        <v>88</v>
      </c>
      <c r="O235" s="266" t="s">
        <v>90</v>
      </c>
      <c r="P235" s="125">
        <v>170000</v>
      </c>
      <c r="Q235" s="17">
        <v>175000</v>
      </c>
      <c r="R235" s="47">
        <f t="shared" ref="R235:R237" si="295">+R234</f>
        <v>31</v>
      </c>
      <c r="S235" s="15">
        <f t="shared" si="282"/>
        <v>5645.1612903225805</v>
      </c>
      <c r="T235" s="122">
        <f t="shared" ref="T235:T237" si="296">+T234</f>
        <v>27</v>
      </c>
      <c r="U235" s="47">
        <f t="shared" si="283"/>
        <v>4</v>
      </c>
      <c r="V235" s="15">
        <f t="shared" si="284"/>
        <v>148064.51612903227</v>
      </c>
      <c r="W235" s="15">
        <f t="shared" si="285"/>
        <v>152419.35483870967</v>
      </c>
      <c r="X235" s="125">
        <f t="shared" si="293"/>
        <v>181737.70000000007</v>
      </c>
      <c r="Y235" s="15">
        <f t="shared" si="286"/>
        <v>29318.345161290403</v>
      </c>
      <c r="AG235" s="57"/>
      <c r="AH235" s="57"/>
      <c r="AI235" s="57"/>
      <c r="AJ235" s="57"/>
      <c r="AK235" s="57"/>
    </row>
    <row r="236" spans="1:37" outlineLevel="1">
      <c r="A236" s="265" t="s">
        <v>9</v>
      </c>
      <c r="B236" s="266" t="s">
        <v>168</v>
      </c>
      <c r="C236" s="125">
        <v>910000</v>
      </c>
      <c r="D236" s="125">
        <v>833000</v>
      </c>
      <c r="E236" s="47">
        <f t="shared" si="294"/>
        <v>31</v>
      </c>
      <c r="F236" s="15">
        <f t="shared" si="277"/>
        <v>26870.967741935485</v>
      </c>
      <c r="G236" s="122">
        <f t="shared" si="287"/>
        <v>27</v>
      </c>
      <c r="H236" s="47">
        <f t="shared" si="278"/>
        <v>4</v>
      </c>
      <c r="I236" s="15">
        <f t="shared" si="279"/>
        <v>792580.6451612903</v>
      </c>
      <c r="J236" s="15">
        <f t="shared" si="280"/>
        <v>725516.12903225806</v>
      </c>
      <c r="K236" s="841">
        <f t="shared" si="292"/>
        <v>777538</v>
      </c>
      <c r="L236" s="15">
        <f t="shared" si="281"/>
        <v>52021.870967741939</v>
      </c>
      <c r="N236" s="265" t="s">
        <v>9</v>
      </c>
      <c r="O236" s="266" t="s">
        <v>168</v>
      </c>
      <c r="P236" s="125">
        <v>70000</v>
      </c>
      <c r="Q236" s="125">
        <v>70000</v>
      </c>
      <c r="R236" s="47">
        <f t="shared" si="295"/>
        <v>31</v>
      </c>
      <c r="S236" s="15">
        <f t="shared" si="282"/>
        <v>2258.0645161290322</v>
      </c>
      <c r="T236" s="122">
        <f t="shared" si="296"/>
        <v>27</v>
      </c>
      <c r="U236" s="47">
        <f t="shared" si="283"/>
        <v>4</v>
      </c>
      <c r="V236" s="15">
        <f t="shared" si="284"/>
        <v>60967.741935483871</v>
      </c>
      <c r="W236" s="15">
        <f t="shared" si="285"/>
        <v>60967.741935483871</v>
      </c>
      <c r="X236" s="125">
        <f t="shared" si="293"/>
        <v>77305.399999999994</v>
      </c>
      <c r="Y236" s="15">
        <f t="shared" si="286"/>
        <v>16337.658064516123</v>
      </c>
      <c r="AG236" s="57"/>
      <c r="AH236" s="57"/>
      <c r="AI236" s="57"/>
      <c r="AJ236" s="57"/>
      <c r="AK236" s="57"/>
    </row>
    <row r="237" spans="1:37" ht="15.75" outlineLevel="1" thickBot="1">
      <c r="A237" s="141" t="s">
        <v>305</v>
      </c>
      <c r="B237" s="225" t="s">
        <v>90</v>
      </c>
      <c r="C237" s="226">
        <v>0</v>
      </c>
      <c r="D237" s="226">
        <v>0</v>
      </c>
      <c r="E237" s="47">
        <f t="shared" si="294"/>
        <v>31</v>
      </c>
      <c r="F237" s="15">
        <f t="shared" si="277"/>
        <v>0</v>
      </c>
      <c r="G237" s="122">
        <f t="shared" si="287"/>
        <v>27</v>
      </c>
      <c r="H237" s="204">
        <f t="shared" si="278"/>
        <v>4</v>
      </c>
      <c r="I237" s="203">
        <f t="shared" si="279"/>
        <v>0</v>
      </c>
      <c r="J237" s="203">
        <f t="shared" si="280"/>
        <v>0</v>
      </c>
      <c r="K237" s="841">
        <f t="shared" si="292"/>
        <v>0</v>
      </c>
      <c r="L237" s="203">
        <f t="shared" si="281"/>
        <v>0</v>
      </c>
      <c r="N237" s="141" t="s">
        <v>305</v>
      </c>
      <c r="O237" s="225" t="s">
        <v>90</v>
      </c>
      <c r="P237" s="226">
        <v>0</v>
      </c>
      <c r="Q237" s="226">
        <v>0</v>
      </c>
      <c r="R237" s="47">
        <f t="shared" si="295"/>
        <v>31</v>
      </c>
      <c r="S237" s="203">
        <f t="shared" si="282"/>
        <v>0</v>
      </c>
      <c r="T237" s="122">
        <f t="shared" si="296"/>
        <v>27</v>
      </c>
      <c r="U237" s="204">
        <f t="shared" si="283"/>
        <v>4</v>
      </c>
      <c r="V237" s="203">
        <f t="shared" si="284"/>
        <v>0</v>
      </c>
      <c r="W237" s="203">
        <f t="shared" si="285"/>
        <v>0</v>
      </c>
      <c r="X237" s="125">
        <f t="shared" si="293"/>
        <v>0</v>
      </c>
      <c r="Y237" s="203">
        <f t="shared" si="286"/>
        <v>0</v>
      </c>
    </row>
    <row r="238" spans="1:37" ht="16.5" outlineLevel="1" thickTop="1" thickBot="1">
      <c r="A238" s="12" t="s">
        <v>10</v>
      </c>
      <c r="B238" s="12" t="s">
        <v>11</v>
      </c>
      <c r="C238" s="18">
        <f>SUM(C229:C237)</f>
        <v>5470000</v>
      </c>
      <c r="D238" s="18">
        <f>SUM(D229:D237)</f>
        <v>5475000</v>
      </c>
      <c r="E238" s="58"/>
      <c r="F238" s="16">
        <f>SUM(F229:F237)</f>
        <v>176612.90322580645</v>
      </c>
      <c r="G238" s="18"/>
      <c r="H238" s="58"/>
      <c r="I238" s="16">
        <f>SUM(I229:I237)</f>
        <v>4764193.5483870972</v>
      </c>
      <c r="J238" s="16">
        <f>SUM(J229:J237)</f>
        <v>4768548.3870967738</v>
      </c>
      <c r="K238" s="842">
        <f>SUM(K229:K237)</f>
        <v>4312948</v>
      </c>
      <c r="L238" s="16">
        <f>SUM(L229:L237)</f>
        <v>-455600.38709677407</v>
      </c>
      <c r="N238" s="12" t="s">
        <v>10</v>
      </c>
      <c r="O238" s="12" t="s">
        <v>11</v>
      </c>
      <c r="P238" s="18">
        <f>SUM(P229:P237)</f>
        <v>670000</v>
      </c>
      <c r="Q238" s="18">
        <f>SUM(Q229:Q237)</f>
        <v>569000</v>
      </c>
      <c r="R238" s="58"/>
      <c r="S238" s="16">
        <f>SUM(S229:S237)</f>
        <v>18354.838709677417</v>
      </c>
      <c r="T238" s="18"/>
      <c r="U238" s="58"/>
      <c r="V238" s="16">
        <f>SUM(V229:V237)</f>
        <v>583548.38709677418</v>
      </c>
      <c r="W238" s="16">
        <f>SUM(W229:W237)</f>
        <v>495580.6451612903</v>
      </c>
      <c r="X238" s="18">
        <f>SUM(X229:X237)</f>
        <v>607715.6</v>
      </c>
      <c r="Y238" s="16">
        <f>SUM(Y229:Y237)</f>
        <v>112134.95483870967</v>
      </c>
    </row>
    <row r="239" spans="1:37" ht="15.75" outlineLevel="1" thickTop="1">
      <c r="A239" s="11" t="s">
        <v>307</v>
      </c>
      <c r="B239" s="11" t="s">
        <v>91</v>
      </c>
      <c r="C239" s="19">
        <v>3150000</v>
      </c>
      <c r="D239" s="19">
        <v>3150000</v>
      </c>
      <c r="E239" s="47">
        <f>+E237</f>
        <v>31</v>
      </c>
      <c r="F239" s="14">
        <f t="shared" ref="F239:F244" si="297">+D239/E239</f>
        <v>101612.90322580645</v>
      </c>
      <c r="G239" s="45">
        <f>+G237</f>
        <v>27</v>
      </c>
      <c r="H239" s="47">
        <f t="shared" ref="H239:H245" si="298">+E239-G239</f>
        <v>4</v>
      </c>
      <c r="I239" s="15">
        <f t="shared" ref="I239:I245" si="299">+(C239/E239)*G239</f>
        <v>2743548.3870967743</v>
      </c>
      <c r="J239" s="15">
        <f t="shared" ref="J239:J245" si="300">+F239*G239</f>
        <v>2743548.3870967743</v>
      </c>
      <c r="K239" s="841">
        <f>H34</f>
        <v>1723720</v>
      </c>
      <c r="L239" s="15">
        <f>+K239-J239</f>
        <v>-1019828.3870967743</v>
      </c>
      <c r="N239" s="11" t="s">
        <v>307</v>
      </c>
      <c r="O239" s="11" t="s">
        <v>91</v>
      </c>
      <c r="P239" s="17">
        <v>570000</v>
      </c>
      <c r="Q239" s="17">
        <v>722000</v>
      </c>
      <c r="R239" s="47">
        <f>+R237</f>
        <v>31</v>
      </c>
      <c r="S239" s="15">
        <f t="shared" ref="S239:S245" si="301">+Q239/R239</f>
        <v>23290.322580645163</v>
      </c>
      <c r="T239" s="35">
        <f>+T237</f>
        <v>27</v>
      </c>
      <c r="U239" s="47">
        <f t="shared" ref="U239:U245" si="302">+R239-T239</f>
        <v>4</v>
      </c>
      <c r="V239" s="15">
        <f t="shared" ref="V239:V245" si="303">+(P239/R239)*T239</f>
        <v>496451.61290322582</v>
      </c>
      <c r="W239" s="15">
        <f t="shared" ref="W239:W245" si="304">+S239*T239</f>
        <v>628838.70967741939</v>
      </c>
      <c r="X239" s="125">
        <f t="shared" si="293"/>
        <v>546510.60000000009</v>
      </c>
      <c r="Y239" s="15">
        <f>+X239-W239</f>
        <v>-82328.109677419299</v>
      </c>
    </row>
    <row r="240" spans="1:37" outlineLevel="1">
      <c r="A240" s="11" t="s">
        <v>335</v>
      </c>
      <c r="B240" s="11" t="s">
        <v>90</v>
      </c>
      <c r="C240" s="19">
        <v>1240000</v>
      </c>
      <c r="D240" s="19">
        <v>1356000</v>
      </c>
      <c r="E240" s="47">
        <f>+E239</f>
        <v>31</v>
      </c>
      <c r="F240" s="14">
        <f t="shared" si="297"/>
        <v>43741.93548387097</v>
      </c>
      <c r="G240" s="122">
        <f>+G239</f>
        <v>27</v>
      </c>
      <c r="H240" s="47">
        <f t="shared" si="298"/>
        <v>4</v>
      </c>
      <c r="I240" s="15">
        <f t="shared" si="299"/>
        <v>1080000</v>
      </c>
      <c r="J240" s="15">
        <f t="shared" si="300"/>
        <v>1181032.2580645161</v>
      </c>
      <c r="K240" s="841">
        <f t="shared" ref="K240:K245" si="305">H35</f>
        <v>937947</v>
      </c>
      <c r="L240" s="15">
        <f>+K240-J240</f>
        <v>-243085.25806451612</v>
      </c>
      <c r="N240" s="11" t="s">
        <v>335</v>
      </c>
      <c r="O240" s="11" t="s">
        <v>90</v>
      </c>
      <c r="P240" s="125">
        <v>230000</v>
      </c>
      <c r="Q240" s="125">
        <v>100000</v>
      </c>
      <c r="R240" s="47">
        <f>+R239</f>
        <v>31</v>
      </c>
      <c r="S240" s="15">
        <f t="shared" ref="S240" si="306">+Q240/R240</f>
        <v>3225.8064516129034</v>
      </c>
      <c r="T240" s="122">
        <f>+T239</f>
        <v>27</v>
      </c>
      <c r="U240" s="47">
        <f t="shared" ref="U240" si="307">+R240-T240</f>
        <v>4</v>
      </c>
      <c r="V240" s="15">
        <f t="shared" ref="V240" si="308">+(P240/R240)*T240</f>
        <v>200322.58064516127</v>
      </c>
      <c r="W240" s="15">
        <f t="shared" ref="W240" si="309">+S240*T240</f>
        <v>87096.774193548394</v>
      </c>
      <c r="X240" s="125">
        <f t="shared" si="293"/>
        <v>61818.700000000033</v>
      </c>
      <c r="Y240" s="15">
        <f>+X240-W240</f>
        <v>-25278.07419354836</v>
      </c>
    </row>
    <row r="241" spans="1:25" outlineLevel="1">
      <c r="A241" s="11" t="s">
        <v>307</v>
      </c>
      <c r="B241" s="11" t="s">
        <v>151</v>
      </c>
      <c r="C241" s="19">
        <v>0</v>
      </c>
      <c r="D241" s="19">
        <v>0</v>
      </c>
      <c r="E241" s="126">
        <f>+E239</f>
        <v>31</v>
      </c>
      <c r="F241" s="14">
        <f t="shared" si="297"/>
        <v>0</v>
      </c>
      <c r="G241" s="122">
        <f>+G239</f>
        <v>27</v>
      </c>
      <c r="H241" s="47">
        <f t="shared" si="298"/>
        <v>4</v>
      </c>
      <c r="I241" s="15">
        <f t="shared" si="299"/>
        <v>0</v>
      </c>
      <c r="J241" s="15">
        <f t="shared" si="300"/>
        <v>0</v>
      </c>
      <c r="K241" s="841">
        <f t="shared" si="305"/>
        <v>0</v>
      </c>
      <c r="L241" s="15">
        <f>+K241-J241</f>
        <v>0</v>
      </c>
      <c r="N241" s="11" t="s">
        <v>307</v>
      </c>
      <c r="O241" s="11" t="s">
        <v>151</v>
      </c>
      <c r="P241" s="125">
        <v>0</v>
      </c>
      <c r="Q241" s="125">
        <v>0</v>
      </c>
      <c r="R241" s="126">
        <f>+R239</f>
        <v>31</v>
      </c>
      <c r="S241" s="15">
        <f t="shared" si="301"/>
        <v>0</v>
      </c>
      <c r="T241" s="122">
        <f>+T239</f>
        <v>27</v>
      </c>
      <c r="U241" s="47">
        <f t="shared" si="302"/>
        <v>4</v>
      </c>
      <c r="V241" s="15">
        <f t="shared" si="303"/>
        <v>0</v>
      </c>
      <c r="W241" s="15">
        <f t="shared" si="304"/>
        <v>0</v>
      </c>
      <c r="X241" s="125">
        <f t="shared" si="293"/>
        <v>0</v>
      </c>
      <c r="Y241" s="15">
        <f>+X241-W241</f>
        <v>0</v>
      </c>
    </row>
    <row r="242" spans="1:25" outlineLevel="1">
      <c r="A242" s="11" t="s">
        <v>307</v>
      </c>
      <c r="B242" s="11" t="s">
        <v>90</v>
      </c>
      <c r="C242" s="19">
        <v>1190000</v>
      </c>
      <c r="D242" s="19">
        <v>550000</v>
      </c>
      <c r="E242" s="47">
        <f>+E239</f>
        <v>31</v>
      </c>
      <c r="F242" s="14">
        <f t="shared" si="297"/>
        <v>17741.935483870966</v>
      </c>
      <c r="G242" s="122">
        <f t="shared" ref="G242:G245" si="310">+G241</f>
        <v>27</v>
      </c>
      <c r="H242" s="47">
        <f t="shared" si="298"/>
        <v>4</v>
      </c>
      <c r="I242" s="15">
        <f t="shared" si="299"/>
        <v>1036451.6129032257</v>
      </c>
      <c r="J242" s="15">
        <f t="shared" si="300"/>
        <v>479032.25806451606</v>
      </c>
      <c r="K242" s="841">
        <f t="shared" si="305"/>
        <v>630838</v>
      </c>
      <c r="L242" s="15">
        <f>+K242-J242</f>
        <v>151805.74193548394</v>
      </c>
      <c r="N242" s="11" t="s">
        <v>307</v>
      </c>
      <c r="O242" s="11" t="s">
        <v>90</v>
      </c>
      <c r="P242" s="125">
        <v>210000</v>
      </c>
      <c r="Q242" s="125">
        <v>146000</v>
      </c>
      <c r="R242" s="47">
        <f>+R239</f>
        <v>31</v>
      </c>
      <c r="S242" s="15">
        <f t="shared" si="301"/>
        <v>4709.677419354839</v>
      </c>
      <c r="T242" s="122">
        <f t="shared" ref="T242:T245" si="311">+T241</f>
        <v>27</v>
      </c>
      <c r="U242" s="47">
        <f t="shared" si="302"/>
        <v>4</v>
      </c>
      <c r="V242" s="15">
        <f t="shared" si="303"/>
        <v>182903.22580645161</v>
      </c>
      <c r="W242" s="15">
        <f t="shared" si="304"/>
        <v>127161.29032258065</v>
      </c>
      <c r="X242" s="125">
        <f t="shared" si="293"/>
        <v>65208.599999999991</v>
      </c>
      <c r="Y242" s="15">
        <f t="shared" ref="Y242:Y244" si="312">+X242-W242</f>
        <v>-61952.69032258066</v>
      </c>
    </row>
    <row r="243" spans="1:25" outlineLevel="1">
      <c r="A243" s="11" t="s">
        <v>328</v>
      </c>
      <c r="B243" s="11" t="s">
        <v>90</v>
      </c>
      <c r="C243" s="19">
        <v>270000</v>
      </c>
      <c r="D243" s="19">
        <v>190000</v>
      </c>
      <c r="E243" s="47">
        <f>+E240</f>
        <v>31</v>
      </c>
      <c r="F243" s="14">
        <f t="shared" si="297"/>
        <v>6129.0322580645161</v>
      </c>
      <c r="G243" s="122">
        <f t="shared" si="310"/>
        <v>27</v>
      </c>
      <c r="H243" s="47">
        <f t="shared" si="298"/>
        <v>4</v>
      </c>
      <c r="I243" s="15">
        <f t="shared" si="299"/>
        <v>235161.29032258067</v>
      </c>
      <c r="J243" s="15">
        <f t="shared" si="300"/>
        <v>165483.87096774194</v>
      </c>
      <c r="K243" s="841">
        <f t="shared" si="305"/>
        <v>0</v>
      </c>
      <c r="L243" s="15">
        <f t="shared" ref="L243:L244" si="313">+K243-J243</f>
        <v>-165483.87096774194</v>
      </c>
      <c r="N243" s="11" t="s">
        <v>328</v>
      </c>
      <c r="O243" s="11" t="s">
        <v>90</v>
      </c>
      <c r="P243" s="125">
        <v>60000</v>
      </c>
      <c r="Q243" s="125">
        <v>76000</v>
      </c>
      <c r="R243" s="47">
        <f>+R241</f>
        <v>31</v>
      </c>
      <c r="S243" s="15">
        <f t="shared" si="301"/>
        <v>2451.6129032258063</v>
      </c>
      <c r="T243" s="122">
        <f t="shared" si="311"/>
        <v>27</v>
      </c>
      <c r="U243" s="47">
        <f t="shared" si="302"/>
        <v>4</v>
      </c>
      <c r="V243" s="15">
        <f t="shared" si="303"/>
        <v>52258.06451612903</v>
      </c>
      <c r="W243" s="15">
        <f t="shared" si="304"/>
        <v>66193.548387096773</v>
      </c>
      <c r="X243" s="125">
        <f t="shared" si="293"/>
        <v>0</v>
      </c>
      <c r="Y243" s="15">
        <f t="shared" ref="Y243" si="314">+X243-W243</f>
        <v>-66193.548387096773</v>
      </c>
    </row>
    <row r="244" spans="1:25" outlineLevel="1">
      <c r="A244" s="11" t="s">
        <v>270</v>
      </c>
      <c r="B244" s="11" t="s">
        <v>151</v>
      </c>
      <c r="C244" s="19">
        <v>4960000</v>
      </c>
      <c r="D244" s="19">
        <v>6000000</v>
      </c>
      <c r="E244" s="47">
        <f>+E241</f>
        <v>31</v>
      </c>
      <c r="F244" s="14">
        <f t="shared" si="297"/>
        <v>193548.38709677418</v>
      </c>
      <c r="G244" s="122">
        <f>+G242</f>
        <v>27</v>
      </c>
      <c r="H244" s="47">
        <f t="shared" si="298"/>
        <v>4</v>
      </c>
      <c r="I244" s="15">
        <f t="shared" si="299"/>
        <v>4320000</v>
      </c>
      <c r="J244" s="15">
        <f t="shared" si="300"/>
        <v>5225806.4516129028</v>
      </c>
      <c r="K244" s="841">
        <f t="shared" si="305"/>
        <v>4331770</v>
      </c>
      <c r="L244" s="15">
        <f t="shared" si="313"/>
        <v>-894036.45161290281</v>
      </c>
      <c r="N244" s="11" t="s">
        <v>270</v>
      </c>
      <c r="O244" s="11" t="s">
        <v>151</v>
      </c>
      <c r="P244" s="285">
        <v>990000</v>
      </c>
      <c r="Q244" s="285">
        <v>1262000</v>
      </c>
      <c r="R244" s="47">
        <f>+R242</f>
        <v>31</v>
      </c>
      <c r="S244" s="15">
        <f t="shared" si="301"/>
        <v>40709.677419354841</v>
      </c>
      <c r="T244" s="122">
        <f>+T242</f>
        <v>27</v>
      </c>
      <c r="U244" s="47">
        <f t="shared" si="302"/>
        <v>4</v>
      </c>
      <c r="V244" s="15">
        <f t="shared" si="303"/>
        <v>862258.06451612909</v>
      </c>
      <c r="W244" s="15">
        <f t="shared" si="304"/>
        <v>1099161.2903225806</v>
      </c>
      <c r="X244" s="125">
        <f t="shared" si="293"/>
        <v>1107215.2100000002</v>
      </c>
      <c r="Y244" s="15">
        <f t="shared" si="312"/>
        <v>8053.919677419588</v>
      </c>
    </row>
    <row r="245" spans="1:25" ht="15.75" outlineLevel="1" thickBot="1">
      <c r="A245" s="2" t="s">
        <v>270</v>
      </c>
      <c r="B245" s="2" t="s">
        <v>304</v>
      </c>
      <c r="C245" s="17">
        <v>270000</v>
      </c>
      <c r="D245" s="17">
        <v>263000</v>
      </c>
      <c r="E245" s="47">
        <f>+E239</f>
        <v>31</v>
      </c>
      <c r="F245" s="14">
        <f t="shared" ref="F245" si="315">+D245/E245</f>
        <v>8483.8709677419356</v>
      </c>
      <c r="G245" s="122">
        <f t="shared" si="310"/>
        <v>27</v>
      </c>
      <c r="H245" s="47">
        <f t="shared" si="298"/>
        <v>4</v>
      </c>
      <c r="I245" s="15">
        <f t="shared" si="299"/>
        <v>235161.29032258067</v>
      </c>
      <c r="J245" s="15">
        <f t="shared" si="300"/>
        <v>229064.51612903227</v>
      </c>
      <c r="K245" s="841">
        <f t="shared" si="305"/>
        <v>281248</v>
      </c>
      <c r="L245" s="15">
        <f>+K245-J245</f>
        <v>52183.483870967728</v>
      </c>
      <c r="N245" s="2" t="s">
        <v>270</v>
      </c>
      <c r="O245" s="2" t="s">
        <v>304</v>
      </c>
      <c r="P245" s="17">
        <v>0</v>
      </c>
      <c r="Q245" s="17">
        <v>0</v>
      </c>
      <c r="R245" s="47">
        <f>+R239</f>
        <v>31</v>
      </c>
      <c r="S245" s="14">
        <f t="shared" si="301"/>
        <v>0</v>
      </c>
      <c r="T245" s="122">
        <f t="shared" si="311"/>
        <v>27</v>
      </c>
      <c r="U245" s="47">
        <f t="shared" si="302"/>
        <v>4</v>
      </c>
      <c r="V245" s="15">
        <f t="shared" si="303"/>
        <v>0</v>
      </c>
      <c r="W245" s="15">
        <f t="shared" si="304"/>
        <v>0</v>
      </c>
      <c r="X245" s="125">
        <f t="shared" si="293"/>
        <v>0</v>
      </c>
      <c r="Y245" s="15">
        <f>+X245-W245</f>
        <v>0</v>
      </c>
    </row>
    <row r="246" spans="1:25" ht="16.5" outlineLevel="1" thickTop="1" thickBot="1">
      <c r="A246" s="12" t="s">
        <v>17</v>
      </c>
      <c r="B246" s="12" t="s">
        <v>11</v>
      </c>
      <c r="C246" s="18">
        <f>SUM(C239:C245)</f>
        <v>11080000</v>
      </c>
      <c r="D246" s="18">
        <f>SUM(D239:D245)</f>
        <v>11509000</v>
      </c>
      <c r="E246" s="16"/>
      <c r="F246" s="16">
        <f>SUM(F239:F245)</f>
        <v>371258.06451612903</v>
      </c>
      <c r="G246" s="18"/>
      <c r="H246" s="16"/>
      <c r="I246" s="16">
        <f>SUM(I239:I245)</f>
        <v>9650322.5806451607</v>
      </c>
      <c r="J246" s="16">
        <f>SUM(J239:J245)</f>
        <v>10023967.741935484</v>
      </c>
      <c r="K246" s="842">
        <f>SUM(K239:K245)</f>
        <v>7905523</v>
      </c>
      <c r="L246" s="16">
        <f>SUM(L239:L245)</f>
        <v>-2118444.7419354836</v>
      </c>
      <c r="N246" s="12" t="s">
        <v>17</v>
      </c>
      <c r="O246" s="12" t="s">
        <v>11</v>
      </c>
      <c r="P246" s="18">
        <f>SUM(P239:P245)</f>
        <v>2060000</v>
      </c>
      <c r="Q246" s="18">
        <f>SUM(Q239:Q245)</f>
        <v>2306000</v>
      </c>
      <c r="R246" s="16"/>
      <c r="S246" s="16">
        <f>SUM(S239:S245)</f>
        <v>74387.096774193546</v>
      </c>
      <c r="T246" s="18"/>
      <c r="U246" s="16"/>
      <c r="V246" s="16">
        <f>SUM(V239:V245)</f>
        <v>1794193.5483870967</v>
      </c>
      <c r="W246" s="16">
        <f>SUM(W239:W245)</f>
        <v>2008451.6129032257</v>
      </c>
      <c r="X246" s="18">
        <f>SUM(X239:X245)</f>
        <v>1780753.1100000003</v>
      </c>
      <c r="Y246" s="16">
        <f>SUM(Y239:Y245)</f>
        <v>-227698.50290322548</v>
      </c>
    </row>
    <row r="247" spans="1:25" ht="15.75" outlineLevel="1" thickTop="1">
      <c r="A247" s="1061" t="s">
        <v>18</v>
      </c>
      <c r="B247" s="1061"/>
      <c r="C247" s="19">
        <f>SUM(C246,C238)</f>
        <v>16550000</v>
      </c>
      <c r="D247" s="19">
        <f>SUM(D246,D238)</f>
        <v>16984000</v>
      </c>
      <c r="E247" s="49"/>
      <c r="F247" s="14">
        <f>SUM(F246,F238)</f>
        <v>547870.96774193551</v>
      </c>
      <c r="G247" s="19"/>
      <c r="H247" s="49"/>
      <c r="I247" s="14">
        <f>SUM(I238,I246)</f>
        <v>14414516.129032258</v>
      </c>
      <c r="J247" s="14">
        <f>SUM(J238,J246)</f>
        <v>14792516.129032258</v>
      </c>
      <c r="K247" s="19">
        <f>SUM(K238,K246)</f>
        <v>12218471</v>
      </c>
      <c r="L247" s="14">
        <f>SUM(L238,L246)</f>
        <v>-2574045.1290322579</v>
      </c>
      <c r="N247" s="1061" t="s">
        <v>18</v>
      </c>
      <c r="O247" s="1061"/>
      <c r="P247" s="19">
        <f>SUM(P246,P238)</f>
        <v>2730000</v>
      </c>
      <c r="Q247" s="19">
        <f>SUM(Q246,Q238)</f>
        <v>2875000</v>
      </c>
      <c r="R247" s="49"/>
      <c r="S247" s="14">
        <f>SUM(S246,S238)</f>
        <v>92741.93548387097</v>
      </c>
      <c r="T247" s="19"/>
      <c r="U247" s="49"/>
      <c r="V247" s="14">
        <f>SUM(V238,V246)</f>
        <v>2377741.935483871</v>
      </c>
      <c r="W247" s="14">
        <f>SUM(W238,W246)</f>
        <v>2504032.2580645159</v>
      </c>
      <c r="X247" s="19">
        <f>SUM(X238,X246)</f>
        <v>2388468.7100000004</v>
      </c>
      <c r="Y247" s="14">
        <f>SUM(Y238,Y246)</f>
        <v>-115563.54806451581</v>
      </c>
    </row>
    <row r="249" spans="1:25">
      <c r="A249" s="1089">
        <f>+A225+30</f>
        <v>44715</v>
      </c>
      <c r="B249" s="1089"/>
    </row>
    <row r="250" spans="1:25" outlineLevel="1">
      <c r="A250" s="1" t="s">
        <v>1</v>
      </c>
      <c r="L250" s="13" t="s">
        <v>57</v>
      </c>
      <c r="N250" s="1" t="s">
        <v>50</v>
      </c>
      <c r="Y250" s="13" t="s">
        <v>132</v>
      </c>
    </row>
    <row r="251" spans="1:25" ht="15" customHeight="1" outlineLevel="1">
      <c r="A251" s="981" t="s">
        <v>64</v>
      </c>
      <c r="B251" s="981" t="s">
        <v>3</v>
      </c>
      <c r="C251" s="981" t="s">
        <v>123</v>
      </c>
      <c r="D251" s="981" t="s">
        <v>65</v>
      </c>
      <c r="E251" s="981" t="s">
        <v>66</v>
      </c>
      <c r="F251" s="981" t="s">
        <v>67</v>
      </c>
      <c r="G251" s="981" t="s">
        <v>68</v>
      </c>
      <c r="H251" s="981" t="s">
        <v>29</v>
      </c>
      <c r="I251" s="981" t="s">
        <v>124</v>
      </c>
      <c r="J251" s="981" t="s">
        <v>125</v>
      </c>
      <c r="K251" s="981" t="s">
        <v>70</v>
      </c>
      <c r="L251" s="981" t="s">
        <v>71</v>
      </c>
      <c r="N251" s="1062" t="s">
        <v>2</v>
      </c>
      <c r="O251" s="1062" t="s">
        <v>3</v>
      </c>
      <c r="P251" s="981" t="s">
        <v>123</v>
      </c>
      <c r="Q251" s="981" t="s">
        <v>65</v>
      </c>
      <c r="R251" s="981" t="s">
        <v>66</v>
      </c>
      <c r="S251" s="981" t="s">
        <v>67</v>
      </c>
      <c r="T251" s="981" t="s">
        <v>68</v>
      </c>
      <c r="U251" s="981" t="s">
        <v>29</v>
      </c>
      <c r="V251" s="981" t="s">
        <v>124</v>
      </c>
      <c r="W251" s="981" t="s">
        <v>125</v>
      </c>
      <c r="X251" s="981" t="s">
        <v>70</v>
      </c>
      <c r="Y251" s="981" t="s">
        <v>71</v>
      </c>
    </row>
    <row r="252" spans="1:25" outlineLevel="1">
      <c r="A252" s="981"/>
      <c r="B252" s="981"/>
      <c r="C252" s="981"/>
      <c r="D252" s="981"/>
      <c r="E252" s="981"/>
      <c r="F252" s="981"/>
      <c r="G252" s="981"/>
      <c r="H252" s="981"/>
      <c r="I252" s="981"/>
      <c r="J252" s="981"/>
      <c r="K252" s="981"/>
      <c r="L252" s="981"/>
      <c r="N252" s="1062"/>
      <c r="O252" s="1062"/>
      <c r="P252" s="981"/>
      <c r="Q252" s="981"/>
      <c r="R252" s="981"/>
      <c r="S252" s="981"/>
      <c r="T252" s="981"/>
      <c r="U252" s="981"/>
      <c r="V252" s="981"/>
      <c r="W252" s="981"/>
      <c r="X252" s="981"/>
      <c r="Y252" s="981"/>
    </row>
    <row r="253" spans="1:25" outlineLevel="1">
      <c r="A253" s="141" t="s">
        <v>4</v>
      </c>
      <c r="B253" s="141" t="s">
        <v>151</v>
      </c>
      <c r="C253" s="125"/>
      <c r="D253" s="125"/>
      <c r="E253" s="126">
        <f>T28</f>
        <v>29</v>
      </c>
      <c r="F253" s="15">
        <f t="shared" ref="F253:F261" si="316">+D253/E253</f>
        <v>0</v>
      </c>
      <c r="G253" s="122">
        <f>U28</f>
        <v>0</v>
      </c>
      <c r="H253" s="47">
        <f t="shared" ref="H253:H261" si="317">+E253-G253</f>
        <v>29</v>
      </c>
      <c r="I253" s="15">
        <f t="shared" ref="I253:I261" si="318">+(C253/E253)*G253</f>
        <v>0</v>
      </c>
      <c r="J253" s="15">
        <f t="shared" ref="J253:J261" si="319">+F253*G253</f>
        <v>0</v>
      </c>
      <c r="K253" s="125"/>
      <c r="L253" s="15">
        <f t="shared" ref="L253:L261" si="320">+K253-J253</f>
        <v>0</v>
      </c>
      <c r="N253" s="141" t="s">
        <v>4</v>
      </c>
      <c r="O253" s="141" t="s">
        <v>151</v>
      </c>
      <c r="P253" s="125"/>
      <c r="Q253" s="125"/>
      <c r="R253" s="126">
        <f>Z28</f>
        <v>29</v>
      </c>
      <c r="S253" s="15">
        <f t="shared" ref="S253:S261" si="321">+Q253/R253</f>
        <v>0</v>
      </c>
      <c r="T253" s="122">
        <f>AA28</f>
        <v>0</v>
      </c>
      <c r="U253" s="47">
        <f t="shared" ref="U253:U261" si="322">+R253-T253</f>
        <v>29</v>
      </c>
      <c r="V253" s="15">
        <f t="shared" ref="V253:V261" si="323">+(P253/R253)*T253</f>
        <v>0</v>
      </c>
      <c r="W253" s="15">
        <f t="shared" ref="W253:W261" si="324">+S253*T253</f>
        <v>0</v>
      </c>
      <c r="X253" s="125"/>
      <c r="Y253" s="15">
        <f t="shared" ref="Y253:Y261" si="325">+X253-W253</f>
        <v>0</v>
      </c>
    </row>
    <row r="254" spans="1:25" outlineLevel="1">
      <c r="A254" s="2" t="s">
        <v>4</v>
      </c>
      <c r="B254" s="141" t="s">
        <v>90</v>
      </c>
      <c r="C254" s="17"/>
      <c r="D254" s="17"/>
      <c r="E254" s="47">
        <f>+E253</f>
        <v>29</v>
      </c>
      <c r="F254" s="15">
        <f t="shared" si="316"/>
        <v>0</v>
      </c>
      <c r="G254" s="122">
        <f>+G253</f>
        <v>0</v>
      </c>
      <c r="H254" s="47">
        <f t="shared" si="317"/>
        <v>29</v>
      </c>
      <c r="I254" s="15">
        <f t="shared" si="318"/>
        <v>0</v>
      </c>
      <c r="J254" s="15">
        <f t="shared" si="319"/>
        <v>0</v>
      </c>
      <c r="K254" s="17"/>
      <c r="L254" s="15">
        <f t="shared" si="320"/>
        <v>0</v>
      </c>
      <c r="N254" s="2" t="s">
        <v>4</v>
      </c>
      <c r="O254" s="141" t="s">
        <v>90</v>
      </c>
      <c r="P254" s="17"/>
      <c r="Q254" s="17"/>
      <c r="R254" s="47">
        <f>+R253</f>
        <v>29</v>
      </c>
      <c r="S254" s="15">
        <f t="shared" si="321"/>
        <v>0</v>
      </c>
      <c r="T254" s="122">
        <f>+T253</f>
        <v>0</v>
      </c>
      <c r="U254" s="47">
        <f t="shared" si="322"/>
        <v>29</v>
      </c>
      <c r="V254" s="15">
        <f t="shared" si="323"/>
        <v>0</v>
      </c>
      <c r="W254" s="15">
        <f t="shared" si="324"/>
        <v>0</v>
      </c>
      <c r="X254" s="125"/>
      <c r="Y254" s="15">
        <f t="shared" si="325"/>
        <v>0</v>
      </c>
    </row>
    <row r="255" spans="1:25" outlineLevel="1">
      <c r="A255" s="141" t="s">
        <v>4</v>
      </c>
      <c r="B255" s="141" t="s">
        <v>140</v>
      </c>
      <c r="C255" s="125"/>
      <c r="D255" s="125"/>
      <c r="E255" s="47">
        <f t="shared" ref="E255:E261" si="326">+E254</f>
        <v>29</v>
      </c>
      <c r="F255" s="15">
        <f t="shared" si="316"/>
        <v>0</v>
      </c>
      <c r="G255" s="122">
        <f t="shared" ref="G255:G261" si="327">+G254</f>
        <v>0</v>
      </c>
      <c r="H255" s="47">
        <f t="shared" si="317"/>
        <v>29</v>
      </c>
      <c r="I255" s="15">
        <f t="shared" si="318"/>
        <v>0</v>
      </c>
      <c r="J255" s="15">
        <f t="shared" si="319"/>
        <v>0</v>
      </c>
      <c r="K255" s="125"/>
      <c r="L255" s="15">
        <f t="shared" si="320"/>
        <v>0</v>
      </c>
      <c r="N255" s="141" t="s">
        <v>4</v>
      </c>
      <c r="O255" s="141" t="s">
        <v>140</v>
      </c>
      <c r="P255" s="125"/>
      <c r="Q255" s="125"/>
      <c r="R255" s="47">
        <f t="shared" ref="R255:R261" si="328">+R254</f>
        <v>29</v>
      </c>
      <c r="S255" s="15">
        <f t="shared" si="321"/>
        <v>0</v>
      </c>
      <c r="T255" s="122">
        <f t="shared" ref="T255:T261" si="329">+T254</f>
        <v>0</v>
      </c>
      <c r="U255" s="47">
        <f t="shared" si="322"/>
        <v>29</v>
      </c>
      <c r="V255" s="15">
        <f t="shared" si="323"/>
        <v>0</v>
      </c>
      <c r="W255" s="15">
        <f t="shared" si="324"/>
        <v>0</v>
      </c>
      <c r="X255" s="125"/>
      <c r="Y255" s="15">
        <f t="shared" si="325"/>
        <v>0</v>
      </c>
    </row>
    <row r="256" spans="1:25" outlineLevel="1">
      <c r="A256" s="141" t="s">
        <v>306</v>
      </c>
      <c r="B256" s="141" t="s">
        <v>90</v>
      </c>
      <c r="C256" s="17"/>
      <c r="D256" s="17"/>
      <c r="E256" s="47">
        <f t="shared" si="326"/>
        <v>29</v>
      </c>
      <c r="F256" s="15">
        <f t="shared" si="316"/>
        <v>0</v>
      </c>
      <c r="G256" s="122">
        <f t="shared" si="327"/>
        <v>0</v>
      </c>
      <c r="H256" s="47">
        <f t="shared" ref="H256:H258" si="330">+E256-G256</f>
        <v>29</v>
      </c>
      <c r="I256" s="15">
        <f t="shared" ref="I256:I258" si="331">+(C256/E256)*G256</f>
        <v>0</v>
      </c>
      <c r="J256" s="15">
        <f t="shared" ref="J256:J258" si="332">+F256*G256</f>
        <v>0</v>
      </c>
      <c r="K256" s="17"/>
      <c r="L256" s="15">
        <f t="shared" ref="L256:L258" si="333">+K256-J256</f>
        <v>0</v>
      </c>
      <c r="N256" s="141" t="s">
        <v>306</v>
      </c>
      <c r="O256" s="141" t="s">
        <v>90</v>
      </c>
      <c r="P256" s="17"/>
      <c r="Q256" s="17"/>
      <c r="R256" s="47">
        <f t="shared" si="328"/>
        <v>29</v>
      </c>
      <c r="S256" s="15">
        <f t="shared" si="321"/>
        <v>0</v>
      </c>
      <c r="T256" s="122">
        <f t="shared" si="329"/>
        <v>0</v>
      </c>
      <c r="U256" s="47">
        <f t="shared" ref="U256:U258" si="334">+R256-T256</f>
        <v>29</v>
      </c>
      <c r="V256" s="15">
        <f t="shared" ref="V256:V258" si="335">+(P256/R256)*T256</f>
        <v>0</v>
      </c>
      <c r="W256" s="15">
        <f t="shared" ref="W256:W258" si="336">+S256*T256</f>
        <v>0</v>
      </c>
      <c r="X256" s="125"/>
      <c r="Y256" s="15">
        <f t="shared" ref="Y256:Y258" si="337">+X256-W256</f>
        <v>0</v>
      </c>
    </row>
    <row r="257" spans="1:25" outlineLevel="1">
      <c r="A257" s="141" t="s">
        <v>155</v>
      </c>
      <c r="B257" s="141" t="s">
        <v>90</v>
      </c>
      <c r="C257" s="125"/>
      <c r="D257" s="125"/>
      <c r="E257" s="47">
        <f t="shared" si="326"/>
        <v>29</v>
      </c>
      <c r="F257" s="15">
        <f t="shared" si="316"/>
        <v>0</v>
      </c>
      <c r="G257" s="122">
        <f t="shared" si="327"/>
        <v>0</v>
      </c>
      <c r="H257" s="47">
        <f t="shared" si="330"/>
        <v>29</v>
      </c>
      <c r="I257" s="15">
        <f t="shared" si="331"/>
        <v>0</v>
      </c>
      <c r="J257" s="15">
        <f t="shared" si="332"/>
        <v>0</v>
      </c>
      <c r="K257" s="17"/>
      <c r="L257" s="15">
        <f t="shared" si="333"/>
        <v>0</v>
      </c>
      <c r="N257" s="141" t="s">
        <v>155</v>
      </c>
      <c r="O257" s="141" t="s">
        <v>90</v>
      </c>
      <c r="P257" s="125"/>
      <c r="Q257" s="125"/>
      <c r="R257" s="47">
        <f t="shared" si="328"/>
        <v>29</v>
      </c>
      <c r="S257" s="15">
        <f t="shared" si="321"/>
        <v>0</v>
      </c>
      <c r="T257" s="122">
        <f t="shared" si="329"/>
        <v>0</v>
      </c>
      <c r="U257" s="47">
        <f t="shared" si="334"/>
        <v>29</v>
      </c>
      <c r="V257" s="15">
        <f t="shared" si="335"/>
        <v>0</v>
      </c>
      <c r="W257" s="15">
        <f t="shared" si="336"/>
        <v>0</v>
      </c>
      <c r="X257" s="125"/>
      <c r="Y257" s="15">
        <f t="shared" si="337"/>
        <v>0</v>
      </c>
    </row>
    <row r="258" spans="1:25" outlineLevel="1">
      <c r="A258" s="265" t="s">
        <v>88</v>
      </c>
      <c r="B258" s="266" t="s">
        <v>151</v>
      </c>
      <c r="C258" s="226"/>
      <c r="D258" s="226"/>
      <c r="E258" s="47">
        <f t="shared" si="326"/>
        <v>29</v>
      </c>
      <c r="F258" s="15">
        <f t="shared" si="316"/>
        <v>0</v>
      </c>
      <c r="G258" s="122">
        <f t="shared" si="327"/>
        <v>0</v>
      </c>
      <c r="H258" s="204">
        <f t="shared" si="330"/>
        <v>29</v>
      </c>
      <c r="I258" s="203">
        <f t="shared" si="331"/>
        <v>0</v>
      </c>
      <c r="J258" s="203">
        <f t="shared" si="332"/>
        <v>0</v>
      </c>
      <c r="K258" s="267"/>
      <c r="L258" s="203">
        <f t="shared" si="333"/>
        <v>0</v>
      </c>
      <c r="N258" s="265" t="s">
        <v>88</v>
      </c>
      <c r="O258" s="266" t="s">
        <v>151</v>
      </c>
      <c r="P258" s="226"/>
      <c r="Q258" s="226"/>
      <c r="R258" s="47">
        <f t="shared" si="328"/>
        <v>29</v>
      </c>
      <c r="S258" s="15">
        <f t="shared" si="321"/>
        <v>0</v>
      </c>
      <c r="T258" s="122">
        <f t="shared" si="329"/>
        <v>0</v>
      </c>
      <c r="U258" s="204">
        <f t="shared" si="334"/>
        <v>29</v>
      </c>
      <c r="V258" s="203">
        <f t="shared" si="335"/>
        <v>0</v>
      </c>
      <c r="W258" s="203">
        <f t="shared" si="336"/>
        <v>0</v>
      </c>
      <c r="X258" s="267"/>
      <c r="Y258" s="203">
        <f t="shared" si="337"/>
        <v>0</v>
      </c>
    </row>
    <row r="259" spans="1:25" outlineLevel="1">
      <c r="A259" s="265" t="s">
        <v>88</v>
      </c>
      <c r="B259" s="266" t="s">
        <v>90</v>
      </c>
      <c r="C259" s="17"/>
      <c r="D259" s="17"/>
      <c r="E259" s="47">
        <f t="shared" si="326"/>
        <v>29</v>
      </c>
      <c r="F259" s="15">
        <f t="shared" si="316"/>
        <v>0</v>
      </c>
      <c r="G259" s="122">
        <f t="shared" si="327"/>
        <v>0</v>
      </c>
      <c r="H259" s="47">
        <f t="shared" si="317"/>
        <v>29</v>
      </c>
      <c r="I259" s="15">
        <f t="shared" si="318"/>
        <v>0</v>
      </c>
      <c r="J259" s="15">
        <f t="shared" si="319"/>
        <v>0</v>
      </c>
      <c r="K259" s="267"/>
      <c r="L259" s="15">
        <f t="shared" si="320"/>
        <v>0</v>
      </c>
      <c r="N259" s="265" t="s">
        <v>88</v>
      </c>
      <c r="O259" s="266" t="s">
        <v>90</v>
      </c>
      <c r="P259" s="17"/>
      <c r="Q259" s="17"/>
      <c r="R259" s="47">
        <f t="shared" si="328"/>
        <v>29</v>
      </c>
      <c r="S259" s="15">
        <f t="shared" si="321"/>
        <v>0</v>
      </c>
      <c r="T259" s="122">
        <f t="shared" si="329"/>
        <v>0</v>
      </c>
      <c r="U259" s="47">
        <f t="shared" si="322"/>
        <v>29</v>
      </c>
      <c r="V259" s="15">
        <f t="shared" si="323"/>
        <v>0</v>
      </c>
      <c r="W259" s="15">
        <f t="shared" si="324"/>
        <v>0</v>
      </c>
      <c r="X259" s="267"/>
      <c r="Y259" s="15">
        <f t="shared" si="325"/>
        <v>0</v>
      </c>
    </row>
    <row r="260" spans="1:25" outlineLevel="1">
      <c r="A260" s="265" t="s">
        <v>9</v>
      </c>
      <c r="B260" s="266" t="s">
        <v>168</v>
      </c>
      <c r="C260" s="125"/>
      <c r="D260" s="125"/>
      <c r="E260" s="47">
        <f t="shared" si="326"/>
        <v>29</v>
      </c>
      <c r="F260" s="15">
        <f t="shared" si="316"/>
        <v>0</v>
      </c>
      <c r="G260" s="122">
        <f t="shared" si="327"/>
        <v>0</v>
      </c>
      <c r="H260" s="47">
        <f t="shared" si="317"/>
        <v>29</v>
      </c>
      <c r="I260" s="15">
        <f t="shared" si="318"/>
        <v>0</v>
      </c>
      <c r="J260" s="15">
        <f t="shared" si="319"/>
        <v>0</v>
      </c>
      <c r="K260" s="267"/>
      <c r="L260" s="15">
        <f t="shared" si="320"/>
        <v>0</v>
      </c>
      <c r="N260" s="265" t="s">
        <v>9</v>
      </c>
      <c r="O260" s="266" t="s">
        <v>168</v>
      </c>
      <c r="P260" s="125"/>
      <c r="Q260" s="125"/>
      <c r="R260" s="47">
        <f t="shared" si="328"/>
        <v>29</v>
      </c>
      <c r="S260" s="15">
        <f t="shared" si="321"/>
        <v>0</v>
      </c>
      <c r="T260" s="122">
        <f t="shared" si="329"/>
        <v>0</v>
      </c>
      <c r="U260" s="47">
        <f t="shared" si="322"/>
        <v>29</v>
      </c>
      <c r="V260" s="15">
        <f t="shared" si="323"/>
        <v>0</v>
      </c>
      <c r="W260" s="15">
        <f t="shared" si="324"/>
        <v>0</v>
      </c>
      <c r="X260" s="267"/>
      <c r="Y260" s="15">
        <f t="shared" si="325"/>
        <v>0</v>
      </c>
    </row>
    <row r="261" spans="1:25" ht="15.75" outlineLevel="1" thickBot="1">
      <c r="A261" s="141" t="s">
        <v>305</v>
      </c>
      <c r="B261" s="225" t="s">
        <v>90</v>
      </c>
      <c r="C261" s="226"/>
      <c r="D261" s="226"/>
      <c r="E261" s="47">
        <f t="shared" si="326"/>
        <v>29</v>
      </c>
      <c r="F261" s="15">
        <f t="shared" si="316"/>
        <v>0</v>
      </c>
      <c r="G261" s="122">
        <f t="shared" si="327"/>
        <v>0</v>
      </c>
      <c r="H261" s="204">
        <f t="shared" si="317"/>
        <v>29</v>
      </c>
      <c r="I261" s="203">
        <f t="shared" si="318"/>
        <v>0</v>
      </c>
      <c r="J261" s="203">
        <f t="shared" si="319"/>
        <v>0</v>
      </c>
      <c r="K261" s="226"/>
      <c r="L261" s="203">
        <f t="shared" si="320"/>
        <v>0</v>
      </c>
      <c r="N261" s="141" t="s">
        <v>305</v>
      </c>
      <c r="O261" s="225" t="s">
        <v>90</v>
      </c>
      <c r="P261" s="226"/>
      <c r="Q261" s="226"/>
      <c r="R261" s="47">
        <f t="shared" si="328"/>
        <v>29</v>
      </c>
      <c r="S261" s="15">
        <f t="shared" si="321"/>
        <v>0</v>
      </c>
      <c r="T261" s="122">
        <f t="shared" si="329"/>
        <v>0</v>
      </c>
      <c r="U261" s="204">
        <f t="shared" si="322"/>
        <v>29</v>
      </c>
      <c r="V261" s="203">
        <f t="shared" si="323"/>
        <v>0</v>
      </c>
      <c r="W261" s="203">
        <f t="shared" si="324"/>
        <v>0</v>
      </c>
      <c r="X261" s="229"/>
      <c r="Y261" s="203">
        <f t="shared" si="325"/>
        <v>0</v>
      </c>
    </row>
    <row r="262" spans="1:25" ht="16.5" outlineLevel="1" thickTop="1" thickBot="1">
      <c r="A262" s="12" t="s">
        <v>10</v>
      </c>
      <c r="B262" s="12" t="s">
        <v>11</v>
      </c>
      <c r="C262" s="18">
        <f>SUM(C253:C261)</f>
        <v>0</v>
      </c>
      <c r="D262" s="18">
        <f>SUM(D253:D261)</f>
        <v>0</v>
      </c>
      <c r="E262" s="58"/>
      <c r="F262" s="16">
        <f>SUM(F253:F261)</f>
        <v>0</v>
      </c>
      <c r="G262" s="18"/>
      <c r="H262" s="58"/>
      <c r="I262" s="16">
        <f>SUM(I253:I261)</f>
        <v>0</v>
      </c>
      <c r="J262" s="16">
        <f>SUM(J253:J261)</f>
        <v>0</v>
      </c>
      <c r="K262" s="18">
        <f>SUM(K253:K261)</f>
        <v>0</v>
      </c>
      <c r="L262" s="16">
        <f>SUM(L253:L261)</f>
        <v>0</v>
      </c>
      <c r="N262" s="12" t="s">
        <v>10</v>
      </c>
      <c r="O262" s="12" t="s">
        <v>11</v>
      </c>
      <c r="P262" s="18">
        <f>SUM(P253:P261)</f>
        <v>0</v>
      </c>
      <c r="Q262" s="18">
        <f>SUM(Q253:Q261)</f>
        <v>0</v>
      </c>
      <c r="R262" s="58"/>
      <c r="S262" s="16">
        <f>SUM(S253:S261)</f>
        <v>0</v>
      </c>
      <c r="T262" s="18"/>
      <c r="U262" s="58"/>
      <c r="V262" s="16">
        <f>SUM(V253:V261)</f>
        <v>0</v>
      </c>
      <c r="W262" s="16">
        <f>SUM(W253:W261)</f>
        <v>0</v>
      </c>
      <c r="X262" s="18">
        <f>SUM(X253:X261)</f>
        <v>0</v>
      </c>
      <c r="Y262" s="16">
        <f>SUM(Y253:Y261)</f>
        <v>0</v>
      </c>
    </row>
    <row r="263" spans="1:25" ht="15.75" outlineLevel="1" thickTop="1">
      <c r="A263" s="11" t="s">
        <v>307</v>
      </c>
      <c r="B263" s="11" t="s">
        <v>91</v>
      </c>
      <c r="C263" s="19"/>
      <c r="D263" s="19"/>
      <c r="E263" s="47">
        <f>+E261</f>
        <v>29</v>
      </c>
      <c r="F263" s="14">
        <f>+D263/E263</f>
        <v>0</v>
      </c>
      <c r="G263" s="45">
        <f>+G261</f>
        <v>0</v>
      </c>
      <c r="H263" s="47">
        <f>+E263-G263</f>
        <v>29</v>
      </c>
      <c r="I263" s="15">
        <f>+(C263/E263)*G263</f>
        <v>0</v>
      </c>
      <c r="J263" s="15">
        <f>+F263*G263</f>
        <v>0</v>
      </c>
      <c r="K263" s="17"/>
      <c r="L263" s="15">
        <f>+K263-J263</f>
        <v>0</v>
      </c>
      <c r="N263" s="11" t="s">
        <v>307</v>
      </c>
      <c r="O263" s="11" t="s">
        <v>91</v>
      </c>
      <c r="P263" s="17"/>
      <c r="Q263" s="17"/>
      <c r="R263" s="47">
        <f>+R261</f>
        <v>29</v>
      </c>
      <c r="S263" s="15">
        <f>+Q263/R263</f>
        <v>0</v>
      </c>
      <c r="T263" s="35">
        <f>+T261</f>
        <v>0</v>
      </c>
      <c r="U263" s="47">
        <f t="shared" ref="U263:U268" si="338">+R263-T263</f>
        <v>29</v>
      </c>
      <c r="V263" s="15">
        <f t="shared" ref="V263:V268" si="339">+(P263/R263)*T263</f>
        <v>0</v>
      </c>
      <c r="W263" s="15">
        <f t="shared" ref="W263:W268" si="340">+S263*T263</f>
        <v>0</v>
      </c>
      <c r="X263" s="125"/>
      <c r="Y263" s="15">
        <f t="shared" ref="Y263:Y268" si="341">+X263-W263</f>
        <v>0</v>
      </c>
    </row>
    <row r="264" spans="1:25" outlineLevel="1">
      <c r="A264" s="11" t="s">
        <v>307</v>
      </c>
      <c r="B264" s="11" t="s">
        <v>151</v>
      </c>
      <c r="C264" s="19"/>
      <c r="D264" s="19"/>
      <c r="E264" s="126">
        <f>+E263</f>
        <v>29</v>
      </c>
      <c r="F264" s="14">
        <f>+D264/E264</f>
        <v>0</v>
      </c>
      <c r="G264" s="45">
        <f>+G263</f>
        <v>0</v>
      </c>
      <c r="H264" s="47">
        <f>+E264-G264</f>
        <v>29</v>
      </c>
      <c r="I264" s="15">
        <f>+(C264/E264)*G264</f>
        <v>0</v>
      </c>
      <c r="J264" s="15">
        <f>+F264*G264</f>
        <v>0</v>
      </c>
      <c r="K264" s="125"/>
      <c r="L264" s="15">
        <f>+K264-J264</f>
        <v>0</v>
      </c>
      <c r="N264" s="11" t="s">
        <v>307</v>
      </c>
      <c r="O264" s="11" t="s">
        <v>151</v>
      </c>
      <c r="P264" s="125"/>
      <c r="Q264" s="125"/>
      <c r="R264" s="126">
        <f>+R263</f>
        <v>29</v>
      </c>
      <c r="S264" s="15">
        <f t="shared" ref="S264:S268" si="342">+Q264/R264</f>
        <v>0</v>
      </c>
      <c r="T264" s="122">
        <f>+T263</f>
        <v>0</v>
      </c>
      <c r="U264" s="47">
        <f t="shared" si="338"/>
        <v>29</v>
      </c>
      <c r="V264" s="15">
        <f t="shared" si="339"/>
        <v>0</v>
      </c>
      <c r="W264" s="15">
        <f t="shared" si="340"/>
        <v>0</v>
      </c>
      <c r="X264" s="125"/>
      <c r="Y264" s="15">
        <f t="shared" si="341"/>
        <v>0</v>
      </c>
    </row>
    <row r="265" spans="1:25" outlineLevel="1">
      <c r="A265" s="11" t="s">
        <v>307</v>
      </c>
      <c r="B265" s="11" t="s">
        <v>140</v>
      </c>
      <c r="C265" s="19"/>
      <c r="D265" s="19"/>
      <c r="E265" s="126">
        <f t="shared" ref="E265:E268" si="343">+E264</f>
        <v>29</v>
      </c>
      <c r="F265" s="14">
        <f t="shared" ref="F265:F268" si="344">+D265/E265</f>
        <v>0</v>
      </c>
      <c r="G265" s="45">
        <f t="shared" ref="G265:G268" si="345">+G264</f>
        <v>0</v>
      </c>
      <c r="H265" s="47">
        <f t="shared" ref="H265:H268" si="346">+E265-G265</f>
        <v>29</v>
      </c>
      <c r="I265" s="15">
        <f t="shared" ref="I265:I268" si="347">+(C265/E265)*G265</f>
        <v>0</v>
      </c>
      <c r="J265" s="15">
        <f t="shared" ref="J265:J268" si="348">+F265*G265</f>
        <v>0</v>
      </c>
      <c r="K265" s="17"/>
      <c r="L265" s="15">
        <f>+K265-J265</f>
        <v>0</v>
      </c>
      <c r="N265" s="11" t="s">
        <v>307</v>
      </c>
      <c r="O265" s="11" t="s">
        <v>140</v>
      </c>
      <c r="P265" s="125"/>
      <c r="Q265" s="125"/>
      <c r="R265" s="47">
        <f>+R263</f>
        <v>29</v>
      </c>
      <c r="S265" s="15">
        <f t="shared" si="342"/>
        <v>0</v>
      </c>
      <c r="T265" s="35">
        <f>+T263</f>
        <v>0</v>
      </c>
      <c r="U265" s="47">
        <f t="shared" si="338"/>
        <v>29</v>
      </c>
      <c r="V265" s="15">
        <f t="shared" si="339"/>
        <v>0</v>
      </c>
      <c r="W265" s="15">
        <f t="shared" si="340"/>
        <v>0</v>
      </c>
      <c r="X265" s="125"/>
      <c r="Y265" s="15">
        <f t="shared" si="341"/>
        <v>0</v>
      </c>
    </row>
    <row r="266" spans="1:25" outlineLevel="1">
      <c r="A266" s="11" t="s">
        <v>328</v>
      </c>
      <c r="B266" s="11" t="s">
        <v>151</v>
      </c>
      <c r="C266" s="19"/>
      <c r="D266" s="19"/>
      <c r="E266" s="243"/>
      <c r="F266" s="14"/>
      <c r="G266" s="45"/>
      <c r="H266" s="243"/>
      <c r="I266" s="237"/>
      <c r="J266" s="237"/>
      <c r="K266" s="285"/>
      <c r="L266" s="237"/>
      <c r="N266" s="11" t="s">
        <v>328</v>
      </c>
      <c r="O266" s="11" t="s">
        <v>151</v>
      </c>
      <c r="P266" s="125"/>
      <c r="Q266" s="125"/>
      <c r="R266" s="47">
        <f>+R264</f>
        <v>29</v>
      </c>
      <c r="S266" s="15">
        <f t="shared" ref="S266" si="349">+Q266/R266</f>
        <v>0</v>
      </c>
      <c r="T266" s="35">
        <f>+T264</f>
        <v>0</v>
      </c>
      <c r="U266" s="47">
        <f t="shared" si="338"/>
        <v>29</v>
      </c>
      <c r="V266" s="15">
        <f t="shared" si="339"/>
        <v>0</v>
      </c>
      <c r="W266" s="15">
        <f t="shared" si="340"/>
        <v>0</v>
      </c>
      <c r="X266" s="125"/>
      <c r="Y266" s="15">
        <f t="shared" si="341"/>
        <v>0</v>
      </c>
    </row>
    <row r="267" spans="1:25" outlineLevel="1">
      <c r="A267" s="11" t="s">
        <v>270</v>
      </c>
      <c r="B267" s="11" t="s">
        <v>151</v>
      </c>
      <c r="C267" s="19"/>
      <c r="D267" s="19"/>
      <c r="E267" s="126">
        <f>+E265</f>
        <v>29</v>
      </c>
      <c r="F267" s="14">
        <f t="shared" si="344"/>
        <v>0</v>
      </c>
      <c r="G267" s="45">
        <f>+G265</f>
        <v>0</v>
      </c>
      <c r="H267" s="47">
        <f t="shared" si="346"/>
        <v>29</v>
      </c>
      <c r="I267" s="15">
        <f t="shared" si="347"/>
        <v>0</v>
      </c>
      <c r="J267" s="15">
        <f t="shared" si="348"/>
        <v>0</v>
      </c>
      <c r="K267" s="17"/>
      <c r="L267" s="15">
        <f>+K267-J267</f>
        <v>0</v>
      </c>
      <c r="N267" s="11" t="s">
        <v>270</v>
      </c>
      <c r="O267" s="11" t="s">
        <v>151</v>
      </c>
      <c r="P267" s="285"/>
      <c r="Q267" s="285"/>
      <c r="R267" s="47">
        <f>+R264</f>
        <v>29</v>
      </c>
      <c r="S267" s="15">
        <f t="shared" si="342"/>
        <v>0</v>
      </c>
      <c r="T267" s="35">
        <f>+T264</f>
        <v>0</v>
      </c>
      <c r="U267" s="47">
        <f t="shared" si="338"/>
        <v>29</v>
      </c>
      <c r="V267" s="15">
        <f t="shared" si="339"/>
        <v>0</v>
      </c>
      <c r="W267" s="15">
        <f t="shared" si="340"/>
        <v>0</v>
      </c>
      <c r="X267" s="125"/>
      <c r="Y267" s="15">
        <f t="shared" si="341"/>
        <v>0</v>
      </c>
    </row>
    <row r="268" spans="1:25" ht="15.75" outlineLevel="1" thickBot="1">
      <c r="A268" s="2" t="s">
        <v>270</v>
      </c>
      <c r="B268" s="2" t="s">
        <v>304</v>
      </c>
      <c r="C268" s="17"/>
      <c r="D268" s="17"/>
      <c r="E268" s="126">
        <f t="shared" si="343"/>
        <v>29</v>
      </c>
      <c r="F268" s="14">
        <f t="shared" si="344"/>
        <v>0</v>
      </c>
      <c r="G268" s="45">
        <f t="shared" si="345"/>
        <v>0</v>
      </c>
      <c r="H268" s="47">
        <f t="shared" si="346"/>
        <v>29</v>
      </c>
      <c r="I268" s="15">
        <f t="shared" si="347"/>
        <v>0</v>
      </c>
      <c r="J268" s="15">
        <f t="shared" si="348"/>
        <v>0</v>
      </c>
      <c r="K268" s="254"/>
      <c r="L268" s="15">
        <f>+K268-J268</f>
        <v>0</v>
      </c>
      <c r="N268" s="2" t="s">
        <v>270</v>
      </c>
      <c r="O268" s="2" t="s">
        <v>304</v>
      </c>
      <c r="P268" s="17"/>
      <c r="Q268" s="17"/>
      <c r="R268" s="47">
        <f>+R263</f>
        <v>29</v>
      </c>
      <c r="S268" s="15">
        <f t="shared" si="342"/>
        <v>0</v>
      </c>
      <c r="T268" s="35">
        <f>+T265</f>
        <v>0</v>
      </c>
      <c r="U268" s="47">
        <f t="shared" si="338"/>
        <v>29</v>
      </c>
      <c r="V268" s="15">
        <f t="shared" si="339"/>
        <v>0</v>
      </c>
      <c r="W268" s="15">
        <f t="shared" si="340"/>
        <v>0</v>
      </c>
      <c r="X268" s="125"/>
      <c r="Y268" s="15">
        <f t="shared" si="341"/>
        <v>0</v>
      </c>
    </row>
    <row r="269" spans="1:25" ht="16.5" outlineLevel="1" thickTop="1" thickBot="1">
      <c r="A269" s="12" t="s">
        <v>17</v>
      </c>
      <c r="B269" s="12" t="s">
        <v>11</v>
      </c>
      <c r="C269" s="18">
        <f>SUM(C263:C268)</f>
        <v>0</v>
      </c>
      <c r="D269" s="18">
        <f>SUM(D263:D268)</f>
        <v>0</v>
      </c>
      <c r="E269" s="16"/>
      <c r="F269" s="16">
        <f>SUM(F263:F268)</f>
        <v>0</v>
      </c>
      <c r="G269" s="18"/>
      <c r="H269" s="16"/>
      <c r="I269" s="16">
        <f>SUM(I263:I268)</f>
        <v>0</v>
      </c>
      <c r="J269" s="16">
        <f>SUM(J263:J268)</f>
        <v>0</v>
      </c>
      <c r="K269" s="18">
        <f>SUM(K263:K268)</f>
        <v>0</v>
      </c>
      <c r="L269" s="16">
        <f>SUM(L263:L268)</f>
        <v>0</v>
      </c>
      <c r="N269" s="12" t="s">
        <v>17</v>
      </c>
      <c r="O269" s="12" t="s">
        <v>11</v>
      </c>
      <c r="P269" s="18">
        <f>SUM(P263:P268)</f>
        <v>0</v>
      </c>
      <c r="Q269" s="18">
        <f>SUM(Q263:Q268)</f>
        <v>0</v>
      </c>
      <c r="R269" s="16"/>
      <c r="S269" s="16">
        <f>SUM(S263:S268)</f>
        <v>0</v>
      </c>
      <c r="T269" s="18"/>
      <c r="U269" s="16"/>
      <c r="V269" s="16">
        <f>SUM(V263:V268)</f>
        <v>0</v>
      </c>
      <c r="W269" s="16">
        <f>SUM(W263:W268)</f>
        <v>0</v>
      </c>
      <c r="X269" s="18">
        <f>SUM(X263:X268)</f>
        <v>0</v>
      </c>
      <c r="Y269" s="16">
        <f>SUM(Y263:Y268)</f>
        <v>0</v>
      </c>
    </row>
    <row r="270" spans="1:25" ht="15.75" outlineLevel="1" thickTop="1">
      <c r="A270" s="1061" t="s">
        <v>18</v>
      </c>
      <c r="B270" s="1061"/>
      <c r="C270" s="19">
        <f>SUM(C269,C262)</f>
        <v>0</v>
      </c>
      <c r="D270" s="19">
        <f>SUM(D269,D262)</f>
        <v>0</v>
      </c>
      <c r="E270" s="49"/>
      <c r="F270" s="14">
        <f>SUM(F269,F262)</f>
        <v>0</v>
      </c>
      <c r="G270" s="19"/>
      <c r="H270" s="49"/>
      <c r="I270" s="14">
        <f>SUM(I262,I269)</f>
        <v>0</v>
      </c>
      <c r="J270" s="14">
        <f>SUM(J262,J269)</f>
        <v>0</v>
      </c>
      <c r="K270" s="19">
        <f>SUM(K262,K269)</f>
        <v>0</v>
      </c>
      <c r="L270" s="14">
        <f>SUM(L262,L269)</f>
        <v>0</v>
      </c>
      <c r="N270" s="1061" t="s">
        <v>18</v>
      </c>
      <c r="O270" s="1061"/>
      <c r="P270" s="19">
        <f>SUM(P269,P262)</f>
        <v>0</v>
      </c>
      <c r="Q270" s="19">
        <f>SUM(Q269,Q262)</f>
        <v>0</v>
      </c>
      <c r="R270" s="49"/>
      <c r="S270" s="14">
        <f>SUM(S269,S262)</f>
        <v>0</v>
      </c>
      <c r="T270" s="19"/>
      <c r="U270" s="49"/>
      <c r="V270" s="14">
        <f>SUM(V262,V269)</f>
        <v>0</v>
      </c>
      <c r="W270" s="14">
        <f>SUM(W262,W269)</f>
        <v>0</v>
      </c>
      <c r="X270" s="19">
        <f>SUM(X262,X269)</f>
        <v>0</v>
      </c>
      <c r="Y270" s="14">
        <f>SUM(Y262,Y269)</f>
        <v>0</v>
      </c>
    </row>
    <row r="272" spans="1:25">
      <c r="A272" s="1089">
        <f>+A249+31</f>
        <v>44746</v>
      </c>
      <c r="B272" s="1089"/>
    </row>
    <row r="273" spans="1:25" outlineLevel="1">
      <c r="A273" s="1" t="s">
        <v>1</v>
      </c>
      <c r="L273" s="13" t="s">
        <v>57</v>
      </c>
      <c r="N273" s="1" t="s">
        <v>50</v>
      </c>
      <c r="Y273" s="13" t="s">
        <v>114</v>
      </c>
    </row>
    <row r="274" spans="1:25" ht="15" customHeight="1" outlineLevel="1">
      <c r="A274" s="981" t="s">
        <v>64</v>
      </c>
      <c r="B274" s="981" t="s">
        <v>3</v>
      </c>
      <c r="C274" s="981" t="s">
        <v>123</v>
      </c>
      <c r="D274" s="981" t="s">
        <v>65</v>
      </c>
      <c r="E274" s="981" t="s">
        <v>66</v>
      </c>
      <c r="F274" s="981" t="s">
        <v>67</v>
      </c>
      <c r="G274" s="981" t="s">
        <v>68</v>
      </c>
      <c r="H274" s="981" t="s">
        <v>29</v>
      </c>
      <c r="I274" s="981" t="s">
        <v>124</v>
      </c>
      <c r="J274" s="981" t="s">
        <v>125</v>
      </c>
      <c r="K274" s="981" t="s">
        <v>70</v>
      </c>
      <c r="L274" s="981" t="s">
        <v>71</v>
      </c>
      <c r="N274" s="1062" t="s">
        <v>2</v>
      </c>
      <c r="O274" s="1062" t="s">
        <v>3</v>
      </c>
      <c r="P274" s="981" t="s">
        <v>123</v>
      </c>
      <c r="Q274" s="981" t="s">
        <v>65</v>
      </c>
      <c r="R274" s="981" t="s">
        <v>66</v>
      </c>
      <c r="S274" s="981" t="s">
        <v>67</v>
      </c>
      <c r="T274" s="981" t="s">
        <v>68</v>
      </c>
      <c r="U274" s="981" t="s">
        <v>29</v>
      </c>
      <c r="V274" s="981" t="s">
        <v>124</v>
      </c>
      <c r="W274" s="981" t="s">
        <v>125</v>
      </c>
      <c r="X274" s="981" t="s">
        <v>70</v>
      </c>
      <c r="Y274" s="981" t="s">
        <v>71</v>
      </c>
    </row>
    <row r="275" spans="1:25" outlineLevel="1">
      <c r="A275" s="981"/>
      <c r="B275" s="981"/>
      <c r="C275" s="981"/>
      <c r="D275" s="981"/>
      <c r="E275" s="981"/>
      <c r="F275" s="981"/>
      <c r="G275" s="981"/>
      <c r="H275" s="981"/>
      <c r="I275" s="981"/>
      <c r="J275" s="981"/>
      <c r="K275" s="981"/>
      <c r="L275" s="981"/>
      <c r="N275" s="1062"/>
      <c r="O275" s="1062"/>
      <c r="P275" s="981"/>
      <c r="Q275" s="981"/>
      <c r="R275" s="981"/>
      <c r="S275" s="981"/>
      <c r="T275" s="981"/>
      <c r="U275" s="981"/>
      <c r="V275" s="981"/>
      <c r="W275" s="981"/>
      <c r="X275" s="981"/>
      <c r="Y275" s="981"/>
    </row>
    <row r="276" spans="1:25" outlineLevel="1">
      <c r="A276" s="141" t="s">
        <v>4</v>
      </c>
      <c r="B276" s="141" t="s">
        <v>151</v>
      </c>
      <c r="C276" s="125"/>
      <c r="D276" s="125"/>
      <c r="E276" s="126">
        <f>T29</f>
        <v>30</v>
      </c>
      <c r="F276" s="15">
        <f t="shared" ref="F276:F284" si="350">+D276/E276</f>
        <v>0</v>
      </c>
      <c r="G276" s="122">
        <f>U29</f>
        <v>0</v>
      </c>
      <c r="H276" s="47">
        <f t="shared" ref="H276:H284" si="351">+E276-G276</f>
        <v>30</v>
      </c>
      <c r="I276" s="15">
        <f t="shared" ref="I276:I284" si="352">+(C276/E276)*G276</f>
        <v>0</v>
      </c>
      <c r="J276" s="15">
        <f t="shared" ref="J276:J284" si="353">+F276*G276</f>
        <v>0</v>
      </c>
      <c r="K276" s="125"/>
      <c r="L276" s="15">
        <f t="shared" ref="L276:L284" si="354">+K276-J276</f>
        <v>0</v>
      </c>
      <c r="N276" s="141" t="s">
        <v>4</v>
      </c>
      <c r="O276" s="141" t="s">
        <v>151</v>
      </c>
      <c r="P276" s="125"/>
      <c r="Q276" s="125"/>
      <c r="R276" s="126">
        <f>Z29</f>
        <v>30</v>
      </c>
      <c r="S276" s="15">
        <f t="shared" ref="S276:S284" si="355">+Q276/R276</f>
        <v>0</v>
      </c>
      <c r="T276" s="122">
        <f>AA29</f>
        <v>0</v>
      </c>
      <c r="U276" s="47">
        <f t="shared" ref="U276:U284" si="356">+R276-T276</f>
        <v>30</v>
      </c>
      <c r="V276" s="15">
        <f t="shared" ref="V276:V284" si="357">+(P276/R276)*T276</f>
        <v>0</v>
      </c>
      <c r="W276" s="15">
        <f t="shared" ref="W276:W284" si="358">+S276*T276</f>
        <v>0</v>
      </c>
      <c r="X276" s="125"/>
      <c r="Y276" s="15">
        <f t="shared" ref="Y276:Y284" si="359">+X276-W276</f>
        <v>0</v>
      </c>
    </row>
    <row r="277" spans="1:25" outlineLevel="1">
      <c r="A277" s="2" t="s">
        <v>4</v>
      </c>
      <c r="B277" s="141" t="s">
        <v>90</v>
      </c>
      <c r="C277" s="17"/>
      <c r="D277" s="17"/>
      <c r="E277" s="47">
        <f>+E276</f>
        <v>30</v>
      </c>
      <c r="F277" s="15">
        <f t="shared" si="350"/>
        <v>0</v>
      </c>
      <c r="G277" s="122">
        <f>+G276</f>
        <v>0</v>
      </c>
      <c r="H277" s="47">
        <f t="shared" si="351"/>
        <v>30</v>
      </c>
      <c r="I277" s="15">
        <f t="shared" si="352"/>
        <v>0</v>
      </c>
      <c r="J277" s="15">
        <f t="shared" si="353"/>
        <v>0</v>
      </c>
      <c r="K277" s="17"/>
      <c r="L277" s="15">
        <f t="shared" si="354"/>
        <v>0</v>
      </c>
      <c r="N277" s="2" t="s">
        <v>4</v>
      </c>
      <c r="O277" s="141" t="s">
        <v>90</v>
      </c>
      <c r="P277" s="17"/>
      <c r="Q277" s="17"/>
      <c r="R277" s="47">
        <f>+R276</f>
        <v>30</v>
      </c>
      <c r="S277" s="15">
        <f t="shared" si="355"/>
        <v>0</v>
      </c>
      <c r="T277" s="122">
        <f>+T276</f>
        <v>0</v>
      </c>
      <c r="U277" s="47">
        <f t="shared" si="356"/>
        <v>30</v>
      </c>
      <c r="V277" s="15">
        <f t="shared" si="357"/>
        <v>0</v>
      </c>
      <c r="W277" s="15">
        <f t="shared" si="358"/>
        <v>0</v>
      </c>
      <c r="X277" s="125"/>
      <c r="Y277" s="15">
        <f t="shared" si="359"/>
        <v>0</v>
      </c>
    </row>
    <row r="278" spans="1:25" outlineLevel="1">
      <c r="A278" s="141" t="s">
        <v>4</v>
      </c>
      <c r="B278" s="141" t="s">
        <v>140</v>
      </c>
      <c r="C278" s="125"/>
      <c r="D278" s="125"/>
      <c r="E278" s="47">
        <f t="shared" ref="E278:E284" si="360">+E277</f>
        <v>30</v>
      </c>
      <c r="F278" s="15">
        <f t="shared" si="350"/>
        <v>0</v>
      </c>
      <c r="G278" s="122">
        <f t="shared" ref="G278:G284" si="361">+G277</f>
        <v>0</v>
      </c>
      <c r="H278" s="47">
        <f t="shared" si="351"/>
        <v>30</v>
      </c>
      <c r="I278" s="15">
        <f t="shared" si="352"/>
        <v>0</v>
      </c>
      <c r="J278" s="15">
        <f t="shared" si="353"/>
        <v>0</v>
      </c>
      <c r="K278" s="125"/>
      <c r="L278" s="15">
        <f t="shared" si="354"/>
        <v>0</v>
      </c>
      <c r="N278" s="141" t="s">
        <v>4</v>
      </c>
      <c r="O278" s="141" t="s">
        <v>140</v>
      </c>
      <c r="P278" s="125"/>
      <c r="Q278" s="125"/>
      <c r="R278" s="47">
        <f t="shared" ref="R278:R284" si="362">+R277</f>
        <v>30</v>
      </c>
      <c r="S278" s="15">
        <f t="shared" si="355"/>
        <v>0</v>
      </c>
      <c r="T278" s="122">
        <f t="shared" ref="T278:T284" si="363">+T277</f>
        <v>0</v>
      </c>
      <c r="U278" s="47">
        <f t="shared" si="356"/>
        <v>30</v>
      </c>
      <c r="V278" s="15">
        <f t="shared" si="357"/>
        <v>0</v>
      </c>
      <c r="W278" s="15">
        <f t="shared" si="358"/>
        <v>0</v>
      </c>
      <c r="X278" s="125"/>
      <c r="Y278" s="15">
        <f t="shared" si="359"/>
        <v>0</v>
      </c>
    </row>
    <row r="279" spans="1:25" outlineLevel="1">
      <c r="A279" s="141" t="s">
        <v>306</v>
      </c>
      <c r="B279" s="141" t="s">
        <v>90</v>
      </c>
      <c r="C279" s="17"/>
      <c r="D279" s="17"/>
      <c r="E279" s="47">
        <f t="shared" si="360"/>
        <v>30</v>
      </c>
      <c r="F279" s="15">
        <f t="shared" si="350"/>
        <v>0</v>
      </c>
      <c r="G279" s="122">
        <f t="shared" si="361"/>
        <v>0</v>
      </c>
      <c r="H279" s="47">
        <f t="shared" si="351"/>
        <v>30</v>
      </c>
      <c r="I279" s="15">
        <f t="shared" si="352"/>
        <v>0</v>
      </c>
      <c r="J279" s="15">
        <f t="shared" si="353"/>
        <v>0</v>
      </c>
      <c r="K279" s="17"/>
      <c r="L279" s="15">
        <f t="shared" si="354"/>
        <v>0</v>
      </c>
      <c r="N279" s="141" t="s">
        <v>306</v>
      </c>
      <c r="O279" s="141" t="s">
        <v>90</v>
      </c>
      <c r="P279" s="17"/>
      <c r="Q279" s="17"/>
      <c r="R279" s="47">
        <f t="shared" si="362"/>
        <v>30</v>
      </c>
      <c r="S279" s="15">
        <f t="shared" si="355"/>
        <v>0</v>
      </c>
      <c r="T279" s="122">
        <f t="shared" si="363"/>
        <v>0</v>
      </c>
      <c r="U279" s="47">
        <f t="shared" si="356"/>
        <v>30</v>
      </c>
      <c r="V279" s="15">
        <f t="shared" si="357"/>
        <v>0</v>
      </c>
      <c r="W279" s="15">
        <f t="shared" si="358"/>
        <v>0</v>
      </c>
      <c r="X279" s="125"/>
      <c r="Y279" s="15">
        <f t="shared" si="359"/>
        <v>0</v>
      </c>
    </row>
    <row r="280" spans="1:25" outlineLevel="1">
      <c r="A280" s="141" t="s">
        <v>155</v>
      </c>
      <c r="B280" s="141" t="s">
        <v>90</v>
      </c>
      <c r="C280" s="125"/>
      <c r="D280" s="125"/>
      <c r="E280" s="47">
        <f t="shared" si="360"/>
        <v>30</v>
      </c>
      <c r="F280" s="15">
        <f t="shared" si="350"/>
        <v>0</v>
      </c>
      <c r="G280" s="122">
        <f t="shared" si="361"/>
        <v>0</v>
      </c>
      <c r="H280" s="47">
        <f t="shared" si="351"/>
        <v>30</v>
      </c>
      <c r="I280" s="15">
        <f t="shared" si="352"/>
        <v>0</v>
      </c>
      <c r="J280" s="15">
        <f t="shared" si="353"/>
        <v>0</v>
      </c>
      <c r="K280" s="17"/>
      <c r="L280" s="15">
        <f t="shared" si="354"/>
        <v>0</v>
      </c>
      <c r="N280" s="141" t="s">
        <v>155</v>
      </c>
      <c r="O280" s="141" t="s">
        <v>90</v>
      </c>
      <c r="P280" s="125"/>
      <c r="Q280" s="125"/>
      <c r="R280" s="47">
        <f t="shared" si="362"/>
        <v>30</v>
      </c>
      <c r="S280" s="15">
        <f t="shared" si="355"/>
        <v>0</v>
      </c>
      <c r="T280" s="122">
        <f t="shared" si="363"/>
        <v>0</v>
      </c>
      <c r="U280" s="47">
        <f t="shared" si="356"/>
        <v>30</v>
      </c>
      <c r="V280" s="15">
        <f t="shared" si="357"/>
        <v>0</v>
      </c>
      <c r="W280" s="15">
        <f t="shared" si="358"/>
        <v>0</v>
      </c>
      <c r="X280" s="125"/>
      <c r="Y280" s="15">
        <f t="shared" si="359"/>
        <v>0</v>
      </c>
    </row>
    <row r="281" spans="1:25" outlineLevel="1">
      <c r="A281" s="265" t="s">
        <v>88</v>
      </c>
      <c r="B281" s="266" t="s">
        <v>151</v>
      </c>
      <c r="C281" s="226"/>
      <c r="D281" s="226"/>
      <c r="E281" s="47">
        <f t="shared" si="360"/>
        <v>30</v>
      </c>
      <c r="F281" s="15">
        <f t="shared" si="350"/>
        <v>0</v>
      </c>
      <c r="G281" s="122">
        <f t="shared" si="361"/>
        <v>0</v>
      </c>
      <c r="H281" s="204">
        <f t="shared" si="351"/>
        <v>30</v>
      </c>
      <c r="I281" s="203">
        <f t="shared" si="352"/>
        <v>0</v>
      </c>
      <c r="J281" s="203">
        <f t="shared" si="353"/>
        <v>0</v>
      </c>
      <c r="K281" s="267"/>
      <c r="L281" s="203">
        <f t="shared" si="354"/>
        <v>0</v>
      </c>
      <c r="N281" s="265" t="s">
        <v>88</v>
      </c>
      <c r="O281" s="266" t="s">
        <v>151</v>
      </c>
      <c r="P281" s="226"/>
      <c r="Q281" s="226"/>
      <c r="R281" s="47">
        <f t="shared" si="362"/>
        <v>30</v>
      </c>
      <c r="S281" s="15">
        <f t="shared" si="355"/>
        <v>0</v>
      </c>
      <c r="T281" s="122">
        <f t="shared" si="363"/>
        <v>0</v>
      </c>
      <c r="U281" s="204">
        <f t="shared" si="356"/>
        <v>30</v>
      </c>
      <c r="V281" s="203">
        <f t="shared" si="357"/>
        <v>0</v>
      </c>
      <c r="W281" s="203">
        <f t="shared" si="358"/>
        <v>0</v>
      </c>
      <c r="X281" s="267"/>
      <c r="Y281" s="203">
        <f t="shared" si="359"/>
        <v>0</v>
      </c>
    </row>
    <row r="282" spans="1:25" outlineLevel="1">
      <c r="A282" s="265" t="s">
        <v>88</v>
      </c>
      <c r="B282" s="266" t="s">
        <v>90</v>
      </c>
      <c r="C282" s="17"/>
      <c r="D282" s="17"/>
      <c r="E282" s="47">
        <f t="shared" si="360"/>
        <v>30</v>
      </c>
      <c r="F282" s="15">
        <f t="shared" si="350"/>
        <v>0</v>
      </c>
      <c r="G282" s="122">
        <f t="shared" si="361"/>
        <v>0</v>
      </c>
      <c r="H282" s="47">
        <f t="shared" si="351"/>
        <v>30</v>
      </c>
      <c r="I282" s="15">
        <f t="shared" si="352"/>
        <v>0</v>
      </c>
      <c r="J282" s="15">
        <f t="shared" si="353"/>
        <v>0</v>
      </c>
      <c r="K282" s="267"/>
      <c r="L282" s="15">
        <f t="shared" si="354"/>
        <v>0</v>
      </c>
      <c r="N282" s="265" t="s">
        <v>88</v>
      </c>
      <c r="O282" s="266" t="s">
        <v>90</v>
      </c>
      <c r="P282" s="17"/>
      <c r="Q282" s="17"/>
      <c r="R282" s="47">
        <f t="shared" si="362"/>
        <v>30</v>
      </c>
      <c r="S282" s="15">
        <f t="shared" si="355"/>
        <v>0</v>
      </c>
      <c r="T282" s="122">
        <f t="shared" si="363"/>
        <v>0</v>
      </c>
      <c r="U282" s="47">
        <f t="shared" si="356"/>
        <v>30</v>
      </c>
      <c r="V282" s="15">
        <f t="shared" si="357"/>
        <v>0</v>
      </c>
      <c r="W282" s="15">
        <f t="shared" si="358"/>
        <v>0</v>
      </c>
      <c r="X282" s="267"/>
      <c r="Y282" s="15">
        <f t="shared" si="359"/>
        <v>0</v>
      </c>
    </row>
    <row r="283" spans="1:25" outlineLevel="1">
      <c r="A283" s="265" t="s">
        <v>9</v>
      </c>
      <c r="B283" s="266" t="s">
        <v>168</v>
      </c>
      <c r="C283" s="125"/>
      <c r="D283" s="125"/>
      <c r="E283" s="47">
        <f t="shared" si="360"/>
        <v>30</v>
      </c>
      <c r="F283" s="15">
        <f t="shared" si="350"/>
        <v>0</v>
      </c>
      <c r="G283" s="122">
        <f t="shared" si="361"/>
        <v>0</v>
      </c>
      <c r="H283" s="47">
        <f t="shared" si="351"/>
        <v>30</v>
      </c>
      <c r="I283" s="15">
        <f t="shared" si="352"/>
        <v>0</v>
      </c>
      <c r="J283" s="15">
        <f t="shared" si="353"/>
        <v>0</v>
      </c>
      <c r="K283" s="267"/>
      <c r="L283" s="15">
        <f t="shared" si="354"/>
        <v>0</v>
      </c>
      <c r="N283" s="265" t="s">
        <v>9</v>
      </c>
      <c r="O283" s="266" t="s">
        <v>168</v>
      </c>
      <c r="P283" s="125"/>
      <c r="Q283" s="125"/>
      <c r="R283" s="47">
        <f t="shared" si="362"/>
        <v>30</v>
      </c>
      <c r="S283" s="15">
        <f t="shared" si="355"/>
        <v>0</v>
      </c>
      <c r="T283" s="122">
        <f t="shared" si="363"/>
        <v>0</v>
      </c>
      <c r="U283" s="47">
        <f t="shared" si="356"/>
        <v>30</v>
      </c>
      <c r="V283" s="15">
        <f t="shared" si="357"/>
        <v>0</v>
      </c>
      <c r="W283" s="15">
        <f t="shared" si="358"/>
        <v>0</v>
      </c>
      <c r="X283" s="267"/>
      <c r="Y283" s="15">
        <f t="shared" si="359"/>
        <v>0</v>
      </c>
    </row>
    <row r="284" spans="1:25" ht="15.75" outlineLevel="1" thickBot="1">
      <c r="A284" s="141" t="s">
        <v>305</v>
      </c>
      <c r="B284" s="225" t="s">
        <v>90</v>
      </c>
      <c r="C284" s="226"/>
      <c r="D284" s="226"/>
      <c r="E284" s="47">
        <f t="shared" si="360"/>
        <v>30</v>
      </c>
      <c r="F284" s="15">
        <f t="shared" si="350"/>
        <v>0</v>
      </c>
      <c r="G284" s="122">
        <f t="shared" si="361"/>
        <v>0</v>
      </c>
      <c r="H284" s="204">
        <f t="shared" si="351"/>
        <v>30</v>
      </c>
      <c r="I284" s="203">
        <f t="shared" si="352"/>
        <v>0</v>
      </c>
      <c r="J284" s="203">
        <f t="shared" si="353"/>
        <v>0</v>
      </c>
      <c r="K284" s="226"/>
      <c r="L284" s="203">
        <f t="shared" si="354"/>
        <v>0</v>
      </c>
      <c r="N284" s="141" t="s">
        <v>305</v>
      </c>
      <c r="O284" s="225" t="s">
        <v>90</v>
      </c>
      <c r="P284" s="226"/>
      <c r="Q284" s="226"/>
      <c r="R284" s="47">
        <f t="shared" si="362"/>
        <v>30</v>
      </c>
      <c r="S284" s="15">
        <f t="shared" si="355"/>
        <v>0</v>
      </c>
      <c r="T284" s="122">
        <f t="shared" si="363"/>
        <v>0</v>
      </c>
      <c r="U284" s="204">
        <f t="shared" si="356"/>
        <v>30</v>
      </c>
      <c r="V284" s="203">
        <f t="shared" si="357"/>
        <v>0</v>
      </c>
      <c r="W284" s="203">
        <f t="shared" si="358"/>
        <v>0</v>
      </c>
      <c r="X284" s="229">
        <v>0</v>
      </c>
      <c r="Y284" s="203">
        <f t="shared" si="359"/>
        <v>0</v>
      </c>
    </row>
    <row r="285" spans="1:25" ht="16.5" outlineLevel="1" thickTop="1" thickBot="1">
      <c r="A285" s="12" t="s">
        <v>10</v>
      </c>
      <c r="B285" s="12" t="s">
        <v>11</v>
      </c>
      <c r="C285" s="18">
        <f>SUM(C276:C284)</f>
        <v>0</v>
      </c>
      <c r="D285" s="18">
        <f>SUM(D276:D284)</f>
        <v>0</v>
      </c>
      <c r="E285" s="58"/>
      <c r="F285" s="16">
        <f>SUM(F276:F284)</f>
        <v>0</v>
      </c>
      <c r="G285" s="18"/>
      <c r="H285" s="58"/>
      <c r="I285" s="16">
        <f>SUM(I276:I284)</f>
        <v>0</v>
      </c>
      <c r="J285" s="16">
        <f>SUM(J276:J284)</f>
        <v>0</v>
      </c>
      <c r="K285" s="18">
        <f>SUM(K276:K284)</f>
        <v>0</v>
      </c>
      <c r="L285" s="16">
        <f>SUM(L276:L284)</f>
        <v>0</v>
      </c>
      <c r="N285" s="12" t="s">
        <v>10</v>
      </c>
      <c r="O285" s="12" t="s">
        <v>11</v>
      </c>
      <c r="P285" s="18">
        <f>SUM(P276:P284)</f>
        <v>0</v>
      </c>
      <c r="Q285" s="18">
        <f>SUM(Q276:Q284)</f>
        <v>0</v>
      </c>
      <c r="R285" s="58"/>
      <c r="S285" s="16">
        <f>SUM(S276:S284)</f>
        <v>0</v>
      </c>
      <c r="T285" s="18"/>
      <c r="U285" s="58"/>
      <c r="V285" s="16">
        <f>SUM(V276:V284)</f>
        <v>0</v>
      </c>
      <c r="W285" s="16">
        <f>SUM(W276:W284)</f>
        <v>0</v>
      </c>
      <c r="X285" s="18">
        <f>SUM(X276:X284)</f>
        <v>0</v>
      </c>
      <c r="Y285" s="16">
        <f>SUM(Y276:Y284)</f>
        <v>0</v>
      </c>
    </row>
    <row r="286" spans="1:25" ht="15.75" outlineLevel="1" thickTop="1">
      <c r="A286" s="11" t="s">
        <v>307</v>
      </c>
      <c r="B286" s="11" t="s">
        <v>91</v>
      </c>
      <c r="C286" s="19"/>
      <c r="D286" s="19"/>
      <c r="E286" s="47">
        <f>+E284</f>
        <v>30</v>
      </c>
      <c r="F286" s="14">
        <f>+D286/E286</f>
        <v>0</v>
      </c>
      <c r="G286" s="45">
        <f>+G284</f>
        <v>0</v>
      </c>
      <c r="H286" s="47">
        <f>+E286-G286</f>
        <v>30</v>
      </c>
      <c r="I286" s="15">
        <f>+(C286/E286)*G286</f>
        <v>0</v>
      </c>
      <c r="J286" s="15">
        <f>+F286*G286</f>
        <v>0</v>
      </c>
      <c r="K286" s="17"/>
      <c r="L286" s="15">
        <f t="shared" ref="L286:L291" si="364">+K286-J286</f>
        <v>0</v>
      </c>
      <c r="N286" s="11" t="s">
        <v>307</v>
      </c>
      <c r="O286" s="11" t="s">
        <v>91</v>
      </c>
      <c r="P286" s="17"/>
      <c r="Q286" s="17"/>
      <c r="R286" s="47">
        <f>+R284</f>
        <v>30</v>
      </c>
      <c r="S286" s="15">
        <f>+Q286/R286</f>
        <v>0</v>
      </c>
      <c r="T286" s="35">
        <f>+T284</f>
        <v>0</v>
      </c>
      <c r="U286" s="47">
        <f t="shared" ref="U286:U291" si="365">+R286-T286</f>
        <v>30</v>
      </c>
      <c r="V286" s="15">
        <f t="shared" ref="V286:V291" si="366">+(P286/R286)*T286</f>
        <v>0</v>
      </c>
      <c r="W286" s="15">
        <f t="shared" ref="W286:W291" si="367">+S286*T286</f>
        <v>0</v>
      </c>
      <c r="X286" s="125"/>
      <c r="Y286" s="15">
        <f t="shared" ref="Y286:Y291" si="368">+X286-W286</f>
        <v>0</v>
      </c>
    </row>
    <row r="287" spans="1:25" outlineLevel="1">
      <c r="A287" s="11" t="s">
        <v>307</v>
      </c>
      <c r="B287" s="11" t="s">
        <v>151</v>
      </c>
      <c r="C287" s="19"/>
      <c r="D287" s="19"/>
      <c r="E287" s="126">
        <f>+E286</f>
        <v>30</v>
      </c>
      <c r="F287" s="14">
        <f>+D287/E287</f>
        <v>0</v>
      </c>
      <c r="G287" s="45">
        <f>+G286</f>
        <v>0</v>
      </c>
      <c r="H287" s="47">
        <f>+E287-G287</f>
        <v>30</v>
      </c>
      <c r="I287" s="15">
        <f>+(C287/E287)*G287</f>
        <v>0</v>
      </c>
      <c r="J287" s="15">
        <f>+F287*G287</f>
        <v>0</v>
      </c>
      <c r="K287" s="125"/>
      <c r="L287" s="15">
        <f t="shared" si="364"/>
        <v>0</v>
      </c>
      <c r="N287" s="11" t="s">
        <v>307</v>
      </c>
      <c r="O287" s="11" t="s">
        <v>151</v>
      </c>
      <c r="P287" s="125"/>
      <c r="Q287" s="125"/>
      <c r="R287" s="126">
        <f>+R286</f>
        <v>30</v>
      </c>
      <c r="S287" s="15">
        <f t="shared" ref="S287:S291" si="369">+Q287/R287</f>
        <v>0</v>
      </c>
      <c r="T287" s="122">
        <f>+T286</f>
        <v>0</v>
      </c>
      <c r="U287" s="47">
        <f t="shared" si="365"/>
        <v>30</v>
      </c>
      <c r="V287" s="15">
        <f t="shared" si="366"/>
        <v>0</v>
      </c>
      <c r="W287" s="15">
        <f t="shared" si="367"/>
        <v>0</v>
      </c>
      <c r="X287" s="125"/>
      <c r="Y287" s="15">
        <f t="shared" si="368"/>
        <v>0</v>
      </c>
    </row>
    <row r="288" spans="1:25" outlineLevel="1">
      <c r="A288" s="11" t="s">
        <v>307</v>
      </c>
      <c r="B288" s="11" t="s">
        <v>140</v>
      </c>
      <c r="C288" s="19"/>
      <c r="D288" s="19"/>
      <c r="E288" s="126">
        <f t="shared" ref="E288:E291" si="370">+E287</f>
        <v>30</v>
      </c>
      <c r="F288" s="14">
        <f t="shared" ref="F288:F291" si="371">+D288/E288</f>
        <v>0</v>
      </c>
      <c r="G288" s="45">
        <f t="shared" ref="G288:G291" si="372">+G287</f>
        <v>0</v>
      </c>
      <c r="H288" s="47">
        <f t="shared" ref="H288:H291" si="373">+E288-G288</f>
        <v>30</v>
      </c>
      <c r="I288" s="15">
        <f t="shared" ref="I288:I291" si="374">+(C288/E288)*G288</f>
        <v>0</v>
      </c>
      <c r="J288" s="15">
        <f t="shared" ref="J288:J291" si="375">+F288*G288</f>
        <v>0</v>
      </c>
      <c r="K288" s="17"/>
      <c r="L288" s="15">
        <f t="shared" si="364"/>
        <v>0</v>
      </c>
      <c r="N288" s="11" t="s">
        <v>307</v>
      </c>
      <c r="O288" s="11" t="s">
        <v>140</v>
      </c>
      <c r="P288" s="125"/>
      <c r="Q288" s="125"/>
      <c r="R288" s="47">
        <f>+R286</f>
        <v>30</v>
      </c>
      <c r="S288" s="15">
        <f t="shared" si="369"/>
        <v>0</v>
      </c>
      <c r="T288" s="35">
        <f>+T286</f>
        <v>0</v>
      </c>
      <c r="U288" s="47">
        <f t="shared" si="365"/>
        <v>30</v>
      </c>
      <c r="V288" s="15">
        <f t="shared" si="366"/>
        <v>0</v>
      </c>
      <c r="W288" s="15">
        <f t="shared" si="367"/>
        <v>0</v>
      </c>
      <c r="X288" s="125"/>
      <c r="Y288" s="15">
        <f t="shared" si="368"/>
        <v>0</v>
      </c>
    </row>
    <row r="289" spans="1:25" outlineLevel="1">
      <c r="A289" s="11" t="s">
        <v>328</v>
      </c>
      <c r="B289" s="11" t="s">
        <v>151</v>
      </c>
      <c r="C289" s="19"/>
      <c r="D289" s="19"/>
      <c r="E289" s="126">
        <f>+E286</f>
        <v>30</v>
      </c>
      <c r="F289" s="14">
        <f t="shared" ref="F289" si="376">+D289/E289</f>
        <v>0</v>
      </c>
      <c r="G289" s="45">
        <f>+G287</f>
        <v>0</v>
      </c>
      <c r="H289" s="47">
        <f t="shared" ref="H289" si="377">+E289-G289</f>
        <v>30</v>
      </c>
      <c r="I289" s="15">
        <f t="shared" ref="I289" si="378">+(C289/E289)*G289</f>
        <v>0</v>
      </c>
      <c r="J289" s="15">
        <f t="shared" ref="J289" si="379">+F289*G289</f>
        <v>0</v>
      </c>
      <c r="K289" s="17"/>
      <c r="L289" s="15">
        <f t="shared" si="364"/>
        <v>0</v>
      </c>
      <c r="N289" s="11" t="s">
        <v>328</v>
      </c>
      <c r="O289" s="11" t="s">
        <v>151</v>
      </c>
      <c r="P289" s="285"/>
      <c r="Q289" s="285"/>
      <c r="R289" s="47">
        <f>+R287</f>
        <v>30</v>
      </c>
      <c r="S289" s="15">
        <f t="shared" ref="S289" si="380">+Q289/R289</f>
        <v>0</v>
      </c>
      <c r="T289" s="35">
        <f>+T287</f>
        <v>0</v>
      </c>
      <c r="U289" s="47">
        <f t="shared" si="365"/>
        <v>30</v>
      </c>
      <c r="V289" s="15">
        <f t="shared" si="366"/>
        <v>0</v>
      </c>
      <c r="W289" s="15">
        <f t="shared" si="367"/>
        <v>0</v>
      </c>
      <c r="X289" s="125"/>
      <c r="Y289" s="15">
        <f t="shared" si="368"/>
        <v>0</v>
      </c>
    </row>
    <row r="290" spans="1:25" outlineLevel="1">
      <c r="A290" s="11" t="s">
        <v>270</v>
      </c>
      <c r="B290" s="11" t="s">
        <v>151</v>
      </c>
      <c r="C290" s="19"/>
      <c r="D290" s="19"/>
      <c r="E290" s="126">
        <f>+E288</f>
        <v>30</v>
      </c>
      <c r="F290" s="14">
        <f t="shared" si="371"/>
        <v>0</v>
      </c>
      <c r="G290" s="45">
        <f>+G288</f>
        <v>0</v>
      </c>
      <c r="H290" s="47">
        <f t="shared" si="373"/>
        <v>30</v>
      </c>
      <c r="I290" s="15">
        <f t="shared" si="374"/>
        <v>0</v>
      </c>
      <c r="J290" s="15">
        <f t="shared" si="375"/>
        <v>0</v>
      </c>
      <c r="K290" s="17"/>
      <c r="L290" s="15">
        <f t="shared" si="364"/>
        <v>0</v>
      </c>
      <c r="N290" s="11" t="s">
        <v>270</v>
      </c>
      <c r="O290" s="11" t="s">
        <v>151</v>
      </c>
      <c r="P290" s="285"/>
      <c r="Q290" s="285"/>
      <c r="R290" s="47">
        <f>+R287</f>
        <v>30</v>
      </c>
      <c r="S290" s="15">
        <f t="shared" si="369"/>
        <v>0</v>
      </c>
      <c r="T290" s="35">
        <f>+T287</f>
        <v>0</v>
      </c>
      <c r="U290" s="47">
        <f t="shared" si="365"/>
        <v>30</v>
      </c>
      <c r="V290" s="15">
        <f t="shared" si="366"/>
        <v>0</v>
      </c>
      <c r="W290" s="15">
        <f t="shared" si="367"/>
        <v>0</v>
      </c>
      <c r="X290" s="125"/>
      <c r="Y290" s="15">
        <f t="shared" si="368"/>
        <v>0</v>
      </c>
    </row>
    <row r="291" spans="1:25" ht="15.75" outlineLevel="1" thickBot="1">
      <c r="A291" s="2" t="s">
        <v>270</v>
      </c>
      <c r="B291" s="2" t="s">
        <v>304</v>
      </c>
      <c r="C291" s="17"/>
      <c r="D291" s="17"/>
      <c r="E291" s="126">
        <f t="shared" si="370"/>
        <v>30</v>
      </c>
      <c r="F291" s="14">
        <f t="shared" si="371"/>
        <v>0</v>
      </c>
      <c r="G291" s="45">
        <f t="shared" si="372"/>
        <v>0</v>
      </c>
      <c r="H291" s="47">
        <f t="shared" si="373"/>
        <v>30</v>
      </c>
      <c r="I291" s="15">
        <f t="shared" si="374"/>
        <v>0</v>
      </c>
      <c r="J291" s="15">
        <f t="shared" si="375"/>
        <v>0</v>
      </c>
      <c r="K291" s="254"/>
      <c r="L291" s="15">
        <f t="shared" si="364"/>
        <v>0</v>
      </c>
      <c r="N291" s="2" t="s">
        <v>270</v>
      </c>
      <c r="O291" s="2" t="s">
        <v>304</v>
      </c>
      <c r="P291" s="17"/>
      <c r="Q291" s="17"/>
      <c r="R291" s="47">
        <f>+R286</f>
        <v>30</v>
      </c>
      <c r="S291" s="15">
        <f t="shared" si="369"/>
        <v>0</v>
      </c>
      <c r="T291" s="35">
        <f>+T288</f>
        <v>0</v>
      </c>
      <c r="U291" s="47">
        <f t="shared" si="365"/>
        <v>30</v>
      </c>
      <c r="V291" s="15">
        <f t="shared" si="366"/>
        <v>0</v>
      </c>
      <c r="W291" s="15">
        <f t="shared" si="367"/>
        <v>0</v>
      </c>
      <c r="X291" s="125"/>
      <c r="Y291" s="15">
        <f t="shared" si="368"/>
        <v>0</v>
      </c>
    </row>
    <row r="292" spans="1:25" ht="16.5" outlineLevel="1" thickTop="1" thickBot="1">
      <c r="A292" s="12" t="s">
        <v>17</v>
      </c>
      <c r="B292" s="12" t="s">
        <v>11</v>
      </c>
      <c r="C292" s="18">
        <f>SUM(C286:C291)</f>
        <v>0</v>
      </c>
      <c r="D292" s="18">
        <f>SUM(D286:D291)</f>
        <v>0</v>
      </c>
      <c r="E292" s="16"/>
      <c r="F292" s="16">
        <f>SUM(F286:F291)</f>
        <v>0</v>
      </c>
      <c r="G292" s="18"/>
      <c r="H292" s="16"/>
      <c r="I292" s="16">
        <f>SUM(I286:I291)</f>
        <v>0</v>
      </c>
      <c r="J292" s="16">
        <f>SUM(J286:J291)</f>
        <v>0</v>
      </c>
      <c r="K292" s="18">
        <f>SUM(K286:K291)</f>
        <v>0</v>
      </c>
      <c r="L292" s="16">
        <f>SUM(L286:L291)</f>
        <v>0</v>
      </c>
      <c r="N292" s="12" t="s">
        <v>17</v>
      </c>
      <c r="O292" s="12" t="s">
        <v>11</v>
      </c>
      <c r="P292" s="18">
        <f>SUM(P286:P291)</f>
        <v>0</v>
      </c>
      <c r="Q292" s="18">
        <f>SUM(Q286:Q291)</f>
        <v>0</v>
      </c>
      <c r="R292" s="16"/>
      <c r="S292" s="16">
        <f>SUM(S286:S291)</f>
        <v>0</v>
      </c>
      <c r="T292" s="18"/>
      <c r="U292" s="16"/>
      <c r="V292" s="16">
        <f>SUM(V286:V291)</f>
        <v>0</v>
      </c>
      <c r="W292" s="16">
        <f>SUM(W286:W291)</f>
        <v>0</v>
      </c>
      <c r="X292" s="18">
        <f>SUM(X286:X291)</f>
        <v>0</v>
      </c>
      <c r="Y292" s="16">
        <f>SUM(Y286:Y291)</f>
        <v>0</v>
      </c>
    </row>
    <row r="293" spans="1:25" ht="15.75" outlineLevel="1" thickTop="1">
      <c r="A293" s="1061" t="s">
        <v>18</v>
      </c>
      <c r="B293" s="1061"/>
      <c r="C293" s="19">
        <f>SUM(C292,C285)</f>
        <v>0</v>
      </c>
      <c r="D293" s="19">
        <f>SUM(D292,D285)</f>
        <v>0</v>
      </c>
      <c r="E293" s="49"/>
      <c r="F293" s="14">
        <f>SUM(F292,F285)</f>
        <v>0</v>
      </c>
      <c r="G293" s="19"/>
      <c r="H293" s="49"/>
      <c r="I293" s="14">
        <f>SUM(I285,I292)</f>
        <v>0</v>
      </c>
      <c r="J293" s="14">
        <f>SUM(J285,J292)</f>
        <v>0</v>
      </c>
      <c r="K293" s="19">
        <f>SUM(K285,K292)</f>
        <v>0</v>
      </c>
      <c r="L293" s="14">
        <f>SUM(L285,L292)</f>
        <v>0</v>
      </c>
      <c r="N293" s="1061" t="s">
        <v>18</v>
      </c>
      <c r="O293" s="1061"/>
      <c r="P293" s="19">
        <f>SUM(P292,P285)</f>
        <v>0</v>
      </c>
      <c r="Q293" s="19">
        <f>SUM(Q292,Q285)</f>
        <v>0</v>
      </c>
      <c r="R293" s="49"/>
      <c r="S293" s="14">
        <f>SUM(S292,S285)</f>
        <v>0</v>
      </c>
      <c r="T293" s="19"/>
      <c r="U293" s="49"/>
      <c r="V293" s="14">
        <f>SUM(V285,V292)</f>
        <v>0</v>
      </c>
      <c r="W293" s="14">
        <f>SUM(W285,W292)</f>
        <v>0</v>
      </c>
      <c r="X293" s="19">
        <f>SUM(X285,X292)</f>
        <v>0</v>
      </c>
      <c r="Y293" s="14">
        <f>SUM(Y285,Y292)</f>
        <v>0</v>
      </c>
    </row>
    <row r="295" spans="1:25">
      <c r="A295" s="1089">
        <f>+A272+31</f>
        <v>44777</v>
      </c>
      <c r="B295" s="1089"/>
    </row>
    <row r="296" spans="1:25" outlineLevel="1">
      <c r="A296" s="1" t="s">
        <v>1</v>
      </c>
      <c r="L296" s="13" t="s">
        <v>57</v>
      </c>
      <c r="N296" s="1" t="s">
        <v>50</v>
      </c>
      <c r="Y296" s="13" t="s">
        <v>114</v>
      </c>
    </row>
    <row r="297" spans="1:25" ht="15" customHeight="1" outlineLevel="1">
      <c r="A297" s="981" t="s">
        <v>64</v>
      </c>
      <c r="B297" s="981" t="s">
        <v>3</v>
      </c>
      <c r="C297" s="981" t="s">
        <v>123</v>
      </c>
      <c r="D297" s="981" t="s">
        <v>65</v>
      </c>
      <c r="E297" s="981" t="s">
        <v>66</v>
      </c>
      <c r="F297" s="981" t="s">
        <v>67</v>
      </c>
      <c r="G297" s="981" t="s">
        <v>68</v>
      </c>
      <c r="H297" s="981" t="s">
        <v>29</v>
      </c>
      <c r="I297" s="981" t="s">
        <v>124</v>
      </c>
      <c r="J297" s="981" t="s">
        <v>125</v>
      </c>
      <c r="K297" s="981" t="s">
        <v>70</v>
      </c>
      <c r="L297" s="981" t="s">
        <v>71</v>
      </c>
      <c r="N297" s="1062" t="s">
        <v>2</v>
      </c>
      <c r="O297" s="1062" t="s">
        <v>3</v>
      </c>
      <c r="P297" s="981" t="s">
        <v>123</v>
      </c>
      <c r="Q297" s="981" t="s">
        <v>65</v>
      </c>
      <c r="R297" s="981" t="s">
        <v>66</v>
      </c>
      <c r="S297" s="981" t="s">
        <v>67</v>
      </c>
      <c r="T297" s="981" t="s">
        <v>68</v>
      </c>
      <c r="U297" s="981" t="s">
        <v>29</v>
      </c>
      <c r="V297" s="981" t="s">
        <v>124</v>
      </c>
      <c r="W297" s="981" t="s">
        <v>125</v>
      </c>
      <c r="X297" s="981" t="s">
        <v>70</v>
      </c>
      <c r="Y297" s="981" t="s">
        <v>71</v>
      </c>
    </row>
    <row r="298" spans="1:25" outlineLevel="1">
      <c r="A298" s="981"/>
      <c r="B298" s="981"/>
      <c r="C298" s="981"/>
      <c r="D298" s="981"/>
      <c r="E298" s="981"/>
      <c r="F298" s="981"/>
      <c r="G298" s="981"/>
      <c r="H298" s="981"/>
      <c r="I298" s="981"/>
      <c r="J298" s="981"/>
      <c r="K298" s="981"/>
      <c r="L298" s="981"/>
      <c r="N298" s="1062"/>
      <c r="O298" s="1062"/>
      <c r="P298" s="981"/>
      <c r="Q298" s="981"/>
      <c r="R298" s="981"/>
      <c r="S298" s="981"/>
      <c r="T298" s="981"/>
      <c r="U298" s="981"/>
      <c r="V298" s="981"/>
      <c r="W298" s="981"/>
      <c r="X298" s="981"/>
      <c r="Y298" s="981"/>
    </row>
    <row r="299" spans="1:25" outlineLevel="1">
      <c r="A299" s="141" t="str">
        <f>A253</f>
        <v>RTN</v>
      </c>
      <c r="B299" s="141" t="str">
        <f t="shared" ref="B299:B307" si="381">B253</f>
        <v>PTP</v>
      </c>
      <c r="C299" s="125"/>
      <c r="D299" s="125"/>
      <c r="E299" s="126">
        <f>T30</f>
        <v>30</v>
      </c>
      <c r="F299" s="15">
        <f t="shared" ref="F299:F304" si="382">+D299/E299</f>
        <v>0</v>
      </c>
      <c r="G299" s="122">
        <f>U30</f>
        <v>0</v>
      </c>
      <c r="H299" s="47">
        <f t="shared" ref="H299:H304" si="383">+E299-G299</f>
        <v>30</v>
      </c>
      <c r="I299" s="15">
        <f t="shared" ref="I299:I304" si="384">+(C299/E299)*G299</f>
        <v>0</v>
      </c>
      <c r="J299" s="15">
        <f t="shared" ref="J299:J304" si="385">+F299*G299</f>
        <v>0</v>
      </c>
      <c r="K299" s="125"/>
      <c r="L299" s="15">
        <f t="shared" ref="L299:L304" si="386">+K299-J299</f>
        <v>0</v>
      </c>
      <c r="N299" s="141" t="str">
        <f>A299</f>
        <v>RTN</v>
      </c>
      <c r="O299" s="141" t="str">
        <f t="shared" ref="O299:O307" si="387">B299</f>
        <v>PTP</v>
      </c>
      <c r="P299" s="125"/>
      <c r="Q299" s="125"/>
      <c r="R299" s="126">
        <f>Z30</f>
        <v>30</v>
      </c>
      <c r="S299" s="15">
        <f t="shared" ref="S299" si="388">+Q299/R299</f>
        <v>0</v>
      </c>
      <c r="T299" s="122">
        <f>AA30</f>
        <v>0</v>
      </c>
      <c r="U299" s="47">
        <f t="shared" ref="U299" si="389">+R299-T299</f>
        <v>30</v>
      </c>
      <c r="V299" s="15">
        <f t="shared" ref="V299" si="390">+(P299/R299)*T299</f>
        <v>0</v>
      </c>
      <c r="W299" s="15">
        <f t="shared" ref="W299" si="391">+S299*T299</f>
        <v>0</v>
      </c>
      <c r="X299" s="125"/>
      <c r="Y299" s="15">
        <f t="shared" ref="Y299" si="392">+X299-W299</f>
        <v>0</v>
      </c>
    </row>
    <row r="300" spans="1:25" outlineLevel="1">
      <c r="A300" s="141" t="str">
        <f t="shared" ref="A300" si="393">A254</f>
        <v>RTN</v>
      </c>
      <c r="B300" s="141" t="str">
        <f t="shared" si="381"/>
        <v>PAMA</v>
      </c>
      <c r="C300" s="125"/>
      <c r="D300" s="17"/>
      <c r="E300" s="47">
        <f>+E299</f>
        <v>30</v>
      </c>
      <c r="F300" s="15">
        <f t="shared" si="382"/>
        <v>0</v>
      </c>
      <c r="G300" s="122">
        <f>+G299</f>
        <v>0</v>
      </c>
      <c r="H300" s="47">
        <f t="shared" si="383"/>
        <v>30</v>
      </c>
      <c r="I300" s="15">
        <f t="shared" si="384"/>
        <v>0</v>
      </c>
      <c r="J300" s="15">
        <f t="shared" si="385"/>
        <v>0</v>
      </c>
      <c r="K300" s="17"/>
      <c r="L300" s="15">
        <f t="shared" si="386"/>
        <v>0</v>
      </c>
      <c r="N300" s="141" t="str">
        <f t="shared" ref="N300:N307" si="394">A300</f>
        <v>RTN</v>
      </c>
      <c r="O300" s="141" t="str">
        <f t="shared" si="387"/>
        <v>PAMA</v>
      </c>
      <c r="P300" s="125"/>
      <c r="Q300" s="125"/>
      <c r="R300" s="47">
        <f>+R299</f>
        <v>30</v>
      </c>
      <c r="S300" s="15">
        <f t="shared" ref="S300:S307" si="395">+Q300/R300</f>
        <v>0</v>
      </c>
      <c r="T300" s="122">
        <f>+T299</f>
        <v>0</v>
      </c>
      <c r="U300" s="47">
        <f t="shared" ref="U300:U307" si="396">+R300-T300</f>
        <v>30</v>
      </c>
      <c r="V300" s="15">
        <f t="shared" ref="V300:V307" si="397">+(P300/R300)*T300</f>
        <v>0</v>
      </c>
      <c r="W300" s="15">
        <f t="shared" ref="W300:W307" si="398">+S300*T300</f>
        <v>0</v>
      </c>
      <c r="X300" s="125"/>
      <c r="Y300" s="15">
        <f t="shared" ref="Y300:Y307" si="399">+X300-W300</f>
        <v>0</v>
      </c>
    </row>
    <row r="301" spans="1:25" outlineLevel="1">
      <c r="A301" s="141" t="str">
        <f t="shared" ref="A301" si="400">A255</f>
        <v>RTN</v>
      </c>
      <c r="B301" s="141" t="str">
        <f t="shared" si="381"/>
        <v>KMI</v>
      </c>
      <c r="C301" s="125"/>
      <c r="D301" s="125"/>
      <c r="E301" s="47">
        <f t="shared" ref="E301:E307" si="401">+E300</f>
        <v>30</v>
      </c>
      <c r="F301" s="15">
        <f t="shared" si="382"/>
        <v>0</v>
      </c>
      <c r="G301" s="122">
        <f t="shared" ref="G301:G307" si="402">+G300</f>
        <v>0</v>
      </c>
      <c r="H301" s="47">
        <f t="shared" si="383"/>
        <v>30</v>
      </c>
      <c r="I301" s="15">
        <f t="shared" si="384"/>
        <v>0</v>
      </c>
      <c r="J301" s="15">
        <f t="shared" si="385"/>
        <v>0</v>
      </c>
      <c r="K301" s="125"/>
      <c r="L301" s="15">
        <f t="shared" si="386"/>
        <v>0</v>
      </c>
      <c r="N301" s="141" t="str">
        <f t="shared" si="394"/>
        <v>RTN</v>
      </c>
      <c r="O301" s="141" t="str">
        <f t="shared" si="387"/>
        <v>KMI</v>
      </c>
      <c r="P301" s="125"/>
      <c r="Q301" s="125"/>
      <c r="R301" s="47">
        <f t="shared" ref="R301:R307" si="403">+R300</f>
        <v>30</v>
      </c>
      <c r="S301" s="15">
        <f t="shared" si="395"/>
        <v>0</v>
      </c>
      <c r="T301" s="122">
        <f t="shared" ref="T301" si="404">+T300</f>
        <v>0</v>
      </c>
      <c r="U301" s="47">
        <f t="shared" si="396"/>
        <v>30</v>
      </c>
      <c r="V301" s="15">
        <f t="shared" si="397"/>
        <v>0</v>
      </c>
      <c r="W301" s="15">
        <f t="shared" si="398"/>
        <v>0</v>
      </c>
      <c r="X301" s="125"/>
      <c r="Y301" s="15">
        <f t="shared" si="399"/>
        <v>0</v>
      </c>
    </row>
    <row r="302" spans="1:25" outlineLevel="1">
      <c r="A302" s="141" t="str">
        <f t="shared" ref="A302" si="405">A256</f>
        <v>RS-CF</v>
      </c>
      <c r="B302" s="141" t="str">
        <f t="shared" si="381"/>
        <v>PAMA</v>
      </c>
      <c r="C302" s="17"/>
      <c r="D302" s="17"/>
      <c r="E302" s="47">
        <f t="shared" si="401"/>
        <v>30</v>
      </c>
      <c r="F302" s="15">
        <f t="shared" si="382"/>
        <v>0</v>
      </c>
      <c r="G302" s="122">
        <f t="shared" si="402"/>
        <v>0</v>
      </c>
      <c r="H302" s="47">
        <f t="shared" si="383"/>
        <v>30</v>
      </c>
      <c r="I302" s="15">
        <f t="shared" si="384"/>
        <v>0</v>
      </c>
      <c r="J302" s="15">
        <f t="shared" si="385"/>
        <v>0</v>
      </c>
      <c r="K302" s="17"/>
      <c r="L302" s="15">
        <f t="shared" si="386"/>
        <v>0</v>
      </c>
      <c r="N302" s="141" t="str">
        <f t="shared" si="394"/>
        <v>RS-CF</v>
      </c>
      <c r="O302" s="141" t="str">
        <f t="shared" si="387"/>
        <v>PAMA</v>
      </c>
      <c r="P302" s="125"/>
      <c r="Q302" s="125"/>
      <c r="R302" s="47">
        <f t="shared" si="403"/>
        <v>30</v>
      </c>
      <c r="S302" s="15">
        <f t="shared" si="395"/>
        <v>0</v>
      </c>
      <c r="T302" s="122">
        <f t="shared" ref="T302" si="406">+T301</f>
        <v>0</v>
      </c>
      <c r="U302" s="47">
        <f t="shared" si="396"/>
        <v>30</v>
      </c>
      <c r="V302" s="15">
        <f t="shared" si="397"/>
        <v>0</v>
      </c>
      <c r="W302" s="15">
        <f t="shared" si="398"/>
        <v>0</v>
      </c>
      <c r="X302" s="125"/>
      <c r="Y302" s="15">
        <f t="shared" si="399"/>
        <v>0</v>
      </c>
    </row>
    <row r="303" spans="1:25" outlineLevel="1">
      <c r="A303" s="141" t="str">
        <f t="shared" ref="A303" si="407">A257</f>
        <v>RS-G</v>
      </c>
      <c r="B303" s="141" t="str">
        <f t="shared" si="381"/>
        <v>PAMA</v>
      </c>
      <c r="C303" s="125"/>
      <c r="D303" s="125"/>
      <c r="E303" s="47">
        <f t="shared" si="401"/>
        <v>30</v>
      </c>
      <c r="F303" s="15">
        <f t="shared" si="382"/>
        <v>0</v>
      </c>
      <c r="G303" s="122">
        <f t="shared" si="402"/>
        <v>0</v>
      </c>
      <c r="H303" s="47">
        <f t="shared" si="383"/>
        <v>30</v>
      </c>
      <c r="I303" s="15">
        <f t="shared" si="384"/>
        <v>0</v>
      </c>
      <c r="J303" s="15">
        <f t="shared" si="385"/>
        <v>0</v>
      </c>
      <c r="K303" s="17"/>
      <c r="L303" s="15">
        <f t="shared" si="386"/>
        <v>0</v>
      </c>
      <c r="N303" s="141" t="str">
        <f t="shared" si="394"/>
        <v>RS-G</v>
      </c>
      <c r="O303" s="141" t="str">
        <f t="shared" si="387"/>
        <v>PAMA</v>
      </c>
      <c r="P303" s="125"/>
      <c r="Q303" s="125"/>
      <c r="R303" s="47">
        <f t="shared" si="403"/>
        <v>30</v>
      </c>
      <c r="S303" s="15">
        <f t="shared" si="395"/>
        <v>0</v>
      </c>
      <c r="T303" s="122">
        <f t="shared" ref="T303" si="408">+T302</f>
        <v>0</v>
      </c>
      <c r="U303" s="47">
        <f t="shared" si="396"/>
        <v>30</v>
      </c>
      <c r="V303" s="15">
        <f t="shared" si="397"/>
        <v>0</v>
      </c>
      <c r="W303" s="15">
        <f t="shared" si="398"/>
        <v>0</v>
      </c>
      <c r="X303" s="125"/>
      <c r="Y303" s="15">
        <f t="shared" si="399"/>
        <v>0</v>
      </c>
    </row>
    <row r="304" spans="1:25" outlineLevel="1">
      <c r="A304" s="141" t="str">
        <f t="shared" ref="A304" si="409">A258</f>
        <v>RTM</v>
      </c>
      <c r="B304" s="141" t="str">
        <f t="shared" si="381"/>
        <v>PTP</v>
      </c>
      <c r="C304" s="125"/>
      <c r="D304" s="125"/>
      <c r="E304" s="47">
        <f t="shared" si="401"/>
        <v>30</v>
      </c>
      <c r="F304" s="15">
        <f t="shared" si="382"/>
        <v>0</v>
      </c>
      <c r="G304" s="122">
        <f t="shared" si="402"/>
        <v>0</v>
      </c>
      <c r="H304" s="204">
        <f t="shared" si="383"/>
        <v>30</v>
      </c>
      <c r="I304" s="203">
        <f t="shared" si="384"/>
        <v>0</v>
      </c>
      <c r="J304" s="203">
        <f t="shared" si="385"/>
        <v>0</v>
      </c>
      <c r="K304" s="267"/>
      <c r="L304" s="203">
        <f t="shared" si="386"/>
        <v>0</v>
      </c>
      <c r="N304" s="141" t="str">
        <f t="shared" si="394"/>
        <v>RTM</v>
      </c>
      <c r="O304" s="141" t="str">
        <f t="shared" si="387"/>
        <v>PTP</v>
      </c>
      <c r="P304" s="125"/>
      <c r="Q304" s="125"/>
      <c r="R304" s="47">
        <f t="shared" si="403"/>
        <v>30</v>
      </c>
      <c r="S304" s="15">
        <f t="shared" si="395"/>
        <v>0</v>
      </c>
      <c r="T304" s="122">
        <f t="shared" ref="T304" si="410">+T303</f>
        <v>0</v>
      </c>
      <c r="U304" s="47">
        <f t="shared" si="396"/>
        <v>30</v>
      </c>
      <c r="V304" s="15">
        <f t="shared" si="397"/>
        <v>0</v>
      </c>
      <c r="W304" s="15">
        <f t="shared" si="398"/>
        <v>0</v>
      </c>
      <c r="X304" s="267"/>
      <c r="Y304" s="15">
        <f t="shared" si="399"/>
        <v>0</v>
      </c>
    </row>
    <row r="305" spans="1:25" outlineLevel="1">
      <c r="A305" s="141" t="str">
        <f t="shared" ref="A305" si="411">A259</f>
        <v>RTM</v>
      </c>
      <c r="B305" s="141" t="str">
        <f t="shared" si="381"/>
        <v>PAMA</v>
      </c>
      <c r="C305" s="125"/>
      <c r="D305" s="125"/>
      <c r="E305" s="47">
        <f t="shared" si="401"/>
        <v>30</v>
      </c>
      <c r="F305" s="15">
        <f t="shared" ref="F305:F307" si="412">+D305/E305</f>
        <v>0</v>
      </c>
      <c r="G305" s="122">
        <f t="shared" si="402"/>
        <v>0</v>
      </c>
      <c r="H305" s="204">
        <f t="shared" ref="H305:H307" si="413">+E305-G305</f>
        <v>30</v>
      </c>
      <c r="I305" s="203">
        <f t="shared" ref="I305:I307" si="414">+(C305/E305)*G305</f>
        <v>0</v>
      </c>
      <c r="J305" s="203">
        <f t="shared" ref="J305:J307" si="415">+F305*G305</f>
        <v>0</v>
      </c>
      <c r="K305" s="267"/>
      <c r="L305" s="203">
        <f t="shared" ref="L305:L307" si="416">+K305-J305</f>
        <v>0</v>
      </c>
      <c r="N305" s="141" t="str">
        <f t="shared" si="394"/>
        <v>RTM</v>
      </c>
      <c r="O305" s="141" t="str">
        <f t="shared" si="387"/>
        <v>PAMA</v>
      </c>
      <c r="P305" s="125"/>
      <c r="Q305" s="125"/>
      <c r="R305" s="47">
        <f t="shared" si="403"/>
        <v>30</v>
      </c>
      <c r="S305" s="15">
        <f t="shared" si="395"/>
        <v>0</v>
      </c>
      <c r="T305" s="122">
        <f t="shared" ref="T305" si="417">+T304</f>
        <v>0</v>
      </c>
      <c r="U305" s="47">
        <f t="shared" si="396"/>
        <v>30</v>
      </c>
      <c r="V305" s="15">
        <f t="shared" si="397"/>
        <v>0</v>
      </c>
      <c r="W305" s="15">
        <f t="shared" si="398"/>
        <v>0</v>
      </c>
      <c r="X305" s="267"/>
      <c r="Y305" s="15">
        <f t="shared" si="399"/>
        <v>0</v>
      </c>
    </row>
    <row r="306" spans="1:25" outlineLevel="1">
      <c r="A306" s="141" t="str">
        <f t="shared" ref="A306" si="418">A260</f>
        <v>SSB</v>
      </c>
      <c r="B306" s="141" t="str">
        <f t="shared" si="381"/>
        <v>BIMA</v>
      </c>
      <c r="C306" s="125"/>
      <c r="D306" s="125"/>
      <c r="E306" s="47">
        <f t="shared" si="401"/>
        <v>30</v>
      </c>
      <c r="F306" s="15">
        <f t="shared" si="412"/>
        <v>0</v>
      </c>
      <c r="G306" s="122">
        <f t="shared" si="402"/>
        <v>0</v>
      </c>
      <c r="H306" s="204">
        <f t="shared" si="413"/>
        <v>30</v>
      </c>
      <c r="I306" s="203">
        <f t="shared" si="414"/>
        <v>0</v>
      </c>
      <c r="J306" s="203">
        <f t="shared" si="415"/>
        <v>0</v>
      </c>
      <c r="K306" s="267"/>
      <c r="L306" s="203">
        <f t="shared" si="416"/>
        <v>0</v>
      </c>
      <c r="N306" s="141" t="str">
        <f t="shared" si="394"/>
        <v>SSB</v>
      </c>
      <c r="O306" s="141" t="str">
        <f t="shared" si="387"/>
        <v>BIMA</v>
      </c>
      <c r="P306" s="125"/>
      <c r="Q306" s="125"/>
      <c r="R306" s="47">
        <f t="shared" si="403"/>
        <v>30</v>
      </c>
      <c r="S306" s="15">
        <f t="shared" si="395"/>
        <v>0</v>
      </c>
      <c r="T306" s="122">
        <f t="shared" ref="T306" si="419">+T305</f>
        <v>0</v>
      </c>
      <c r="U306" s="47">
        <f t="shared" si="396"/>
        <v>30</v>
      </c>
      <c r="V306" s="15">
        <f t="shared" si="397"/>
        <v>0</v>
      </c>
      <c r="W306" s="15">
        <f t="shared" si="398"/>
        <v>0</v>
      </c>
      <c r="X306" s="267"/>
      <c r="Y306" s="15">
        <f t="shared" si="399"/>
        <v>0</v>
      </c>
    </row>
    <row r="307" spans="1:25" ht="15.75" outlineLevel="1" thickBot="1">
      <c r="A307" s="141" t="str">
        <f t="shared" ref="A307" si="420">A261</f>
        <v>SAMUBIU</v>
      </c>
      <c r="B307" s="141" t="str">
        <f t="shared" si="381"/>
        <v>PAMA</v>
      </c>
      <c r="C307" s="125"/>
      <c r="D307" s="125"/>
      <c r="E307" s="47">
        <f t="shared" si="401"/>
        <v>30</v>
      </c>
      <c r="F307" s="15">
        <f t="shared" si="412"/>
        <v>0</v>
      </c>
      <c r="G307" s="122">
        <f t="shared" si="402"/>
        <v>0</v>
      </c>
      <c r="H307" s="204">
        <f t="shared" si="413"/>
        <v>30</v>
      </c>
      <c r="I307" s="203">
        <f t="shared" si="414"/>
        <v>0</v>
      </c>
      <c r="J307" s="203">
        <f t="shared" si="415"/>
        <v>0</v>
      </c>
      <c r="K307" s="226"/>
      <c r="L307" s="203">
        <f t="shared" si="416"/>
        <v>0</v>
      </c>
      <c r="N307" s="141" t="str">
        <f t="shared" si="394"/>
        <v>SAMUBIU</v>
      </c>
      <c r="O307" s="141" t="str">
        <f t="shared" si="387"/>
        <v>PAMA</v>
      </c>
      <c r="P307" s="125"/>
      <c r="Q307" s="125"/>
      <c r="R307" s="47">
        <f t="shared" si="403"/>
        <v>30</v>
      </c>
      <c r="S307" s="15">
        <f t="shared" si="395"/>
        <v>0</v>
      </c>
      <c r="T307" s="122">
        <f t="shared" ref="T307" si="421">+T306</f>
        <v>0</v>
      </c>
      <c r="U307" s="47">
        <f t="shared" si="396"/>
        <v>30</v>
      </c>
      <c r="V307" s="15">
        <f t="shared" si="397"/>
        <v>0</v>
      </c>
      <c r="W307" s="15">
        <f t="shared" si="398"/>
        <v>0</v>
      </c>
      <c r="X307" s="229"/>
      <c r="Y307" s="15">
        <f t="shared" si="399"/>
        <v>0</v>
      </c>
    </row>
    <row r="308" spans="1:25" ht="16.5" outlineLevel="1" thickTop="1" thickBot="1">
      <c r="A308" s="12" t="s">
        <v>10</v>
      </c>
      <c r="B308" s="12" t="s">
        <v>11</v>
      </c>
      <c r="C308" s="18">
        <f>SUM(C299:C307)</f>
        <v>0</v>
      </c>
      <c r="D308" s="18">
        <f>SUM(D299:D307)</f>
        <v>0</v>
      </c>
      <c r="E308" s="58"/>
      <c r="F308" s="16">
        <f>SUM(F299:F307)</f>
        <v>0</v>
      </c>
      <c r="G308" s="18"/>
      <c r="H308" s="58"/>
      <c r="I308" s="16">
        <f t="shared" ref="I308:L308" si="422">SUM(I299:I307)</f>
        <v>0</v>
      </c>
      <c r="J308" s="16">
        <f t="shared" si="422"/>
        <v>0</v>
      </c>
      <c r="K308" s="18">
        <f>SUM(K299:K307)</f>
        <v>0</v>
      </c>
      <c r="L308" s="16">
        <f t="shared" si="422"/>
        <v>0</v>
      </c>
      <c r="N308" s="12" t="s">
        <v>10</v>
      </c>
      <c r="O308" s="12" t="s">
        <v>11</v>
      </c>
      <c r="P308" s="18">
        <f>SUM(P299:P307)</f>
        <v>0</v>
      </c>
      <c r="Q308" s="18">
        <f>SUM(Q299:Q307)</f>
        <v>0</v>
      </c>
      <c r="R308" s="58"/>
      <c r="S308" s="16">
        <f>SUM(S299:S307)</f>
        <v>0</v>
      </c>
      <c r="T308" s="18"/>
      <c r="U308" s="58"/>
      <c r="V308" s="16">
        <f t="shared" ref="V308" si="423">SUM(V299:V307)</f>
        <v>0</v>
      </c>
      <c r="W308" s="16">
        <f t="shared" ref="W308" si="424">SUM(W299:W307)</f>
        <v>0</v>
      </c>
      <c r="X308" s="18">
        <f>SUM(X299:X307)</f>
        <v>0</v>
      </c>
      <c r="Y308" s="16">
        <f t="shared" ref="Y308" si="425">SUM(Y299:Y307)</f>
        <v>0</v>
      </c>
    </row>
    <row r="309" spans="1:25" ht="15.75" outlineLevel="1" thickTop="1">
      <c r="A309" s="141" t="str">
        <f t="shared" ref="A309:B309" si="426">A263</f>
        <v>SM AB</v>
      </c>
      <c r="B309" s="141" t="str">
        <f t="shared" si="426"/>
        <v>SIMS</v>
      </c>
      <c r="C309" s="19"/>
      <c r="D309" s="19"/>
      <c r="E309" s="47">
        <f>+E304</f>
        <v>30</v>
      </c>
      <c r="F309" s="14">
        <f>+D309/E309</f>
        <v>0</v>
      </c>
      <c r="G309" s="45">
        <f>+G304</f>
        <v>0</v>
      </c>
      <c r="H309" s="47">
        <f>+E309-G309</f>
        <v>30</v>
      </c>
      <c r="I309" s="15">
        <f>+(C309/E309)*G309</f>
        <v>0</v>
      </c>
      <c r="J309" s="15">
        <f>+F309*G309</f>
        <v>0</v>
      </c>
      <c r="K309" s="17"/>
      <c r="L309" s="15">
        <f>+K309-J309</f>
        <v>0</v>
      </c>
      <c r="N309" s="141" t="str">
        <f t="shared" ref="N309:N314" si="427">A309</f>
        <v>SM AB</v>
      </c>
      <c r="O309" s="141" t="str">
        <f t="shared" ref="O309:O314" si="428">B309</f>
        <v>SIMS</v>
      </c>
      <c r="P309" s="17"/>
      <c r="Q309" s="17"/>
      <c r="R309" s="47">
        <f>+R304</f>
        <v>30</v>
      </c>
      <c r="S309" s="15">
        <f>+Q309/R309</f>
        <v>0</v>
      </c>
      <c r="T309" s="35">
        <f>+T304</f>
        <v>0</v>
      </c>
      <c r="U309" s="47">
        <f>+R309-T309</f>
        <v>30</v>
      </c>
      <c r="V309" s="15">
        <f>+(P309/R309)*T309</f>
        <v>0</v>
      </c>
      <c r="W309" s="15">
        <f>+S309*T309</f>
        <v>0</v>
      </c>
      <c r="X309" s="125"/>
      <c r="Y309" s="15">
        <f>+X309-W309</f>
        <v>0</v>
      </c>
    </row>
    <row r="310" spans="1:25" outlineLevel="1">
      <c r="A310" s="141" t="str">
        <f t="shared" ref="A310:B310" si="429">A264</f>
        <v>SM AB</v>
      </c>
      <c r="B310" s="141" t="str">
        <f t="shared" si="429"/>
        <v>PTP</v>
      </c>
      <c r="C310" s="19"/>
      <c r="D310" s="19"/>
      <c r="E310" s="126">
        <f>+E309</f>
        <v>30</v>
      </c>
      <c r="F310" s="14">
        <f>+D310/E310</f>
        <v>0</v>
      </c>
      <c r="G310" s="45">
        <f>+G309</f>
        <v>0</v>
      </c>
      <c r="H310" s="47">
        <f>+E310-G310</f>
        <v>30</v>
      </c>
      <c r="I310" s="15">
        <f>+(C310/E310)*G310</f>
        <v>0</v>
      </c>
      <c r="J310" s="15">
        <f>+F310*G310</f>
        <v>0</v>
      </c>
      <c r="K310" s="125"/>
      <c r="L310" s="15">
        <f>+K310-J310</f>
        <v>0</v>
      </c>
      <c r="N310" s="141" t="str">
        <f t="shared" si="427"/>
        <v>SM AB</v>
      </c>
      <c r="O310" s="141" t="str">
        <f t="shared" si="428"/>
        <v>PTP</v>
      </c>
      <c r="P310" s="17"/>
      <c r="Q310" s="17"/>
      <c r="R310" s="47">
        <f t="shared" ref="R310:R314" si="430">+R305</f>
        <v>30</v>
      </c>
      <c r="S310" s="15">
        <f t="shared" ref="S310:S314" si="431">+Q310/R310</f>
        <v>0</v>
      </c>
      <c r="T310" s="35">
        <f t="shared" ref="T310:T314" si="432">+T305</f>
        <v>0</v>
      </c>
      <c r="U310" s="47">
        <f t="shared" ref="U310:U314" si="433">+R310-T310</f>
        <v>30</v>
      </c>
      <c r="V310" s="15">
        <f t="shared" ref="V310:V314" si="434">+(P310/R310)*T310</f>
        <v>0</v>
      </c>
      <c r="W310" s="15">
        <f t="shared" ref="W310:W314" si="435">+S310*T310</f>
        <v>0</v>
      </c>
      <c r="X310" s="125"/>
      <c r="Y310" s="15">
        <f t="shared" ref="Y310:Y314" si="436">+X310-W310</f>
        <v>0</v>
      </c>
    </row>
    <row r="311" spans="1:25" outlineLevel="1">
      <c r="A311" s="141" t="str">
        <f t="shared" ref="A311:B311" si="437">A265</f>
        <v>SM AB</v>
      </c>
      <c r="B311" s="141" t="str">
        <f t="shared" si="437"/>
        <v>KMI</v>
      </c>
      <c r="C311" s="19"/>
      <c r="D311" s="19"/>
      <c r="E311" s="47">
        <f>+E309</f>
        <v>30</v>
      </c>
      <c r="F311" s="14">
        <f>+D311/E311</f>
        <v>0</v>
      </c>
      <c r="G311" s="45">
        <f>+G309</f>
        <v>0</v>
      </c>
      <c r="H311" s="47">
        <f>+E311-G311</f>
        <v>30</v>
      </c>
      <c r="I311" s="15">
        <f>+(C311/E311)*G311</f>
        <v>0</v>
      </c>
      <c r="J311" s="15">
        <f>+F311*G311</f>
        <v>0</v>
      </c>
      <c r="K311" s="17"/>
      <c r="L311" s="15">
        <f>+K311-J311</f>
        <v>0</v>
      </c>
      <c r="N311" s="141" t="str">
        <f t="shared" si="427"/>
        <v>SM AB</v>
      </c>
      <c r="O311" s="141" t="str">
        <f t="shared" si="428"/>
        <v>KMI</v>
      </c>
      <c r="P311" s="17"/>
      <c r="Q311" s="17"/>
      <c r="R311" s="47">
        <f t="shared" si="430"/>
        <v>30</v>
      </c>
      <c r="S311" s="15">
        <f t="shared" si="431"/>
        <v>0</v>
      </c>
      <c r="T311" s="35">
        <f t="shared" si="432"/>
        <v>0</v>
      </c>
      <c r="U311" s="47">
        <f t="shared" si="433"/>
        <v>30</v>
      </c>
      <c r="V311" s="15">
        <f t="shared" si="434"/>
        <v>0</v>
      </c>
      <c r="W311" s="15">
        <f t="shared" si="435"/>
        <v>0</v>
      </c>
      <c r="X311" s="125"/>
      <c r="Y311" s="15">
        <f t="shared" si="436"/>
        <v>0</v>
      </c>
    </row>
    <row r="312" spans="1:25" outlineLevel="1">
      <c r="A312" s="141" t="str">
        <f t="shared" ref="A312:B312" si="438">A266</f>
        <v>SM C</v>
      </c>
      <c r="B312" s="141" t="str">
        <f t="shared" si="438"/>
        <v>PTP</v>
      </c>
      <c r="C312" s="17"/>
      <c r="D312" s="17"/>
      <c r="E312" s="47">
        <f>+E309</f>
        <v>30</v>
      </c>
      <c r="F312" s="14">
        <f t="shared" ref="F312:F314" si="439">+D312/E312</f>
        <v>0</v>
      </c>
      <c r="G312" s="35">
        <f>+G309</f>
        <v>0</v>
      </c>
      <c r="H312" s="47">
        <f>+E312-G312</f>
        <v>30</v>
      </c>
      <c r="I312" s="15">
        <f>+(C312/E312)*G312</f>
        <v>0</v>
      </c>
      <c r="J312" s="15">
        <f>+F312*G312</f>
        <v>0</v>
      </c>
      <c r="K312" s="17"/>
      <c r="L312" s="15">
        <f>+K312-J312</f>
        <v>0</v>
      </c>
      <c r="N312" s="141" t="str">
        <f t="shared" si="427"/>
        <v>SM C</v>
      </c>
      <c r="O312" s="141" t="str">
        <f t="shared" si="428"/>
        <v>PTP</v>
      </c>
      <c r="P312" s="17"/>
      <c r="Q312" s="17"/>
      <c r="R312" s="47">
        <f t="shared" si="430"/>
        <v>30</v>
      </c>
      <c r="S312" s="15">
        <f t="shared" si="431"/>
        <v>0</v>
      </c>
      <c r="T312" s="35">
        <f t="shared" si="432"/>
        <v>0</v>
      </c>
      <c r="U312" s="47">
        <f t="shared" si="433"/>
        <v>30</v>
      </c>
      <c r="V312" s="15">
        <f t="shared" si="434"/>
        <v>0</v>
      </c>
      <c r="W312" s="15">
        <f t="shared" si="435"/>
        <v>0</v>
      </c>
      <c r="X312" s="125"/>
      <c r="Y312" s="15">
        <f t="shared" si="436"/>
        <v>0</v>
      </c>
    </row>
    <row r="313" spans="1:25" outlineLevel="1">
      <c r="A313" s="141" t="str">
        <f t="shared" ref="A313:B313" si="440">A267</f>
        <v>SM D</v>
      </c>
      <c r="B313" s="141" t="str">
        <f t="shared" si="440"/>
        <v>PTP</v>
      </c>
      <c r="C313" s="19"/>
      <c r="D313" s="19"/>
      <c r="E313" s="47">
        <f>+E309</f>
        <v>30</v>
      </c>
      <c r="F313" s="14">
        <f t="shared" si="439"/>
        <v>0</v>
      </c>
      <c r="G313" s="45">
        <f>+G309</f>
        <v>0</v>
      </c>
      <c r="H313" s="47">
        <f t="shared" ref="H313:H314" si="441">+E313-G313</f>
        <v>30</v>
      </c>
      <c r="I313" s="15">
        <f t="shared" ref="I313:I314" si="442">+(C313/E313)*G313</f>
        <v>0</v>
      </c>
      <c r="J313" s="15">
        <f t="shared" ref="J313:J314" si="443">+F313*G313</f>
        <v>0</v>
      </c>
      <c r="K313" s="17"/>
      <c r="L313" s="15">
        <f t="shared" ref="L313:L314" si="444">+K313-J313</f>
        <v>0</v>
      </c>
      <c r="N313" s="141" t="str">
        <f t="shared" si="427"/>
        <v>SM D</v>
      </c>
      <c r="O313" s="141" t="str">
        <f t="shared" si="428"/>
        <v>PTP</v>
      </c>
      <c r="P313" s="17"/>
      <c r="Q313" s="17"/>
      <c r="R313" s="47">
        <f>+R309</f>
        <v>30</v>
      </c>
      <c r="S313" s="15">
        <f t="shared" si="431"/>
        <v>0</v>
      </c>
      <c r="T313" s="35">
        <f>+T309</f>
        <v>0</v>
      </c>
      <c r="U313" s="47">
        <f t="shared" si="433"/>
        <v>30</v>
      </c>
      <c r="V313" s="15">
        <f t="shared" si="434"/>
        <v>0</v>
      </c>
      <c r="W313" s="15">
        <f t="shared" si="435"/>
        <v>0</v>
      </c>
      <c r="X313" s="125"/>
      <c r="Y313" s="15">
        <f t="shared" si="436"/>
        <v>0</v>
      </c>
    </row>
    <row r="314" spans="1:25" ht="15.75" outlineLevel="1" thickBot="1">
      <c r="A314" s="141" t="str">
        <f t="shared" ref="A314:B314" si="445">A268</f>
        <v>SM D</v>
      </c>
      <c r="B314" s="141" t="str">
        <f t="shared" si="445"/>
        <v>DUM</v>
      </c>
      <c r="C314" s="19"/>
      <c r="D314" s="19"/>
      <c r="E314" s="47">
        <f t="shared" ref="E314" si="446">+E309</f>
        <v>30</v>
      </c>
      <c r="F314" s="14">
        <f t="shared" si="439"/>
        <v>0</v>
      </c>
      <c r="G314" s="45">
        <f t="shared" ref="G314" si="447">+G309</f>
        <v>0</v>
      </c>
      <c r="H314" s="47">
        <f t="shared" si="441"/>
        <v>30</v>
      </c>
      <c r="I314" s="15">
        <f t="shared" si="442"/>
        <v>0</v>
      </c>
      <c r="J314" s="15">
        <f t="shared" si="443"/>
        <v>0</v>
      </c>
      <c r="K314" s="254"/>
      <c r="L314" s="15">
        <f t="shared" si="444"/>
        <v>0</v>
      </c>
      <c r="N314" s="141" t="str">
        <f t="shared" si="427"/>
        <v>SM D</v>
      </c>
      <c r="O314" s="141" t="str">
        <f t="shared" si="428"/>
        <v>DUM</v>
      </c>
      <c r="P314" s="17"/>
      <c r="Q314" s="17"/>
      <c r="R314" s="47">
        <f t="shared" si="430"/>
        <v>30</v>
      </c>
      <c r="S314" s="15">
        <f t="shared" si="431"/>
        <v>0</v>
      </c>
      <c r="T314" s="35">
        <f t="shared" si="432"/>
        <v>0</v>
      </c>
      <c r="U314" s="47">
        <f t="shared" si="433"/>
        <v>30</v>
      </c>
      <c r="V314" s="15">
        <f t="shared" si="434"/>
        <v>0</v>
      </c>
      <c r="W314" s="15">
        <f t="shared" si="435"/>
        <v>0</v>
      </c>
      <c r="X314" s="125"/>
      <c r="Y314" s="15">
        <f t="shared" si="436"/>
        <v>0</v>
      </c>
    </row>
    <row r="315" spans="1:25" ht="16.5" outlineLevel="1" thickTop="1" thickBot="1">
      <c r="A315" s="12" t="s">
        <v>17</v>
      </c>
      <c r="B315" s="12" t="s">
        <v>11</v>
      </c>
      <c r="C315" s="18">
        <f>SUM(C309:C314)</f>
        <v>0</v>
      </c>
      <c r="D315" s="18">
        <f>SUM(D309:D314)</f>
        <v>0</v>
      </c>
      <c r="E315" s="16"/>
      <c r="F315" s="16">
        <f>SUM(F309:F314)</f>
        <v>0</v>
      </c>
      <c r="G315" s="18"/>
      <c r="H315" s="16"/>
      <c r="I315" s="16">
        <f t="shared" ref="I315:L315" si="448">SUM(I309:I314)</f>
        <v>0</v>
      </c>
      <c r="J315" s="16">
        <f t="shared" si="448"/>
        <v>0</v>
      </c>
      <c r="K315" s="18">
        <f>SUM(K309:K314)</f>
        <v>0</v>
      </c>
      <c r="L315" s="16">
        <f t="shared" si="448"/>
        <v>0</v>
      </c>
      <c r="N315" s="12" t="s">
        <v>17</v>
      </c>
      <c r="O315" s="12" t="s">
        <v>11</v>
      </c>
      <c r="P315" s="18">
        <f>SUM(P309:P314)</f>
        <v>0</v>
      </c>
      <c r="Q315" s="18">
        <f>SUM(Q309:Q314)</f>
        <v>0</v>
      </c>
      <c r="R315" s="16"/>
      <c r="S315" s="16">
        <f>SUM(S309:S314)</f>
        <v>0</v>
      </c>
      <c r="T315" s="18"/>
      <c r="U315" s="16"/>
      <c r="V315" s="16">
        <f t="shared" ref="V315" si="449">SUM(V309:V314)</f>
        <v>0</v>
      </c>
      <c r="W315" s="16">
        <f t="shared" ref="W315" si="450">SUM(W309:W314)</f>
        <v>0</v>
      </c>
      <c r="X315" s="18">
        <f>SUM(X309:X314)</f>
        <v>0</v>
      </c>
      <c r="Y315" s="16">
        <f t="shared" ref="Y315" si="451">SUM(Y309:Y314)</f>
        <v>0</v>
      </c>
    </row>
    <row r="316" spans="1:25" ht="15.75" outlineLevel="1" thickTop="1">
      <c r="A316" s="1061" t="s">
        <v>18</v>
      </c>
      <c r="B316" s="1061"/>
      <c r="C316" s="19">
        <f>SUM(C315,C308)</f>
        <v>0</v>
      </c>
      <c r="D316" s="19">
        <f>SUM(D315,D308)</f>
        <v>0</v>
      </c>
      <c r="E316" s="49"/>
      <c r="F316" s="14">
        <f>SUM(F315,F308)</f>
        <v>0</v>
      </c>
      <c r="G316" s="19"/>
      <c r="H316" s="49"/>
      <c r="I316" s="14">
        <f>SUM(I308,I315)</f>
        <v>0</v>
      </c>
      <c r="J316" s="14">
        <f>SUM(J308,J315)</f>
        <v>0</v>
      </c>
      <c r="K316" s="19">
        <f>SUM(K308,K315)</f>
        <v>0</v>
      </c>
      <c r="L316" s="14">
        <f>SUM(L308,L315)</f>
        <v>0</v>
      </c>
      <c r="N316" s="1061" t="s">
        <v>18</v>
      </c>
      <c r="O316" s="1061"/>
      <c r="P316" s="19">
        <f>SUM(P315,P308)</f>
        <v>0</v>
      </c>
      <c r="Q316" s="19">
        <f>SUM(Q315,Q308)</f>
        <v>0</v>
      </c>
      <c r="R316" s="49"/>
      <c r="S316" s="14">
        <f>SUM(S315,S308)</f>
        <v>0</v>
      </c>
      <c r="T316" s="19"/>
      <c r="U316" s="49"/>
      <c r="V316" s="14">
        <f>SUM(V308,V315)</f>
        <v>0</v>
      </c>
      <c r="W316" s="14">
        <f>SUM(W308,W315)</f>
        <v>0</v>
      </c>
      <c r="X316" s="19">
        <f>SUM(X308,X315)</f>
        <v>0</v>
      </c>
      <c r="Y316" s="14">
        <f>SUM(Y308,Y315)</f>
        <v>0</v>
      </c>
    </row>
    <row r="318" spans="1:25">
      <c r="A318" s="1089">
        <f>+A295+30</f>
        <v>44807</v>
      </c>
      <c r="B318" s="1089"/>
    </row>
    <row r="319" spans="1:25" outlineLevel="1">
      <c r="A319" s="1" t="s">
        <v>1</v>
      </c>
      <c r="L319" s="13" t="s">
        <v>57</v>
      </c>
      <c r="N319" s="1" t="s">
        <v>50</v>
      </c>
      <c r="Y319" s="13" t="s">
        <v>132</v>
      </c>
    </row>
    <row r="320" spans="1:25" ht="15" customHeight="1" outlineLevel="1">
      <c r="A320" s="981" t="s">
        <v>64</v>
      </c>
      <c r="B320" s="981" t="s">
        <v>3</v>
      </c>
      <c r="C320" s="981" t="s">
        <v>123</v>
      </c>
      <c r="D320" s="981" t="s">
        <v>65</v>
      </c>
      <c r="E320" s="981" t="s">
        <v>66</v>
      </c>
      <c r="F320" s="981" t="s">
        <v>67</v>
      </c>
      <c r="G320" s="981" t="s">
        <v>68</v>
      </c>
      <c r="H320" s="981" t="s">
        <v>29</v>
      </c>
      <c r="I320" s="981" t="s">
        <v>124</v>
      </c>
      <c r="J320" s="981" t="s">
        <v>125</v>
      </c>
      <c r="K320" s="981" t="s">
        <v>70</v>
      </c>
      <c r="L320" s="981" t="s">
        <v>71</v>
      </c>
      <c r="N320" s="1062" t="s">
        <v>2</v>
      </c>
      <c r="O320" s="1062" t="s">
        <v>3</v>
      </c>
      <c r="P320" s="981" t="s">
        <v>123</v>
      </c>
      <c r="Q320" s="981" t="s">
        <v>65</v>
      </c>
      <c r="R320" s="981" t="s">
        <v>66</v>
      </c>
      <c r="S320" s="981" t="s">
        <v>67</v>
      </c>
      <c r="T320" s="981" t="s">
        <v>68</v>
      </c>
      <c r="U320" s="981" t="s">
        <v>29</v>
      </c>
      <c r="V320" s="981" t="s">
        <v>124</v>
      </c>
      <c r="W320" s="981" t="s">
        <v>125</v>
      </c>
      <c r="X320" s="981" t="s">
        <v>70</v>
      </c>
      <c r="Y320" s="981" t="s">
        <v>71</v>
      </c>
    </row>
    <row r="321" spans="1:25" outlineLevel="1">
      <c r="A321" s="981"/>
      <c r="B321" s="981"/>
      <c r="C321" s="981"/>
      <c r="D321" s="981"/>
      <c r="E321" s="981"/>
      <c r="F321" s="981"/>
      <c r="G321" s="981"/>
      <c r="H321" s="981"/>
      <c r="I321" s="981"/>
      <c r="J321" s="981"/>
      <c r="K321" s="981"/>
      <c r="L321" s="981"/>
      <c r="N321" s="1062"/>
      <c r="O321" s="1062"/>
      <c r="P321" s="981"/>
      <c r="Q321" s="981"/>
      <c r="R321" s="981"/>
      <c r="S321" s="981"/>
      <c r="T321" s="981"/>
      <c r="U321" s="981"/>
      <c r="V321" s="981"/>
      <c r="W321" s="981"/>
      <c r="X321" s="981"/>
      <c r="Y321" s="981"/>
    </row>
    <row r="322" spans="1:25" outlineLevel="1">
      <c r="A322" s="141" t="str">
        <f>A276</f>
        <v>RTN</v>
      </c>
      <c r="B322" s="141" t="str">
        <f t="shared" ref="B322:B330" si="452">B276</f>
        <v>PTP</v>
      </c>
      <c r="C322" s="125"/>
      <c r="D322" s="125"/>
      <c r="E322" s="126">
        <f>T31</f>
        <v>30</v>
      </c>
      <c r="F322" s="15">
        <f t="shared" ref="F322:F330" si="453">+D322/E322</f>
        <v>0</v>
      </c>
      <c r="G322" s="122">
        <f>U31</f>
        <v>0</v>
      </c>
      <c r="H322" s="47">
        <f t="shared" ref="H322:H330" si="454">+E322-G322</f>
        <v>30</v>
      </c>
      <c r="I322" s="15">
        <f t="shared" ref="I322:I330" si="455">+(C322/E322)*G322</f>
        <v>0</v>
      </c>
      <c r="J322" s="15">
        <f t="shared" ref="J322:J330" si="456">+F322*G322</f>
        <v>0</v>
      </c>
      <c r="K322" s="125"/>
      <c r="L322" s="15">
        <f t="shared" ref="L322:L330" si="457">+K322-J322</f>
        <v>0</v>
      </c>
      <c r="N322" s="141" t="str">
        <f>A322</f>
        <v>RTN</v>
      </c>
      <c r="O322" s="141" t="str">
        <f t="shared" ref="O322:O330" si="458">B322</f>
        <v>PTP</v>
      </c>
      <c r="P322" s="125"/>
      <c r="Q322" s="125"/>
      <c r="R322" s="126">
        <f>Z31</f>
        <v>30</v>
      </c>
      <c r="S322" s="15">
        <f t="shared" ref="S322:S330" si="459">+Q322/R322</f>
        <v>0</v>
      </c>
      <c r="T322" s="122">
        <f>AA31</f>
        <v>0</v>
      </c>
      <c r="U322" s="47">
        <f t="shared" ref="U322:U330" si="460">+R322-T322</f>
        <v>30</v>
      </c>
      <c r="V322" s="15">
        <f t="shared" ref="V322:V330" si="461">+(P322/R322)*T322</f>
        <v>0</v>
      </c>
      <c r="W322" s="15">
        <f t="shared" ref="W322:W330" si="462">+S322*T322</f>
        <v>0</v>
      </c>
      <c r="X322" s="125"/>
      <c r="Y322" s="15">
        <f t="shared" ref="Y322:Y330" si="463">+X322-W322</f>
        <v>0</v>
      </c>
    </row>
    <row r="323" spans="1:25" outlineLevel="1">
      <c r="A323" s="141" t="str">
        <f t="shared" ref="A323" si="464">A277</f>
        <v>RTN</v>
      </c>
      <c r="B323" s="141" t="str">
        <f t="shared" si="452"/>
        <v>PAMA</v>
      </c>
      <c r="C323" s="17"/>
      <c r="D323" s="17"/>
      <c r="E323" s="47">
        <f>+E322</f>
        <v>30</v>
      </c>
      <c r="F323" s="15">
        <f t="shared" si="453"/>
        <v>0</v>
      </c>
      <c r="G323" s="122">
        <f>+G322</f>
        <v>0</v>
      </c>
      <c r="H323" s="47">
        <f t="shared" si="454"/>
        <v>30</v>
      </c>
      <c r="I323" s="15">
        <f t="shared" si="455"/>
        <v>0</v>
      </c>
      <c r="J323" s="15">
        <f t="shared" si="456"/>
        <v>0</v>
      </c>
      <c r="K323" s="17"/>
      <c r="L323" s="15">
        <f t="shared" si="457"/>
        <v>0</v>
      </c>
      <c r="N323" s="141" t="str">
        <f t="shared" ref="N323:N330" si="465">A323</f>
        <v>RTN</v>
      </c>
      <c r="O323" s="141" t="str">
        <f t="shared" si="458"/>
        <v>PAMA</v>
      </c>
      <c r="P323" s="125"/>
      <c r="Q323" s="125"/>
      <c r="R323" s="47">
        <f>+R322</f>
        <v>30</v>
      </c>
      <c r="S323" s="15">
        <f t="shared" si="459"/>
        <v>0</v>
      </c>
      <c r="T323" s="122">
        <f>+T322</f>
        <v>0</v>
      </c>
      <c r="U323" s="47">
        <f t="shared" si="460"/>
        <v>30</v>
      </c>
      <c r="V323" s="15">
        <f t="shared" si="461"/>
        <v>0</v>
      </c>
      <c r="W323" s="15">
        <f t="shared" si="462"/>
        <v>0</v>
      </c>
      <c r="X323" s="125"/>
      <c r="Y323" s="15">
        <f t="shared" si="463"/>
        <v>0</v>
      </c>
    </row>
    <row r="324" spans="1:25" outlineLevel="1">
      <c r="A324" s="141" t="str">
        <f t="shared" ref="A324" si="466">A278</f>
        <v>RTN</v>
      </c>
      <c r="B324" s="141" t="str">
        <f t="shared" si="452"/>
        <v>KMI</v>
      </c>
      <c r="C324" s="125"/>
      <c r="D324" s="125"/>
      <c r="E324" s="47">
        <f t="shared" ref="E324:E330" si="467">+E323</f>
        <v>30</v>
      </c>
      <c r="F324" s="15">
        <f t="shared" si="453"/>
        <v>0</v>
      </c>
      <c r="G324" s="122">
        <f t="shared" ref="G324:G330" si="468">+G323</f>
        <v>0</v>
      </c>
      <c r="H324" s="47">
        <f t="shared" si="454"/>
        <v>30</v>
      </c>
      <c r="I324" s="15">
        <f t="shared" si="455"/>
        <v>0</v>
      </c>
      <c r="J324" s="15">
        <f t="shared" si="456"/>
        <v>0</v>
      </c>
      <c r="K324" s="125"/>
      <c r="L324" s="15">
        <f t="shared" si="457"/>
        <v>0</v>
      </c>
      <c r="N324" s="141" t="str">
        <f t="shared" si="465"/>
        <v>RTN</v>
      </c>
      <c r="O324" s="141" t="str">
        <f t="shared" si="458"/>
        <v>KMI</v>
      </c>
      <c r="P324" s="125"/>
      <c r="Q324" s="125"/>
      <c r="R324" s="47">
        <f t="shared" ref="R324:R330" si="469">+R323</f>
        <v>30</v>
      </c>
      <c r="S324" s="15">
        <f t="shared" si="459"/>
        <v>0</v>
      </c>
      <c r="T324" s="122">
        <f t="shared" ref="T324" si="470">+T323</f>
        <v>0</v>
      </c>
      <c r="U324" s="47">
        <f t="shared" si="460"/>
        <v>30</v>
      </c>
      <c r="V324" s="15">
        <f t="shared" si="461"/>
        <v>0</v>
      </c>
      <c r="W324" s="15">
        <f t="shared" si="462"/>
        <v>0</v>
      </c>
      <c r="X324" s="125"/>
      <c r="Y324" s="15">
        <f t="shared" si="463"/>
        <v>0</v>
      </c>
    </row>
    <row r="325" spans="1:25" outlineLevel="1">
      <c r="A325" s="141" t="str">
        <f t="shared" ref="A325" si="471">A279</f>
        <v>RS-CF</v>
      </c>
      <c r="B325" s="141" t="str">
        <f t="shared" si="452"/>
        <v>PAMA</v>
      </c>
      <c r="C325" s="17"/>
      <c r="D325" s="17"/>
      <c r="E325" s="47">
        <f t="shared" si="467"/>
        <v>30</v>
      </c>
      <c r="F325" s="15">
        <f t="shared" si="453"/>
        <v>0</v>
      </c>
      <c r="G325" s="122">
        <f t="shared" si="468"/>
        <v>0</v>
      </c>
      <c r="H325" s="47">
        <f t="shared" si="454"/>
        <v>30</v>
      </c>
      <c r="I325" s="15">
        <f t="shared" si="455"/>
        <v>0</v>
      </c>
      <c r="J325" s="15">
        <f t="shared" si="456"/>
        <v>0</v>
      </c>
      <c r="K325" s="17"/>
      <c r="L325" s="15">
        <f t="shared" si="457"/>
        <v>0</v>
      </c>
      <c r="N325" s="141" t="str">
        <f t="shared" si="465"/>
        <v>RS-CF</v>
      </c>
      <c r="O325" s="141" t="str">
        <f t="shared" si="458"/>
        <v>PAMA</v>
      </c>
      <c r="P325" s="125"/>
      <c r="Q325" s="125"/>
      <c r="R325" s="47">
        <f t="shared" si="469"/>
        <v>30</v>
      </c>
      <c r="S325" s="15">
        <f t="shared" si="459"/>
        <v>0</v>
      </c>
      <c r="T325" s="122">
        <f t="shared" ref="T325" si="472">+T324</f>
        <v>0</v>
      </c>
      <c r="U325" s="47">
        <f t="shared" si="460"/>
        <v>30</v>
      </c>
      <c r="V325" s="15">
        <f t="shared" si="461"/>
        <v>0</v>
      </c>
      <c r="W325" s="15">
        <f t="shared" si="462"/>
        <v>0</v>
      </c>
      <c r="X325" s="125"/>
      <c r="Y325" s="15">
        <f t="shared" si="463"/>
        <v>0</v>
      </c>
    </row>
    <row r="326" spans="1:25" outlineLevel="1">
      <c r="A326" s="141" t="str">
        <f t="shared" ref="A326" si="473">A280</f>
        <v>RS-G</v>
      </c>
      <c r="B326" s="141" t="str">
        <f t="shared" si="452"/>
        <v>PAMA</v>
      </c>
      <c r="C326" s="125"/>
      <c r="D326" s="125"/>
      <c r="E326" s="47">
        <f t="shared" si="467"/>
        <v>30</v>
      </c>
      <c r="F326" s="15">
        <f t="shared" si="453"/>
        <v>0</v>
      </c>
      <c r="G326" s="122">
        <f t="shared" si="468"/>
        <v>0</v>
      </c>
      <c r="H326" s="47">
        <f t="shared" si="454"/>
        <v>30</v>
      </c>
      <c r="I326" s="15">
        <f t="shared" si="455"/>
        <v>0</v>
      </c>
      <c r="J326" s="15">
        <f t="shared" si="456"/>
        <v>0</v>
      </c>
      <c r="K326" s="17"/>
      <c r="L326" s="15">
        <f t="shared" si="457"/>
        <v>0</v>
      </c>
      <c r="N326" s="141" t="str">
        <f t="shared" si="465"/>
        <v>RS-G</v>
      </c>
      <c r="O326" s="141" t="str">
        <f t="shared" si="458"/>
        <v>PAMA</v>
      </c>
      <c r="P326" s="125"/>
      <c r="Q326" s="125"/>
      <c r="R326" s="47">
        <f t="shared" si="469"/>
        <v>30</v>
      </c>
      <c r="S326" s="15">
        <f t="shared" si="459"/>
        <v>0</v>
      </c>
      <c r="T326" s="122">
        <f t="shared" ref="T326" si="474">+T325</f>
        <v>0</v>
      </c>
      <c r="U326" s="47">
        <f t="shared" si="460"/>
        <v>30</v>
      </c>
      <c r="V326" s="15">
        <f t="shared" si="461"/>
        <v>0</v>
      </c>
      <c r="W326" s="15">
        <f t="shared" si="462"/>
        <v>0</v>
      </c>
      <c r="X326" s="125"/>
      <c r="Y326" s="15">
        <f t="shared" si="463"/>
        <v>0</v>
      </c>
    </row>
    <row r="327" spans="1:25" outlineLevel="1">
      <c r="A327" s="141" t="str">
        <f t="shared" ref="A327" si="475">A281</f>
        <v>RTM</v>
      </c>
      <c r="B327" s="141" t="str">
        <f t="shared" si="452"/>
        <v>PTP</v>
      </c>
      <c r="C327" s="125"/>
      <c r="D327" s="125"/>
      <c r="E327" s="47">
        <f t="shared" si="467"/>
        <v>30</v>
      </c>
      <c r="F327" s="15">
        <f t="shared" si="453"/>
        <v>0</v>
      </c>
      <c r="G327" s="122">
        <f t="shared" si="468"/>
        <v>0</v>
      </c>
      <c r="H327" s="204">
        <f t="shared" si="454"/>
        <v>30</v>
      </c>
      <c r="I327" s="203">
        <f t="shared" si="455"/>
        <v>0</v>
      </c>
      <c r="J327" s="203">
        <f t="shared" si="456"/>
        <v>0</v>
      </c>
      <c r="K327" s="226"/>
      <c r="L327" s="203">
        <f t="shared" si="457"/>
        <v>0</v>
      </c>
      <c r="N327" s="141" t="str">
        <f t="shared" si="465"/>
        <v>RTM</v>
      </c>
      <c r="O327" s="141" t="str">
        <f t="shared" si="458"/>
        <v>PTP</v>
      </c>
      <c r="P327" s="125"/>
      <c r="Q327" s="125"/>
      <c r="R327" s="47">
        <f t="shared" si="469"/>
        <v>30</v>
      </c>
      <c r="S327" s="15">
        <f t="shared" si="459"/>
        <v>0</v>
      </c>
      <c r="T327" s="122">
        <f t="shared" ref="T327" si="476">+T326</f>
        <v>0</v>
      </c>
      <c r="U327" s="47">
        <f t="shared" si="460"/>
        <v>30</v>
      </c>
      <c r="V327" s="15">
        <f t="shared" si="461"/>
        <v>0</v>
      </c>
      <c r="W327" s="15">
        <f t="shared" si="462"/>
        <v>0</v>
      </c>
      <c r="X327" s="267"/>
      <c r="Y327" s="15">
        <f t="shared" si="463"/>
        <v>0</v>
      </c>
    </row>
    <row r="328" spans="1:25" outlineLevel="1">
      <c r="A328" s="141" t="str">
        <f t="shared" ref="A328" si="477">A282</f>
        <v>RTM</v>
      </c>
      <c r="B328" s="141" t="str">
        <f t="shared" si="452"/>
        <v>PAMA</v>
      </c>
      <c r="C328" s="125"/>
      <c r="D328" s="125"/>
      <c r="E328" s="47">
        <f t="shared" si="467"/>
        <v>30</v>
      </c>
      <c r="F328" s="15">
        <f t="shared" si="453"/>
        <v>0</v>
      </c>
      <c r="G328" s="122">
        <f t="shared" si="468"/>
        <v>0</v>
      </c>
      <c r="H328" s="204">
        <f t="shared" si="454"/>
        <v>30</v>
      </c>
      <c r="I328" s="203">
        <f t="shared" si="455"/>
        <v>0</v>
      </c>
      <c r="J328" s="203">
        <f t="shared" si="456"/>
        <v>0</v>
      </c>
      <c r="K328" s="226"/>
      <c r="L328" s="203">
        <f t="shared" si="457"/>
        <v>0</v>
      </c>
      <c r="N328" s="141" t="str">
        <f t="shared" si="465"/>
        <v>RTM</v>
      </c>
      <c r="O328" s="141" t="str">
        <f t="shared" si="458"/>
        <v>PAMA</v>
      </c>
      <c r="P328" s="125"/>
      <c r="Q328" s="125"/>
      <c r="R328" s="47">
        <f t="shared" si="469"/>
        <v>30</v>
      </c>
      <c r="S328" s="15">
        <f t="shared" si="459"/>
        <v>0</v>
      </c>
      <c r="T328" s="122">
        <f t="shared" ref="T328" si="478">+T327</f>
        <v>0</v>
      </c>
      <c r="U328" s="47">
        <f t="shared" si="460"/>
        <v>30</v>
      </c>
      <c r="V328" s="15">
        <f t="shared" si="461"/>
        <v>0</v>
      </c>
      <c r="W328" s="15">
        <f t="shared" si="462"/>
        <v>0</v>
      </c>
      <c r="X328" s="267"/>
      <c r="Y328" s="15">
        <f t="shared" si="463"/>
        <v>0</v>
      </c>
    </row>
    <row r="329" spans="1:25" outlineLevel="1">
      <c r="A329" s="141" t="str">
        <f t="shared" ref="A329" si="479">A283</f>
        <v>SSB</v>
      </c>
      <c r="B329" s="141" t="str">
        <f t="shared" si="452"/>
        <v>BIMA</v>
      </c>
      <c r="C329" s="125"/>
      <c r="D329" s="125"/>
      <c r="E329" s="47">
        <f t="shared" si="467"/>
        <v>30</v>
      </c>
      <c r="F329" s="15">
        <f t="shared" si="453"/>
        <v>0</v>
      </c>
      <c r="G329" s="122">
        <f t="shared" si="468"/>
        <v>0</v>
      </c>
      <c r="H329" s="204">
        <f t="shared" si="454"/>
        <v>30</v>
      </c>
      <c r="I329" s="203">
        <f t="shared" si="455"/>
        <v>0</v>
      </c>
      <c r="J329" s="203">
        <f t="shared" si="456"/>
        <v>0</v>
      </c>
      <c r="K329" s="226"/>
      <c r="L329" s="203">
        <f t="shared" si="457"/>
        <v>0</v>
      </c>
      <c r="N329" s="141" t="str">
        <f t="shared" si="465"/>
        <v>SSB</v>
      </c>
      <c r="O329" s="141" t="str">
        <f t="shared" si="458"/>
        <v>BIMA</v>
      </c>
      <c r="P329" s="125"/>
      <c r="Q329" s="125"/>
      <c r="R329" s="47">
        <f t="shared" si="469"/>
        <v>30</v>
      </c>
      <c r="S329" s="15">
        <f t="shared" si="459"/>
        <v>0</v>
      </c>
      <c r="T329" s="122">
        <f t="shared" ref="T329" si="480">+T328</f>
        <v>0</v>
      </c>
      <c r="U329" s="47">
        <f t="shared" si="460"/>
        <v>30</v>
      </c>
      <c r="V329" s="15">
        <f t="shared" si="461"/>
        <v>0</v>
      </c>
      <c r="W329" s="15">
        <f t="shared" si="462"/>
        <v>0</v>
      </c>
      <c r="X329" s="267"/>
      <c r="Y329" s="15">
        <f t="shared" si="463"/>
        <v>0</v>
      </c>
    </row>
    <row r="330" spans="1:25" ht="15.75" outlineLevel="1" thickBot="1">
      <c r="A330" s="141" t="str">
        <f t="shared" ref="A330" si="481">A284</f>
        <v>SAMUBIU</v>
      </c>
      <c r="B330" s="141" t="str">
        <f t="shared" si="452"/>
        <v>PAMA</v>
      </c>
      <c r="C330" s="125"/>
      <c r="D330" s="125"/>
      <c r="E330" s="47">
        <f t="shared" si="467"/>
        <v>30</v>
      </c>
      <c r="F330" s="15">
        <f t="shared" si="453"/>
        <v>0</v>
      </c>
      <c r="G330" s="122">
        <f t="shared" si="468"/>
        <v>0</v>
      </c>
      <c r="H330" s="204">
        <f t="shared" si="454"/>
        <v>30</v>
      </c>
      <c r="I330" s="203">
        <f t="shared" si="455"/>
        <v>0</v>
      </c>
      <c r="J330" s="203">
        <f t="shared" si="456"/>
        <v>0</v>
      </c>
      <c r="K330" s="226"/>
      <c r="L330" s="203">
        <f t="shared" si="457"/>
        <v>0</v>
      </c>
      <c r="N330" s="141" t="str">
        <f t="shared" si="465"/>
        <v>SAMUBIU</v>
      </c>
      <c r="O330" s="141" t="str">
        <f t="shared" si="458"/>
        <v>PAMA</v>
      </c>
      <c r="P330" s="125"/>
      <c r="Q330" s="125"/>
      <c r="R330" s="47">
        <f t="shared" si="469"/>
        <v>30</v>
      </c>
      <c r="S330" s="15">
        <f t="shared" si="459"/>
        <v>0</v>
      </c>
      <c r="T330" s="122">
        <f t="shared" ref="T330" si="482">+T329</f>
        <v>0</v>
      </c>
      <c r="U330" s="47">
        <f t="shared" si="460"/>
        <v>30</v>
      </c>
      <c r="V330" s="15">
        <f t="shared" si="461"/>
        <v>0</v>
      </c>
      <c r="W330" s="15">
        <f t="shared" si="462"/>
        <v>0</v>
      </c>
      <c r="X330" s="229"/>
      <c r="Y330" s="15">
        <f t="shared" si="463"/>
        <v>0</v>
      </c>
    </row>
    <row r="331" spans="1:25" ht="16.5" outlineLevel="1" thickTop="1" thickBot="1">
      <c r="A331" s="12" t="s">
        <v>10</v>
      </c>
      <c r="B331" s="12" t="s">
        <v>11</v>
      </c>
      <c r="C331" s="18">
        <f>SUM(C322:C330)</f>
        <v>0</v>
      </c>
      <c r="D331" s="18">
        <f>SUM(D322:D330)</f>
        <v>0</v>
      </c>
      <c r="E331" s="58"/>
      <c r="F331" s="16">
        <f>SUM(F322:F330)</f>
        <v>0</v>
      </c>
      <c r="G331" s="18"/>
      <c r="H331" s="58"/>
      <c r="I331" s="16">
        <f t="shared" ref="I331" si="483">SUM(I322:I330)</f>
        <v>0</v>
      </c>
      <c r="J331" s="16">
        <f t="shared" ref="J331" si="484">SUM(J322:J330)</f>
        <v>0</v>
      </c>
      <c r="K331" s="18">
        <f t="shared" ref="K331" si="485">SUM(K322:K330)</f>
        <v>0</v>
      </c>
      <c r="L331" s="16">
        <f t="shared" ref="L331" si="486">SUM(L322:L330)</f>
        <v>0</v>
      </c>
      <c r="N331" s="12" t="s">
        <v>10</v>
      </c>
      <c r="O331" s="12" t="s">
        <v>11</v>
      </c>
      <c r="P331" s="18">
        <f>SUM(P322:P330)</f>
        <v>0</v>
      </c>
      <c r="Q331" s="18">
        <f>SUM(Q322:Q330)</f>
        <v>0</v>
      </c>
      <c r="R331" s="58"/>
      <c r="S331" s="16">
        <f>SUM(S322:S330)</f>
        <v>0</v>
      </c>
      <c r="T331" s="18"/>
      <c r="U331" s="58"/>
      <c r="V331" s="16">
        <f t="shared" ref="V331" si="487">SUM(V322:V330)</f>
        <v>0</v>
      </c>
      <c r="W331" s="16">
        <f t="shared" ref="W331" si="488">SUM(W322:W330)</f>
        <v>0</v>
      </c>
      <c r="X331" s="18">
        <f t="shared" ref="X331" si="489">SUM(X322:X330)</f>
        <v>0</v>
      </c>
      <c r="Y331" s="16">
        <f t="shared" ref="Y331" si="490">SUM(Y322:Y330)</f>
        <v>0</v>
      </c>
    </row>
    <row r="332" spans="1:25" ht="15.75" outlineLevel="1" thickTop="1">
      <c r="A332" s="141" t="str">
        <f t="shared" ref="A332:B332" si="491">A286</f>
        <v>SM AB</v>
      </c>
      <c r="B332" s="141" t="str">
        <f t="shared" si="491"/>
        <v>SIMS</v>
      </c>
      <c r="C332" s="19"/>
      <c r="D332" s="19"/>
      <c r="E332" s="47">
        <f>+E327</f>
        <v>30</v>
      </c>
      <c r="F332" s="14">
        <f>+D332/E332</f>
        <v>0</v>
      </c>
      <c r="G332" s="45">
        <f>+G327</f>
        <v>0</v>
      </c>
      <c r="H332" s="47">
        <f>+E332-G332</f>
        <v>30</v>
      </c>
      <c r="I332" s="15">
        <f>+(C332/E332)*G332</f>
        <v>0</v>
      </c>
      <c r="J332" s="15">
        <f>+F332*G332</f>
        <v>0</v>
      </c>
      <c r="K332" s="17"/>
      <c r="L332" s="15">
        <f>+K332-J332</f>
        <v>0</v>
      </c>
      <c r="N332" s="141" t="str">
        <f t="shared" ref="N332:N337" si="492">A332</f>
        <v>SM AB</v>
      </c>
      <c r="O332" s="141" t="str">
        <f t="shared" ref="O332:O337" si="493">B332</f>
        <v>SIMS</v>
      </c>
      <c r="P332" s="17"/>
      <c r="Q332" s="17"/>
      <c r="R332" s="47">
        <f>+R327</f>
        <v>30</v>
      </c>
      <c r="S332" s="15">
        <f>+Q332/R332</f>
        <v>0</v>
      </c>
      <c r="T332" s="35">
        <f>+T327</f>
        <v>0</v>
      </c>
      <c r="U332" s="47">
        <f>+R332-T332</f>
        <v>30</v>
      </c>
      <c r="V332" s="15">
        <f>+(P332/R332)*T332</f>
        <v>0</v>
      </c>
      <c r="W332" s="15">
        <f>+S332*T332</f>
        <v>0</v>
      </c>
      <c r="X332" s="125"/>
      <c r="Y332" s="15">
        <f>+X332-W332</f>
        <v>0</v>
      </c>
    </row>
    <row r="333" spans="1:25" outlineLevel="1">
      <c r="A333" s="141" t="str">
        <f t="shared" ref="A333:B333" si="494">A287</f>
        <v>SM AB</v>
      </c>
      <c r="B333" s="141" t="str">
        <f t="shared" si="494"/>
        <v>PTP</v>
      </c>
      <c r="C333" s="19"/>
      <c r="D333" s="19"/>
      <c r="E333" s="126">
        <f>+E332</f>
        <v>30</v>
      </c>
      <c r="F333" s="14">
        <f>+D333/E333</f>
        <v>0</v>
      </c>
      <c r="G333" s="45">
        <f>+G332</f>
        <v>0</v>
      </c>
      <c r="H333" s="47">
        <f>+E333-G333</f>
        <v>30</v>
      </c>
      <c r="I333" s="15">
        <f>+(C333/E333)*G333</f>
        <v>0</v>
      </c>
      <c r="J333" s="15">
        <f>+F333*G333</f>
        <v>0</v>
      </c>
      <c r="K333" s="125"/>
      <c r="L333" s="15">
        <f>+K333-J333</f>
        <v>0</v>
      </c>
      <c r="N333" s="141" t="str">
        <f t="shared" si="492"/>
        <v>SM AB</v>
      </c>
      <c r="O333" s="141" t="str">
        <f t="shared" si="493"/>
        <v>PTP</v>
      </c>
      <c r="P333" s="17"/>
      <c r="Q333" s="17"/>
      <c r="R333" s="47">
        <f t="shared" ref="R333:R337" si="495">+R328</f>
        <v>30</v>
      </c>
      <c r="S333" s="15">
        <f t="shared" ref="S333:S337" si="496">+Q333/R333</f>
        <v>0</v>
      </c>
      <c r="T333" s="35">
        <f t="shared" ref="T333:T337" si="497">+T328</f>
        <v>0</v>
      </c>
      <c r="U333" s="47">
        <f t="shared" ref="U333:U337" si="498">+R333-T333</f>
        <v>30</v>
      </c>
      <c r="V333" s="15">
        <f t="shared" ref="V333:V337" si="499">+(P333/R333)*T333</f>
        <v>0</v>
      </c>
      <c r="W333" s="15">
        <f t="shared" ref="W333:W337" si="500">+S333*T333</f>
        <v>0</v>
      </c>
      <c r="X333" s="125"/>
      <c r="Y333" s="15">
        <f t="shared" ref="Y333:Y337" si="501">+X333-W333</f>
        <v>0</v>
      </c>
    </row>
    <row r="334" spans="1:25" outlineLevel="1">
      <c r="A334" s="141" t="str">
        <f t="shared" ref="A334:B334" si="502">A288</f>
        <v>SM AB</v>
      </c>
      <c r="B334" s="141" t="str">
        <f t="shared" si="502"/>
        <v>KMI</v>
      </c>
      <c r="C334" s="19"/>
      <c r="D334" s="19"/>
      <c r="E334" s="47">
        <f>+E332</f>
        <v>30</v>
      </c>
      <c r="F334" s="14">
        <f>+D334/E334</f>
        <v>0</v>
      </c>
      <c r="G334" s="45">
        <f>+G332</f>
        <v>0</v>
      </c>
      <c r="H334" s="47">
        <f>+E334-G334</f>
        <v>30</v>
      </c>
      <c r="I334" s="15">
        <f>+(C334/E334)*G334</f>
        <v>0</v>
      </c>
      <c r="J334" s="15">
        <f>+F334*G334</f>
        <v>0</v>
      </c>
      <c r="K334" s="17"/>
      <c r="L334" s="15">
        <f>+K334-J334</f>
        <v>0</v>
      </c>
      <c r="N334" s="141" t="str">
        <f t="shared" si="492"/>
        <v>SM AB</v>
      </c>
      <c r="O334" s="141" t="str">
        <f t="shared" si="493"/>
        <v>KMI</v>
      </c>
      <c r="P334" s="17"/>
      <c r="Q334" s="17"/>
      <c r="R334" s="47">
        <f t="shared" si="495"/>
        <v>30</v>
      </c>
      <c r="S334" s="15">
        <f t="shared" si="496"/>
        <v>0</v>
      </c>
      <c r="T334" s="35">
        <f t="shared" si="497"/>
        <v>0</v>
      </c>
      <c r="U334" s="47">
        <f t="shared" si="498"/>
        <v>30</v>
      </c>
      <c r="V334" s="15">
        <f t="shared" si="499"/>
        <v>0</v>
      </c>
      <c r="W334" s="15">
        <f t="shared" si="500"/>
        <v>0</v>
      </c>
      <c r="X334" s="125"/>
      <c r="Y334" s="15">
        <f t="shared" si="501"/>
        <v>0</v>
      </c>
    </row>
    <row r="335" spans="1:25" outlineLevel="1">
      <c r="A335" s="141" t="str">
        <f t="shared" ref="A335:B335" si="503">A289</f>
        <v>SM C</v>
      </c>
      <c r="B335" s="141" t="str">
        <f t="shared" si="503"/>
        <v>PTP</v>
      </c>
      <c r="C335" s="17"/>
      <c r="D335" s="17"/>
      <c r="E335" s="47">
        <f>+E332</f>
        <v>30</v>
      </c>
      <c r="F335" s="14">
        <f t="shared" ref="F335:F337" si="504">+D335/E335</f>
        <v>0</v>
      </c>
      <c r="G335" s="35">
        <f>+G332</f>
        <v>0</v>
      </c>
      <c r="H335" s="47">
        <f>+E335-G335</f>
        <v>30</v>
      </c>
      <c r="I335" s="15">
        <f>+(C335/E335)*G335</f>
        <v>0</v>
      </c>
      <c r="J335" s="15">
        <f>+F335*G335</f>
        <v>0</v>
      </c>
      <c r="K335" s="17"/>
      <c r="L335" s="15">
        <f>+K335-J335</f>
        <v>0</v>
      </c>
      <c r="N335" s="141" t="str">
        <f t="shared" si="492"/>
        <v>SM C</v>
      </c>
      <c r="O335" s="141" t="str">
        <f t="shared" si="493"/>
        <v>PTP</v>
      </c>
      <c r="P335" s="17"/>
      <c r="Q335" s="17"/>
      <c r="R335" s="47">
        <f t="shared" si="495"/>
        <v>30</v>
      </c>
      <c r="S335" s="15">
        <f t="shared" si="496"/>
        <v>0</v>
      </c>
      <c r="T335" s="35">
        <f t="shared" si="497"/>
        <v>0</v>
      </c>
      <c r="U335" s="47">
        <f t="shared" si="498"/>
        <v>30</v>
      </c>
      <c r="V335" s="15">
        <f t="shared" si="499"/>
        <v>0</v>
      </c>
      <c r="W335" s="15">
        <f t="shared" si="500"/>
        <v>0</v>
      </c>
      <c r="X335" s="125"/>
      <c r="Y335" s="15">
        <f t="shared" si="501"/>
        <v>0</v>
      </c>
    </row>
    <row r="336" spans="1:25" outlineLevel="1">
      <c r="A336" s="141" t="str">
        <f t="shared" ref="A336:B336" si="505">A290</f>
        <v>SM D</v>
      </c>
      <c r="B336" s="141" t="str">
        <f t="shared" si="505"/>
        <v>PTP</v>
      </c>
      <c r="C336" s="19"/>
      <c r="D336" s="19"/>
      <c r="E336" s="47">
        <f>+E332</f>
        <v>30</v>
      </c>
      <c r="F336" s="14">
        <f t="shared" si="504"/>
        <v>0</v>
      </c>
      <c r="G336" s="45">
        <f>+G332</f>
        <v>0</v>
      </c>
      <c r="H336" s="47">
        <f t="shared" ref="H336:H337" si="506">+E336-G336</f>
        <v>30</v>
      </c>
      <c r="I336" s="15">
        <f t="shared" ref="I336:I337" si="507">+(C336/E336)*G336</f>
        <v>0</v>
      </c>
      <c r="J336" s="15">
        <f t="shared" ref="J336:J337" si="508">+F336*G336</f>
        <v>0</v>
      </c>
      <c r="K336" s="17"/>
      <c r="L336" s="15">
        <f t="shared" ref="L336:L337" si="509">+K336-J336</f>
        <v>0</v>
      </c>
      <c r="N336" s="141" t="str">
        <f t="shared" si="492"/>
        <v>SM D</v>
      </c>
      <c r="O336" s="141" t="str">
        <f t="shared" si="493"/>
        <v>PTP</v>
      </c>
      <c r="P336" s="17"/>
      <c r="Q336" s="17"/>
      <c r="R336" s="47">
        <f>+R332</f>
        <v>30</v>
      </c>
      <c r="S336" s="15">
        <f t="shared" si="496"/>
        <v>0</v>
      </c>
      <c r="T336" s="35">
        <f>+T330</f>
        <v>0</v>
      </c>
      <c r="U336" s="47">
        <f t="shared" si="498"/>
        <v>30</v>
      </c>
      <c r="V336" s="15">
        <f t="shared" si="499"/>
        <v>0</v>
      </c>
      <c r="W336" s="15">
        <f t="shared" si="500"/>
        <v>0</v>
      </c>
      <c r="X336" s="125"/>
      <c r="Y336" s="15">
        <f t="shared" si="501"/>
        <v>0</v>
      </c>
    </row>
    <row r="337" spans="1:25" ht="15.75" outlineLevel="1" thickBot="1">
      <c r="A337" s="141" t="str">
        <f t="shared" ref="A337:B337" si="510">A291</f>
        <v>SM D</v>
      </c>
      <c r="B337" s="141" t="str">
        <f t="shared" si="510"/>
        <v>DUM</v>
      </c>
      <c r="C337" s="19"/>
      <c r="D337" s="19"/>
      <c r="E337" s="47">
        <f t="shared" ref="E337" si="511">+E332</f>
        <v>30</v>
      </c>
      <c r="F337" s="14">
        <f t="shared" si="504"/>
        <v>0</v>
      </c>
      <c r="G337" s="45">
        <f t="shared" ref="G337" si="512">+G332</f>
        <v>0</v>
      </c>
      <c r="H337" s="47">
        <f t="shared" si="506"/>
        <v>30</v>
      </c>
      <c r="I337" s="15">
        <f t="shared" si="507"/>
        <v>0</v>
      </c>
      <c r="J337" s="15">
        <f t="shared" si="508"/>
        <v>0</v>
      </c>
      <c r="K337" s="17"/>
      <c r="L337" s="15">
        <f t="shared" si="509"/>
        <v>0</v>
      </c>
      <c r="N337" s="141" t="str">
        <f t="shared" si="492"/>
        <v>SM D</v>
      </c>
      <c r="O337" s="141" t="str">
        <f t="shared" si="493"/>
        <v>DUM</v>
      </c>
      <c r="P337" s="17"/>
      <c r="Q337" s="17"/>
      <c r="R337" s="47">
        <f t="shared" si="495"/>
        <v>30</v>
      </c>
      <c r="S337" s="15">
        <f t="shared" si="496"/>
        <v>0</v>
      </c>
      <c r="T337" s="35">
        <f t="shared" si="497"/>
        <v>0</v>
      </c>
      <c r="U337" s="47">
        <f t="shared" si="498"/>
        <v>30</v>
      </c>
      <c r="V337" s="15">
        <f t="shared" si="499"/>
        <v>0</v>
      </c>
      <c r="W337" s="15">
        <f t="shared" si="500"/>
        <v>0</v>
      </c>
      <c r="X337" s="125"/>
      <c r="Y337" s="15">
        <f t="shared" si="501"/>
        <v>0</v>
      </c>
    </row>
    <row r="338" spans="1:25" ht="16.5" outlineLevel="1" thickTop="1" thickBot="1">
      <c r="A338" s="12" t="s">
        <v>17</v>
      </c>
      <c r="B338" s="12" t="s">
        <v>11</v>
      </c>
      <c r="C338" s="18">
        <f>SUM(C332:C337)</f>
        <v>0</v>
      </c>
      <c r="D338" s="18">
        <f>SUM(D332:D337)</f>
        <v>0</v>
      </c>
      <c r="E338" s="16"/>
      <c r="F338" s="16">
        <f>SUM(F332:F337)</f>
        <v>0</v>
      </c>
      <c r="G338" s="18"/>
      <c r="H338" s="16"/>
      <c r="I338" s="16">
        <f t="shared" ref="I338" si="513">SUM(I332:I337)</f>
        <v>0</v>
      </c>
      <c r="J338" s="16">
        <f t="shared" ref="J338" si="514">SUM(J332:J337)</f>
        <v>0</v>
      </c>
      <c r="K338" s="18">
        <f t="shared" ref="K338" si="515">SUM(K332:K337)</f>
        <v>0</v>
      </c>
      <c r="L338" s="16">
        <f t="shared" ref="L338" si="516">SUM(L332:L337)</f>
        <v>0</v>
      </c>
      <c r="N338" s="12" t="s">
        <v>17</v>
      </c>
      <c r="O338" s="12" t="s">
        <v>11</v>
      </c>
      <c r="P338" s="18">
        <f>SUM(P332:P337)</f>
        <v>0</v>
      </c>
      <c r="Q338" s="18">
        <f>SUM(Q332:Q337)</f>
        <v>0</v>
      </c>
      <c r="R338" s="16"/>
      <c r="S338" s="16">
        <f>SUM(S332:S337)</f>
        <v>0</v>
      </c>
      <c r="T338" s="18"/>
      <c r="U338" s="16"/>
      <c r="V338" s="16">
        <f t="shared" ref="V338" si="517">SUM(V332:V337)</f>
        <v>0</v>
      </c>
      <c r="W338" s="16">
        <f t="shared" ref="W338" si="518">SUM(W332:W337)</f>
        <v>0</v>
      </c>
      <c r="X338" s="18">
        <f t="shared" ref="X338" si="519">SUM(X332:X337)</f>
        <v>0</v>
      </c>
      <c r="Y338" s="16">
        <f t="shared" ref="Y338" si="520">SUM(Y332:Y337)</f>
        <v>0</v>
      </c>
    </row>
    <row r="339" spans="1:25" ht="15.75" outlineLevel="1" thickTop="1">
      <c r="A339" s="1061" t="s">
        <v>18</v>
      </c>
      <c r="B339" s="1061"/>
      <c r="C339" s="19">
        <f>SUM(C338,C331)</f>
        <v>0</v>
      </c>
      <c r="D339" s="19">
        <f>SUM(D338,D331)</f>
        <v>0</v>
      </c>
      <c r="E339" s="49"/>
      <c r="F339" s="14">
        <f>SUM(F338,F331)</f>
        <v>0</v>
      </c>
      <c r="G339" s="19"/>
      <c r="H339" s="49"/>
      <c r="I339" s="14">
        <f>SUM(I331,I338)</f>
        <v>0</v>
      </c>
      <c r="J339" s="14">
        <f>SUM(J331,J338)</f>
        <v>0</v>
      </c>
      <c r="K339" s="19">
        <f>SUM(K331,K338)</f>
        <v>0</v>
      </c>
      <c r="L339" s="14">
        <f>SUM(L331,L338)</f>
        <v>0</v>
      </c>
      <c r="N339" s="1061" t="s">
        <v>18</v>
      </c>
      <c r="O339" s="1061"/>
      <c r="P339" s="19">
        <f>SUM(P338,P331)</f>
        <v>0</v>
      </c>
      <c r="Q339" s="19">
        <f>SUM(Q338,Q331)</f>
        <v>0</v>
      </c>
      <c r="R339" s="49"/>
      <c r="S339" s="14">
        <f>SUM(S338,S331)</f>
        <v>0</v>
      </c>
      <c r="T339" s="19"/>
      <c r="U339" s="49"/>
      <c r="V339" s="14">
        <f>SUM(V331,V338)</f>
        <v>0</v>
      </c>
      <c r="W339" s="14">
        <f>SUM(W331,W338)</f>
        <v>0</v>
      </c>
      <c r="X339" s="19">
        <f>SUM(X331,X338)</f>
        <v>0</v>
      </c>
      <c r="Y339" s="14">
        <f>SUM(Y331,Y338)</f>
        <v>0</v>
      </c>
    </row>
    <row r="341" spans="1:25">
      <c r="A341" s="1089">
        <f>+A318+31</f>
        <v>44838</v>
      </c>
      <c r="B341" s="1089"/>
    </row>
    <row r="342" spans="1:25" outlineLevel="1">
      <c r="A342" s="1" t="s">
        <v>1</v>
      </c>
      <c r="L342" s="13" t="s">
        <v>57</v>
      </c>
      <c r="N342" s="1" t="s">
        <v>50</v>
      </c>
      <c r="Y342" s="13" t="s">
        <v>132</v>
      </c>
    </row>
    <row r="343" spans="1:25" ht="15" customHeight="1" outlineLevel="1">
      <c r="A343" s="981" t="s">
        <v>64</v>
      </c>
      <c r="B343" s="981" t="s">
        <v>3</v>
      </c>
      <c r="C343" s="981" t="s">
        <v>123</v>
      </c>
      <c r="D343" s="981" t="s">
        <v>65</v>
      </c>
      <c r="E343" s="981" t="s">
        <v>66</v>
      </c>
      <c r="F343" s="981" t="s">
        <v>67</v>
      </c>
      <c r="G343" s="981" t="s">
        <v>68</v>
      </c>
      <c r="H343" s="981" t="s">
        <v>29</v>
      </c>
      <c r="I343" s="981" t="s">
        <v>124</v>
      </c>
      <c r="J343" s="981" t="s">
        <v>125</v>
      </c>
      <c r="K343" s="981" t="s">
        <v>70</v>
      </c>
      <c r="L343" s="981" t="s">
        <v>71</v>
      </c>
      <c r="N343" s="1062" t="s">
        <v>2</v>
      </c>
      <c r="O343" s="1062" t="s">
        <v>3</v>
      </c>
      <c r="P343" s="981" t="s">
        <v>123</v>
      </c>
      <c r="Q343" s="981" t="s">
        <v>65</v>
      </c>
      <c r="R343" s="981" t="s">
        <v>66</v>
      </c>
      <c r="S343" s="981" t="s">
        <v>67</v>
      </c>
      <c r="T343" s="1066" t="s">
        <v>68</v>
      </c>
      <c r="U343" s="1066" t="s">
        <v>29</v>
      </c>
      <c r="V343" s="981" t="s">
        <v>124</v>
      </c>
      <c r="W343" s="981" t="s">
        <v>125</v>
      </c>
      <c r="X343" s="981" t="s">
        <v>70</v>
      </c>
      <c r="Y343" s="981" t="s">
        <v>71</v>
      </c>
    </row>
    <row r="344" spans="1:25" outlineLevel="1">
      <c r="A344" s="981"/>
      <c r="B344" s="981"/>
      <c r="C344" s="981"/>
      <c r="D344" s="981"/>
      <c r="E344" s="981"/>
      <c r="F344" s="981"/>
      <c r="G344" s="981"/>
      <c r="H344" s="981"/>
      <c r="I344" s="981"/>
      <c r="J344" s="981"/>
      <c r="K344" s="981"/>
      <c r="L344" s="981"/>
      <c r="N344" s="1062"/>
      <c r="O344" s="1062"/>
      <c r="P344" s="981"/>
      <c r="Q344" s="981"/>
      <c r="R344" s="981"/>
      <c r="S344" s="981"/>
      <c r="T344" s="1067"/>
      <c r="U344" s="1067"/>
      <c r="V344" s="981"/>
      <c r="W344" s="981"/>
      <c r="X344" s="981"/>
      <c r="Y344" s="981"/>
    </row>
    <row r="345" spans="1:25" outlineLevel="1">
      <c r="A345" s="141" t="str">
        <f>A299</f>
        <v>RTN</v>
      </c>
      <c r="B345" s="141" t="str">
        <f t="shared" ref="B345:B353" si="521">B299</f>
        <v>PTP</v>
      </c>
      <c r="D345" s="125"/>
      <c r="E345" s="126">
        <f>T32</f>
        <v>31</v>
      </c>
      <c r="F345" s="15">
        <f t="shared" ref="F345:F353" si="522">+D345/E345</f>
        <v>0</v>
      </c>
      <c r="G345" s="122">
        <f>U32</f>
        <v>0</v>
      </c>
      <c r="H345" s="47">
        <f t="shared" ref="H345:H353" si="523">+E345-G345</f>
        <v>31</v>
      </c>
      <c r="I345" s="15">
        <f>+(C345/E345)*G345</f>
        <v>0</v>
      </c>
      <c r="J345" s="15">
        <f t="shared" ref="J345:J353" si="524">+F345*G345</f>
        <v>0</v>
      </c>
      <c r="K345" s="125"/>
      <c r="L345" s="15">
        <f t="shared" ref="L345:L353" si="525">+K345-J345</f>
        <v>0</v>
      </c>
      <c r="N345" s="141" t="str">
        <f>A345</f>
        <v>RTN</v>
      </c>
      <c r="O345" s="141" t="str">
        <f t="shared" ref="O345:O353" si="526">B345</f>
        <v>PTP</v>
      </c>
      <c r="P345" s="125"/>
      <c r="Q345" s="125"/>
      <c r="R345" s="126">
        <f>Z32</f>
        <v>31</v>
      </c>
      <c r="S345" s="15">
        <f t="shared" ref="S345:S353" si="527">+Q345/R345</f>
        <v>0</v>
      </c>
      <c r="T345" s="122">
        <f>AA32</f>
        <v>0</v>
      </c>
      <c r="U345" s="47">
        <f t="shared" ref="U345:U353" si="528">+R345-T345</f>
        <v>31</v>
      </c>
      <c r="V345" s="15">
        <f t="shared" ref="V345:V353" si="529">+(P345/R345)*T345</f>
        <v>0</v>
      </c>
      <c r="W345" s="15">
        <f t="shared" ref="W345:W353" si="530">+S345*T345</f>
        <v>0</v>
      </c>
      <c r="X345" s="125"/>
      <c r="Y345" s="15">
        <f t="shared" ref="Y345:Y353" si="531">+X345-W345</f>
        <v>0</v>
      </c>
    </row>
    <row r="346" spans="1:25" outlineLevel="1">
      <c r="A346" s="141" t="str">
        <f t="shared" ref="A346" si="532">A300</f>
        <v>RTN</v>
      </c>
      <c r="B346" s="141" t="str">
        <f t="shared" si="521"/>
        <v>PAMA</v>
      </c>
      <c r="C346" s="125"/>
      <c r="D346" s="17"/>
      <c r="E346" s="47">
        <f>+E345</f>
        <v>31</v>
      </c>
      <c r="F346" s="15">
        <f t="shared" si="522"/>
        <v>0</v>
      </c>
      <c r="G346" s="122">
        <f>+G345</f>
        <v>0</v>
      </c>
      <c r="H346" s="47">
        <f t="shared" si="523"/>
        <v>31</v>
      </c>
      <c r="I346" s="15">
        <f>+(C346/E346)*G346</f>
        <v>0</v>
      </c>
      <c r="J346" s="15">
        <f t="shared" si="524"/>
        <v>0</v>
      </c>
      <c r="K346" s="17"/>
      <c r="L346" s="15">
        <f t="shared" si="525"/>
        <v>0</v>
      </c>
      <c r="N346" s="141" t="str">
        <f t="shared" ref="N346:N353" si="533">A346</f>
        <v>RTN</v>
      </c>
      <c r="O346" s="141" t="str">
        <f t="shared" si="526"/>
        <v>PAMA</v>
      </c>
      <c r="P346" s="125"/>
      <c r="Q346" s="125"/>
      <c r="R346" s="47">
        <f>+R345</f>
        <v>31</v>
      </c>
      <c r="S346" s="15">
        <f t="shared" si="527"/>
        <v>0</v>
      </c>
      <c r="T346" s="122">
        <f>+T345</f>
        <v>0</v>
      </c>
      <c r="U346" s="47">
        <f t="shared" si="528"/>
        <v>31</v>
      </c>
      <c r="V346" s="15">
        <f t="shared" si="529"/>
        <v>0</v>
      </c>
      <c r="W346" s="15">
        <f t="shared" si="530"/>
        <v>0</v>
      </c>
      <c r="X346" s="125"/>
      <c r="Y346" s="15">
        <f t="shared" si="531"/>
        <v>0</v>
      </c>
    </row>
    <row r="347" spans="1:25" outlineLevel="1">
      <c r="A347" s="141" t="str">
        <f t="shared" ref="A347" si="534">A301</f>
        <v>RTN</v>
      </c>
      <c r="B347" s="141" t="str">
        <f t="shared" si="521"/>
        <v>KMI</v>
      </c>
      <c r="C347" s="125"/>
      <c r="D347" s="125"/>
      <c r="E347" s="47">
        <f t="shared" ref="E347:E353" si="535">+E346</f>
        <v>31</v>
      </c>
      <c r="F347" s="15">
        <f t="shared" si="522"/>
        <v>0</v>
      </c>
      <c r="G347" s="122">
        <f t="shared" ref="G347:G353" si="536">+G346</f>
        <v>0</v>
      </c>
      <c r="H347" s="47">
        <f t="shared" si="523"/>
        <v>31</v>
      </c>
      <c r="I347" s="15">
        <f t="shared" ref="I347:I353" si="537">+(C347/E347)*G347</f>
        <v>0</v>
      </c>
      <c r="J347" s="15">
        <f t="shared" si="524"/>
        <v>0</v>
      </c>
      <c r="K347" s="125"/>
      <c r="L347" s="15">
        <f t="shared" si="525"/>
        <v>0</v>
      </c>
      <c r="N347" s="141" t="str">
        <f t="shared" si="533"/>
        <v>RTN</v>
      </c>
      <c r="O347" s="141" t="str">
        <f t="shared" si="526"/>
        <v>KMI</v>
      </c>
      <c r="P347" s="125"/>
      <c r="Q347" s="125"/>
      <c r="R347" s="47">
        <f t="shared" ref="R347:R353" si="538">+R346</f>
        <v>31</v>
      </c>
      <c r="S347" s="15">
        <f t="shared" si="527"/>
        <v>0</v>
      </c>
      <c r="T347" s="122">
        <f t="shared" ref="T347" si="539">+T346</f>
        <v>0</v>
      </c>
      <c r="U347" s="47">
        <f t="shared" si="528"/>
        <v>31</v>
      </c>
      <c r="V347" s="15">
        <f t="shared" si="529"/>
        <v>0</v>
      </c>
      <c r="W347" s="15">
        <f t="shared" si="530"/>
        <v>0</v>
      </c>
      <c r="X347" s="125"/>
      <c r="Y347" s="15">
        <f t="shared" si="531"/>
        <v>0</v>
      </c>
    </row>
    <row r="348" spans="1:25" outlineLevel="1">
      <c r="A348" s="141" t="str">
        <f t="shared" ref="A348" si="540">A302</f>
        <v>RS-CF</v>
      </c>
      <c r="B348" s="141" t="str">
        <f t="shared" si="521"/>
        <v>PAMA</v>
      </c>
      <c r="C348" s="17"/>
      <c r="D348" s="17"/>
      <c r="E348" s="47">
        <f t="shared" si="535"/>
        <v>31</v>
      </c>
      <c r="F348" s="15">
        <f t="shared" si="522"/>
        <v>0</v>
      </c>
      <c r="G348" s="122">
        <f t="shared" si="536"/>
        <v>0</v>
      </c>
      <c r="H348" s="47">
        <f t="shared" si="523"/>
        <v>31</v>
      </c>
      <c r="I348" s="15">
        <f t="shared" si="537"/>
        <v>0</v>
      </c>
      <c r="J348" s="15">
        <f t="shared" si="524"/>
        <v>0</v>
      </c>
      <c r="K348" s="17"/>
      <c r="L348" s="15">
        <f t="shared" si="525"/>
        <v>0</v>
      </c>
      <c r="N348" s="141" t="str">
        <f t="shared" si="533"/>
        <v>RS-CF</v>
      </c>
      <c r="O348" s="141" t="str">
        <f t="shared" si="526"/>
        <v>PAMA</v>
      </c>
      <c r="P348" s="125"/>
      <c r="Q348" s="125"/>
      <c r="R348" s="47">
        <f t="shared" si="538"/>
        <v>31</v>
      </c>
      <c r="S348" s="15">
        <f t="shared" si="527"/>
        <v>0</v>
      </c>
      <c r="T348" s="122">
        <f t="shared" ref="T348" si="541">+T347</f>
        <v>0</v>
      </c>
      <c r="U348" s="47">
        <f t="shared" si="528"/>
        <v>31</v>
      </c>
      <c r="V348" s="15">
        <f t="shared" si="529"/>
        <v>0</v>
      </c>
      <c r="W348" s="15">
        <f t="shared" si="530"/>
        <v>0</v>
      </c>
      <c r="X348" s="125"/>
      <c r="Y348" s="15">
        <f t="shared" si="531"/>
        <v>0</v>
      </c>
    </row>
    <row r="349" spans="1:25" outlineLevel="1">
      <c r="A349" s="141" t="str">
        <f t="shared" ref="A349" si="542">A303</f>
        <v>RS-G</v>
      </c>
      <c r="B349" s="141" t="str">
        <f t="shared" si="521"/>
        <v>PAMA</v>
      </c>
      <c r="C349" s="125"/>
      <c r="D349" s="125"/>
      <c r="E349" s="47">
        <f t="shared" si="535"/>
        <v>31</v>
      </c>
      <c r="F349" s="15">
        <f t="shared" si="522"/>
        <v>0</v>
      </c>
      <c r="G349" s="122">
        <f t="shared" si="536"/>
        <v>0</v>
      </c>
      <c r="H349" s="47">
        <f t="shared" si="523"/>
        <v>31</v>
      </c>
      <c r="I349" s="15">
        <f t="shared" si="537"/>
        <v>0</v>
      </c>
      <c r="J349" s="15">
        <f t="shared" si="524"/>
        <v>0</v>
      </c>
      <c r="K349" s="17"/>
      <c r="L349" s="15">
        <f t="shared" si="525"/>
        <v>0</v>
      </c>
      <c r="N349" s="141" t="str">
        <f t="shared" si="533"/>
        <v>RS-G</v>
      </c>
      <c r="O349" s="141" t="str">
        <f t="shared" si="526"/>
        <v>PAMA</v>
      </c>
      <c r="P349" s="125"/>
      <c r="Q349" s="125"/>
      <c r="R349" s="47">
        <f t="shared" si="538"/>
        <v>31</v>
      </c>
      <c r="S349" s="15">
        <f t="shared" si="527"/>
        <v>0</v>
      </c>
      <c r="T349" s="122">
        <f t="shared" ref="T349" si="543">+T348</f>
        <v>0</v>
      </c>
      <c r="U349" s="47">
        <f t="shared" si="528"/>
        <v>31</v>
      </c>
      <c r="V349" s="15">
        <f t="shared" si="529"/>
        <v>0</v>
      </c>
      <c r="W349" s="15">
        <f t="shared" si="530"/>
        <v>0</v>
      </c>
      <c r="X349" s="125"/>
      <c r="Y349" s="15">
        <f t="shared" si="531"/>
        <v>0</v>
      </c>
    </row>
    <row r="350" spans="1:25" outlineLevel="1">
      <c r="A350" s="141" t="str">
        <f t="shared" ref="A350" si="544">A304</f>
        <v>RTM</v>
      </c>
      <c r="B350" s="141" t="str">
        <f t="shared" si="521"/>
        <v>PTP</v>
      </c>
      <c r="C350" s="125"/>
      <c r="D350" s="125"/>
      <c r="E350" s="47">
        <f t="shared" si="535"/>
        <v>31</v>
      </c>
      <c r="F350" s="15">
        <f t="shared" si="522"/>
        <v>0</v>
      </c>
      <c r="G350" s="122">
        <f t="shared" si="536"/>
        <v>0</v>
      </c>
      <c r="H350" s="204">
        <f t="shared" si="523"/>
        <v>31</v>
      </c>
      <c r="I350" s="203">
        <f t="shared" si="537"/>
        <v>0</v>
      </c>
      <c r="J350" s="203">
        <f t="shared" si="524"/>
        <v>0</v>
      </c>
      <c r="K350" s="226"/>
      <c r="L350" s="203">
        <f t="shared" si="525"/>
        <v>0</v>
      </c>
      <c r="N350" s="141" t="str">
        <f t="shared" si="533"/>
        <v>RTM</v>
      </c>
      <c r="O350" s="141" t="str">
        <f t="shared" si="526"/>
        <v>PTP</v>
      </c>
      <c r="P350" s="125"/>
      <c r="Q350" s="125"/>
      <c r="R350" s="47">
        <f t="shared" si="538"/>
        <v>31</v>
      </c>
      <c r="S350" s="15">
        <f t="shared" si="527"/>
        <v>0</v>
      </c>
      <c r="T350" s="122">
        <f t="shared" ref="T350" si="545">+T349</f>
        <v>0</v>
      </c>
      <c r="U350" s="47">
        <f t="shared" si="528"/>
        <v>31</v>
      </c>
      <c r="V350" s="15">
        <f t="shared" si="529"/>
        <v>0</v>
      </c>
      <c r="W350" s="15">
        <f t="shared" si="530"/>
        <v>0</v>
      </c>
      <c r="X350" s="267"/>
      <c r="Y350" s="15">
        <f t="shared" si="531"/>
        <v>0</v>
      </c>
    </row>
    <row r="351" spans="1:25" outlineLevel="1">
      <c r="A351" s="141" t="str">
        <f t="shared" ref="A351" si="546">A305</f>
        <v>RTM</v>
      </c>
      <c r="B351" s="141" t="str">
        <f t="shared" si="521"/>
        <v>PAMA</v>
      </c>
      <c r="C351" s="125"/>
      <c r="D351" s="125"/>
      <c r="E351" s="47">
        <f t="shared" si="535"/>
        <v>31</v>
      </c>
      <c r="F351" s="15">
        <f t="shared" si="522"/>
        <v>0</v>
      </c>
      <c r="G351" s="122">
        <f t="shared" si="536"/>
        <v>0</v>
      </c>
      <c r="H351" s="204">
        <f t="shared" si="523"/>
        <v>31</v>
      </c>
      <c r="I351" s="203">
        <f t="shared" si="537"/>
        <v>0</v>
      </c>
      <c r="J351" s="203">
        <f t="shared" si="524"/>
        <v>0</v>
      </c>
      <c r="K351" s="226"/>
      <c r="L351" s="203">
        <f t="shared" si="525"/>
        <v>0</v>
      </c>
      <c r="N351" s="141" t="str">
        <f t="shared" si="533"/>
        <v>RTM</v>
      </c>
      <c r="O351" s="141" t="str">
        <f t="shared" si="526"/>
        <v>PAMA</v>
      </c>
      <c r="P351" s="125"/>
      <c r="Q351" s="125"/>
      <c r="R351" s="47">
        <f t="shared" si="538"/>
        <v>31</v>
      </c>
      <c r="S351" s="15">
        <f t="shared" si="527"/>
        <v>0</v>
      </c>
      <c r="T351" s="122">
        <f t="shared" ref="T351" si="547">+T350</f>
        <v>0</v>
      </c>
      <c r="U351" s="47">
        <f t="shared" si="528"/>
        <v>31</v>
      </c>
      <c r="V351" s="15">
        <f t="shared" si="529"/>
        <v>0</v>
      </c>
      <c r="W351" s="15">
        <f t="shared" si="530"/>
        <v>0</v>
      </c>
      <c r="X351" s="267"/>
      <c r="Y351" s="15">
        <f t="shared" si="531"/>
        <v>0</v>
      </c>
    </row>
    <row r="352" spans="1:25" outlineLevel="1">
      <c r="A352" s="141" t="str">
        <f t="shared" ref="A352" si="548">A306</f>
        <v>SSB</v>
      </c>
      <c r="B352" s="141" t="str">
        <f t="shared" si="521"/>
        <v>BIMA</v>
      </c>
      <c r="C352" s="125"/>
      <c r="D352" s="125"/>
      <c r="E352" s="47">
        <f t="shared" si="535"/>
        <v>31</v>
      </c>
      <c r="F352" s="15">
        <f t="shared" si="522"/>
        <v>0</v>
      </c>
      <c r="G352" s="122">
        <f t="shared" si="536"/>
        <v>0</v>
      </c>
      <c r="H352" s="204">
        <f t="shared" si="523"/>
        <v>31</v>
      </c>
      <c r="I352" s="203">
        <f t="shared" si="537"/>
        <v>0</v>
      </c>
      <c r="J352" s="203">
        <f t="shared" si="524"/>
        <v>0</v>
      </c>
      <c r="K352" s="226"/>
      <c r="L352" s="203">
        <f t="shared" si="525"/>
        <v>0</v>
      </c>
      <c r="N352" s="141" t="str">
        <f t="shared" si="533"/>
        <v>SSB</v>
      </c>
      <c r="O352" s="141" t="str">
        <f t="shared" si="526"/>
        <v>BIMA</v>
      </c>
      <c r="P352" s="125"/>
      <c r="Q352" s="125"/>
      <c r="R352" s="47">
        <f t="shared" si="538"/>
        <v>31</v>
      </c>
      <c r="S352" s="15">
        <f t="shared" si="527"/>
        <v>0</v>
      </c>
      <c r="T352" s="122">
        <f t="shared" ref="T352" si="549">+T351</f>
        <v>0</v>
      </c>
      <c r="U352" s="47">
        <f t="shared" si="528"/>
        <v>31</v>
      </c>
      <c r="V352" s="15">
        <f t="shared" si="529"/>
        <v>0</v>
      </c>
      <c r="W352" s="15">
        <f t="shared" si="530"/>
        <v>0</v>
      </c>
      <c r="X352" s="267"/>
      <c r="Y352" s="15">
        <f t="shared" si="531"/>
        <v>0</v>
      </c>
    </row>
    <row r="353" spans="1:25" ht="15.75" outlineLevel="1" thickBot="1">
      <c r="A353" s="141" t="str">
        <f t="shared" ref="A353" si="550">A307</f>
        <v>SAMUBIU</v>
      </c>
      <c r="B353" s="141" t="str">
        <f t="shared" si="521"/>
        <v>PAMA</v>
      </c>
      <c r="C353" s="125"/>
      <c r="D353" s="125"/>
      <c r="E353" s="47">
        <f t="shared" si="535"/>
        <v>31</v>
      </c>
      <c r="F353" s="15">
        <f t="shared" si="522"/>
        <v>0</v>
      </c>
      <c r="G353" s="122">
        <f t="shared" si="536"/>
        <v>0</v>
      </c>
      <c r="H353" s="204">
        <f t="shared" si="523"/>
        <v>31</v>
      </c>
      <c r="I353" s="203">
        <f t="shared" si="537"/>
        <v>0</v>
      </c>
      <c r="J353" s="203">
        <f t="shared" si="524"/>
        <v>0</v>
      </c>
      <c r="K353" s="226"/>
      <c r="L353" s="203">
        <f t="shared" si="525"/>
        <v>0</v>
      </c>
      <c r="N353" s="141" t="str">
        <f t="shared" si="533"/>
        <v>SAMUBIU</v>
      </c>
      <c r="O353" s="141" t="str">
        <f t="shared" si="526"/>
        <v>PAMA</v>
      </c>
      <c r="P353" s="125"/>
      <c r="Q353" s="125"/>
      <c r="R353" s="47">
        <f t="shared" si="538"/>
        <v>31</v>
      </c>
      <c r="S353" s="15">
        <f t="shared" si="527"/>
        <v>0</v>
      </c>
      <c r="T353" s="122">
        <f t="shared" ref="T353" si="551">+T352</f>
        <v>0</v>
      </c>
      <c r="U353" s="47">
        <f t="shared" si="528"/>
        <v>31</v>
      </c>
      <c r="V353" s="15">
        <f t="shared" si="529"/>
        <v>0</v>
      </c>
      <c r="W353" s="15">
        <f t="shared" si="530"/>
        <v>0</v>
      </c>
      <c r="X353" s="229"/>
      <c r="Y353" s="15">
        <f t="shared" si="531"/>
        <v>0</v>
      </c>
    </row>
    <row r="354" spans="1:25" ht="16.5" outlineLevel="1" thickTop="1" thickBot="1">
      <c r="A354" s="12" t="s">
        <v>10</v>
      </c>
      <c r="B354" s="12" t="s">
        <v>11</v>
      </c>
      <c r="C354" s="18">
        <f>SUM(C346:C353)</f>
        <v>0</v>
      </c>
      <c r="D354" s="18">
        <f>SUM(D345:D353)</f>
        <v>0</v>
      </c>
      <c r="E354" s="58"/>
      <c r="F354" s="16">
        <f>SUM(F345:F353)</f>
        <v>0</v>
      </c>
      <c r="G354" s="18"/>
      <c r="H354" s="58"/>
      <c r="I354" s="16">
        <f t="shared" ref="I354" si="552">SUM(I345:I353)</f>
        <v>0</v>
      </c>
      <c r="J354" s="16">
        <f t="shared" ref="J354" si="553">SUM(J345:J353)</f>
        <v>0</v>
      </c>
      <c r="K354" s="18">
        <f t="shared" ref="K354" si="554">SUM(K345:K353)</f>
        <v>0</v>
      </c>
      <c r="L354" s="16">
        <f t="shared" ref="L354" si="555">SUM(L345:L353)</f>
        <v>0</v>
      </c>
      <c r="N354" s="12" t="s">
        <v>10</v>
      </c>
      <c r="O354" s="12" t="s">
        <v>11</v>
      </c>
      <c r="P354" s="18">
        <f>SUM(P345:P353)</f>
        <v>0</v>
      </c>
      <c r="Q354" s="18">
        <f>SUM(Q345:Q353)</f>
        <v>0</v>
      </c>
      <c r="R354" s="58"/>
      <c r="S354" s="16">
        <f>SUM(S345:S353)</f>
        <v>0</v>
      </c>
      <c r="T354" s="18"/>
      <c r="U354" s="58"/>
      <c r="V354" s="16">
        <f t="shared" ref="V354" si="556">SUM(V345:V353)</f>
        <v>0</v>
      </c>
      <c r="W354" s="16">
        <f t="shared" ref="W354" si="557">SUM(W345:W353)</f>
        <v>0</v>
      </c>
      <c r="X354" s="18">
        <f t="shared" ref="X354" si="558">SUM(X345:X353)</f>
        <v>0</v>
      </c>
      <c r="Y354" s="16">
        <f t="shared" ref="Y354" si="559">SUM(Y345:Y353)</f>
        <v>0</v>
      </c>
    </row>
    <row r="355" spans="1:25" ht="15.75" outlineLevel="1" thickTop="1">
      <c r="A355" s="141" t="str">
        <f t="shared" ref="A355:B355" si="560">A309</f>
        <v>SM AB</v>
      </c>
      <c r="B355" s="141" t="str">
        <f t="shared" si="560"/>
        <v>SIMS</v>
      </c>
      <c r="C355" s="19"/>
      <c r="D355" s="19"/>
      <c r="E355" s="47">
        <f>+E350</f>
        <v>31</v>
      </c>
      <c r="F355" s="14">
        <f>+D355/E355</f>
        <v>0</v>
      </c>
      <c r="G355" s="45">
        <f>+G350</f>
        <v>0</v>
      </c>
      <c r="H355" s="47">
        <f>+E355-G355</f>
        <v>31</v>
      </c>
      <c r="I355" s="15">
        <f>+(C355/E355)*G355</f>
        <v>0</v>
      </c>
      <c r="J355" s="15">
        <f>+F355*G355</f>
        <v>0</v>
      </c>
      <c r="K355" s="17"/>
      <c r="L355" s="15">
        <f>+K355-J355</f>
        <v>0</v>
      </c>
      <c r="N355" s="141" t="str">
        <f t="shared" ref="N355:N360" si="561">A355</f>
        <v>SM AB</v>
      </c>
      <c r="O355" s="141" t="str">
        <f t="shared" ref="O355:O360" si="562">B355</f>
        <v>SIMS</v>
      </c>
      <c r="P355" s="17"/>
      <c r="Q355" s="17"/>
      <c r="R355" s="47">
        <f>+R350</f>
        <v>31</v>
      </c>
      <c r="S355" s="15">
        <f>+Q355/R355</f>
        <v>0</v>
      </c>
      <c r="T355" s="35">
        <f>+T350</f>
        <v>0</v>
      </c>
      <c r="U355" s="47">
        <f>+R355-T355</f>
        <v>31</v>
      </c>
      <c r="V355" s="15">
        <f>+(P355/R355)*T355</f>
        <v>0</v>
      </c>
      <c r="W355" s="15">
        <f>+S355*T355</f>
        <v>0</v>
      </c>
      <c r="X355" s="125"/>
      <c r="Y355" s="15">
        <f>+X355-W355</f>
        <v>0</v>
      </c>
    </row>
    <row r="356" spans="1:25" outlineLevel="1">
      <c r="A356" s="141" t="str">
        <f t="shared" ref="A356:B356" si="563">A310</f>
        <v>SM AB</v>
      </c>
      <c r="B356" s="141" t="str">
        <f t="shared" si="563"/>
        <v>PTP</v>
      </c>
      <c r="C356" s="19"/>
      <c r="D356" s="19"/>
      <c r="E356" s="126">
        <f>+E355</f>
        <v>31</v>
      </c>
      <c r="F356" s="14">
        <f>+D356/E356</f>
        <v>0</v>
      </c>
      <c r="G356" s="45">
        <f>+G355</f>
        <v>0</v>
      </c>
      <c r="H356" s="47">
        <f>+E356-G356</f>
        <v>31</v>
      </c>
      <c r="I356" s="15">
        <f>+(C356/E356)*G356</f>
        <v>0</v>
      </c>
      <c r="J356" s="15">
        <f>+F356*G356</f>
        <v>0</v>
      </c>
      <c r="K356" s="125"/>
      <c r="L356" s="15">
        <f>+K356-J356</f>
        <v>0</v>
      </c>
      <c r="N356" s="141" t="str">
        <f t="shared" si="561"/>
        <v>SM AB</v>
      </c>
      <c r="O356" s="141" t="str">
        <f t="shared" si="562"/>
        <v>PTP</v>
      </c>
      <c r="P356" s="17"/>
      <c r="Q356" s="17"/>
      <c r="R356" s="47">
        <f t="shared" ref="R356:R360" si="564">+R351</f>
        <v>31</v>
      </c>
      <c r="S356" s="15">
        <f t="shared" ref="S356:S360" si="565">+Q356/R356</f>
        <v>0</v>
      </c>
      <c r="T356" s="35">
        <f t="shared" ref="T356:T360" si="566">+T351</f>
        <v>0</v>
      </c>
      <c r="U356" s="47">
        <f t="shared" ref="U356:U360" si="567">+R356-T356</f>
        <v>31</v>
      </c>
      <c r="V356" s="15">
        <f t="shared" ref="V356:V360" si="568">+(P356/R356)*T356</f>
        <v>0</v>
      </c>
      <c r="W356" s="15">
        <f t="shared" ref="W356:W360" si="569">+S356*T356</f>
        <v>0</v>
      </c>
      <c r="X356" s="125"/>
      <c r="Y356" s="15">
        <f t="shared" ref="Y356:Y360" si="570">+X356-W356</f>
        <v>0</v>
      </c>
    </row>
    <row r="357" spans="1:25" outlineLevel="1">
      <c r="A357" s="141" t="str">
        <f t="shared" ref="A357:B357" si="571">A311</f>
        <v>SM AB</v>
      </c>
      <c r="B357" s="141" t="str">
        <f t="shared" si="571"/>
        <v>KMI</v>
      </c>
      <c r="C357" s="19"/>
      <c r="D357" s="19"/>
      <c r="E357" s="47">
        <f>+E355</f>
        <v>31</v>
      </c>
      <c r="F357" s="14">
        <f>+D357/E357</f>
        <v>0</v>
      </c>
      <c r="G357" s="45">
        <f>+G355</f>
        <v>0</v>
      </c>
      <c r="H357" s="47">
        <f>+E357-G357</f>
        <v>31</v>
      </c>
      <c r="I357" s="15">
        <f>+(C357/E357)*G357</f>
        <v>0</v>
      </c>
      <c r="J357" s="15">
        <f>+F357*G357</f>
        <v>0</v>
      </c>
      <c r="K357" s="17"/>
      <c r="L357" s="15">
        <f>+K357-J357</f>
        <v>0</v>
      </c>
      <c r="N357" s="141" t="str">
        <f t="shared" si="561"/>
        <v>SM AB</v>
      </c>
      <c r="O357" s="141" t="str">
        <f t="shared" si="562"/>
        <v>KMI</v>
      </c>
      <c r="P357" s="17"/>
      <c r="Q357" s="17"/>
      <c r="R357" s="47">
        <f t="shared" si="564"/>
        <v>31</v>
      </c>
      <c r="S357" s="15">
        <f t="shared" si="565"/>
        <v>0</v>
      </c>
      <c r="T357" s="35">
        <f t="shared" si="566"/>
        <v>0</v>
      </c>
      <c r="U357" s="47">
        <f t="shared" si="567"/>
        <v>31</v>
      </c>
      <c r="V357" s="15">
        <f t="shared" si="568"/>
        <v>0</v>
      </c>
      <c r="W357" s="15">
        <f t="shared" si="569"/>
        <v>0</v>
      </c>
      <c r="X357" s="125"/>
      <c r="Y357" s="15">
        <f t="shared" si="570"/>
        <v>0</v>
      </c>
    </row>
    <row r="358" spans="1:25" outlineLevel="1">
      <c r="A358" s="141" t="str">
        <f t="shared" ref="A358:B358" si="572">A312</f>
        <v>SM C</v>
      </c>
      <c r="B358" s="141" t="str">
        <f t="shared" si="572"/>
        <v>PTP</v>
      </c>
      <c r="C358" s="17"/>
      <c r="D358" s="17"/>
      <c r="E358" s="47">
        <f>+E355</f>
        <v>31</v>
      </c>
      <c r="F358" s="14">
        <f t="shared" ref="F358:F360" si="573">+D358/E358</f>
        <v>0</v>
      </c>
      <c r="G358" s="35">
        <f>+G355</f>
        <v>0</v>
      </c>
      <c r="H358" s="47">
        <f>+E358-G358</f>
        <v>31</v>
      </c>
      <c r="I358" s="15">
        <f>+(C358/E358)*G358</f>
        <v>0</v>
      </c>
      <c r="J358" s="15">
        <f>+F358*G358</f>
        <v>0</v>
      </c>
      <c r="K358" s="17"/>
      <c r="L358" s="15">
        <f>+K358-J358</f>
        <v>0</v>
      </c>
      <c r="N358" s="141" t="str">
        <f t="shared" si="561"/>
        <v>SM C</v>
      </c>
      <c r="O358" s="141" t="str">
        <f t="shared" si="562"/>
        <v>PTP</v>
      </c>
      <c r="P358" s="17"/>
      <c r="Q358" s="17"/>
      <c r="R358" s="47">
        <f t="shared" si="564"/>
        <v>31</v>
      </c>
      <c r="S358" s="15">
        <f t="shared" si="565"/>
        <v>0</v>
      </c>
      <c r="T358" s="35">
        <f t="shared" si="566"/>
        <v>0</v>
      </c>
      <c r="U358" s="47">
        <f t="shared" si="567"/>
        <v>31</v>
      </c>
      <c r="V358" s="15">
        <f t="shared" si="568"/>
        <v>0</v>
      </c>
      <c r="W358" s="15">
        <f t="shared" si="569"/>
        <v>0</v>
      </c>
      <c r="X358" s="125"/>
      <c r="Y358" s="15">
        <f t="shared" si="570"/>
        <v>0</v>
      </c>
    </row>
    <row r="359" spans="1:25" outlineLevel="1">
      <c r="A359" s="141" t="str">
        <f t="shared" ref="A359:B359" si="574">A313</f>
        <v>SM D</v>
      </c>
      <c r="B359" s="141" t="str">
        <f t="shared" si="574"/>
        <v>PTP</v>
      </c>
      <c r="C359" s="19"/>
      <c r="D359" s="19"/>
      <c r="E359" s="47">
        <f>+E355</f>
        <v>31</v>
      </c>
      <c r="F359" s="14">
        <f t="shared" si="573"/>
        <v>0</v>
      </c>
      <c r="G359" s="45">
        <f>+G353</f>
        <v>0</v>
      </c>
      <c r="H359" s="47">
        <f t="shared" ref="H359:H360" si="575">+E359-G359</f>
        <v>31</v>
      </c>
      <c r="I359" s="15">
        <f t="shared" ref="I359:I360" si="576">+(C359/E359)*G359</f>
        <v>0</v>
      </c>
      <c r="J359" s="15">
        <f t="shared" ref="J359:J360" si="577">+F359*G359</f>
        <v>0</v>
      </c>
      <c r="K359" s="17"/>
      <c r="L359" s="15">
        <f t="shared" ref="L359:L360" si="578">+K359-J359</f>
        <v>0</v>
      </c>
      <c r="N359" s="141" t="str">
        <f t="shared" si="561"/>
        <v>SM D</v>
      </c>
      <c r="O359" s="141" t="str">
        <f t="shared" si="562"/>
        <v>PTP</v>
      </c>
      <c r="P359" s="17"/>
      <c r="Q359" s="17"/>
      <c r="R359" s="47">
        <f>+R355</f>
        <v>31</v>
      </c>
      <c r="S359" s="15">
        <f t="shared" si="565"/>
        <v>0</v>
      </c>
      <c r="T359" s="35">
        <f>+T353</f>
        <v>0</v>
      </c>
      <c r="U359" s="47">
        <f t="shared" si="567"/>
        <v>31</v>
      </c>
      <c r="V359" s="15">
        <f t="shared" si="568"/>
        <v>0</v>
      </c>
      <c r="W359" s="15">
        <f t="shared" si="569"/>
        <v>0</v>
      </c>
      <c r="X359" s="125"/>
      <c r="Y359" s="15">
        <f t="shared" si="570"/>
        <v>0</v>
      </c>
    </row>
    <row r="360" spans="1:25" ht="15.75" outlineLevel="1" thickBot="1">
      <c r="A360" s="141" t="str">
        <f t="shared" ref="A360:B360" si="579">A314</f>
        <v>SM D</v>
      </c>
      <c r="B360" s="141" t="str">
        <f t="shared" si="579"/>
        <v>DUM</v>
      </c>
      <c r="C360" s="19"/>
      <c r="D360" s="19"/>
      <c r="E360" s="47">
        <f t="shared" ref="E360" si="580">+E355</f>
        <v>31</v>
      </c>
      <c r="F360" s="14">
        <f t="shared" si="573"/>
        <v>0</v>
      </c>
      <c r="G360" s="45">
        <f t="shared" ref="G360" si="581">+G355</f>
        <v>0</v>
      </c>
      <c r="H360" s="47">
        <f t="shared" si="575"/>
        <v>31</v>
      </c>
      <c r="I360" s="15">
        <f t="shared" si="576"/>
        <v>0</v>
      </c>
      <c r="J360" s="15">
        <f t="shared" si="577"/>
        <v>0</v>
      </c>
      <c r="K360" s="17"/>
      <c r="L360" s="15">
        <f t="shared" si="578"/>
        <v>0</v>
      </c>
      <c r="N360" s="141" t="str">
        <f t="shared" si="561"/>
        <v>SM D</v>
      </c>
      <c r="O360" s="141" t="str">
        <f t="shared" si="562"/>
        <v>DUM</v>
      </c>
      <c r="P360" s="17"/>
      <c r="Q360" s="17"/>
      <c r="R360" s="47">
        <f t="shared" si="564"/>
        <v>31</v>
      </c>
      <c r="S360" s="15">
        <f t="shared" si="565"/>
        <v>0</v>
      </c>
      <c r="T360" s="35">
        <f t="shared" si="566"/>
        <v>0</v>
      </c>
      <c r="U360" s="47">
        <f t="shared" si="567"/>
        <v>31</v>
      </c>
      <c r="V360" s="15">
        <f t="shared" si="568"/>
        <v>0</v>
      </c>
      <c r="W360" s="15">
        <f t="shared" si="569"/>
        <v>0</v>
      </c>
      <c r="X360" s="125"/>
      <c r="Y360" s="15">
        <f t="shared" si="570"/>
        <v>0</v>
      </c>
    </row>
    <row r="361" spans="1:25" ht="16.5" outlineLevel="1" thickTop="1" thickBot="1">
      <c r="A361" s="12" t="s">
        <v>17</v>
      </c>
      <c r="B361" s="12" t="s">
        <v>11</v>
      </c>
      <c r="C361" s="18">
        <f>SUM(C355:C360)</f>
        <v>0</v>
      </c>
      <c r="D361" s="18">
        <f>SUM(D355:D360)</f>
        <v>0</v>
      </c>
      <c r="E361" s="16"/>
      <c r="F361" s="16">
        <f>SUM(F355:F360)</f>
        <v>0</v>
      </c>
      <c r="G361" s="18"/>
      <c r="H361" s="16"/>
      <c r="I361" s="16">
        <f t="shared" ref="I361" si="582">SUM(I355:I360)</f>
        <v>0</v>
      </c>
      <c r="J361" s="16">
        <f t="shared" ref="J361" si="583">SUM(J355:J360)</f>
        <v>0</v>
      </c>
      <c r="K361" s="18">
        <f t="shared" ref="K361" si="584">SUM(K355:K360)</f>
        <v>0</v>
      </c>
      <c r="L361" s="16">
        <f t="shared" ref="L361" si="585">SUM(L355:L360)</f>
        <v>0</v>
      </c>
      <c r="N361" s="12" t="s">
        <v>17</v>
      </c>
      <c r="O361" s="12" t="s">
        <v>11</v>
      </c>
      <c r="P361" s="18">
        <f>SUM(P355:P360)</f>
        <v>0</v>
      </c>
      <c r="Q361" s="18">
        <f>SUM(Q355:Q360)</f>
        <v>0</v>
      </c>
      <c r="R361" s="16"/>
      <c r="S361" s="16">
        <f>SUM(S355:S360)</f>
        <v>0</v>
      </c>
      <c r="T361" s="18"/>
      <c r="U361" s="16"/>
      <c r="V361" s="16">
        <f t="shared" ref="V361" si="586">SUM(V355:V360)</f>
        <v>0</v>
      </c>
      <c r="W361" s="16">
        <f t="shared" ref="W361" si="587">SUM(W355:W360)</f>
        <v>0</v>
      </c>
      <c r="X361" s="18">
        <f t="shared" ref="X361" si="588">SUM(X355:X360)</f>
        <v>0</v>
      </c>
      <c r="Y361" s="16">
        <f t="shared" ref="Y361" si="589">SUM(Y355:Y360)</f>
        <v>0</v>
      </c>
    </row>
    <row r="362" spans="1:25" ht="15.75" outlineLevel="1" thickTop="1">
      <c r="A362" s="1061" t="s">
        <v>18</v>
      </c>
      <c r="B362" s="1061"/>
      <c r="C362" s="19">
        <f>SUM(C361,C354)</f>
        <v>0</v>
      </c>
      <c r="D362" s="19">
        <f>SUM(D361,D354)</f>
        <v>0</v>
      </c>
      <c r="E362" s="49"/>
      <c r="F362" s="14">
        <f>SUM(F361,F354)</f>
        <v>0</v>
      </c>
      <c r="G362" s="19"/>
      <c r="H362" s="49"/>
      <c r="I362" s="14">
        <f>SUM(I354,I361)</f>
        <v>0</v>
      </c>
      <c r="J362" s="14">
        <f>SUM(J354,J361)</f>
        <v>0</v>
      </c>
      <c r="K362" s="19">
        <f>SUM(K354,K361)</f>
        <v>0</v>
      </c>
      <c r="L362" s="14">
        <f>SUM(L354,L361)</f>
        <v>0</v>
      </c>
      <c r="N362" s="1061" t="s">
        <v>18</v>
      </c>
      <c r="O362" s="1061"/>
      <c r="P362" s="19">
        <f>SUM(P361,P354)</f>
        <v>0</v>
      </c>
      <c r="Q362" s="19">
        <f>SUM(Q361,Q354)</f>
        <v>0</v>
      </c>
      <c r="R362" s="49"/>
      <c r="S362" s="14">
        <f>SUM(S361,S354)</f>
        <v>0</v>
      </c>
      <c r="T362" s="19"/>
      <c r="U362" s="49"/>
      <c r="V362" s="14">
        <f>SUM(V354,V361)</f>
        <v>0</v>
      </c>
      <c r="W362" s="14">
        <f>SUM(W354,W361)</f>
        <v>0</v>
      </c>
      <c r="X362" s="19">
        <f>SUM(X354,X361)</f>
        <v>0</v>
      </c>
      <c r="Y362" s="14">
        <f>SUM(Y354,Y361)</f>
        <v>0</v>
      </c>
    </row>
    <row r="363" spans="1:25">
      <c r="A363" s="39"/>
      <c r="B363" s="39"/>
      <c r="C363" s="294"/>
      <c r="D363" s="294"/>
      <c r="E363" s="295"/>
      <c r="F363" s="273"/>
      <c r="G363" s="294"/>
      <c r="H363" s="295"/>
      <c r="I363" s="273"/>
      <c r="J363" s="273"/>
      <c r="K363" s="294"/>
      <c r="L363" s="273"/>
    </row>
    <row r="364" spans="1:25">
      <c r="A364" s="1089">
        <f>+A341+30</f>
        <v>44868</v>
      </c>
      <c r="B364" s="1089"/>
    </row>
    <row r="365" spans="1:25" ht="15" customHeight="1" outlineLevel="1">
      <c r="A365" s="1" t="s">
        <v>1</v>
      </c>
      <c r="L365" s="13" t="s">
        <v>57</v>
      </c>
      <c r="N365" s="1" t="s">
        <v>50</v>
      </c>
      <c r="Y365" s="13" t="s">
        <v>132</v>
      </c>
    </row>
    <row r="366" spans="1:25" ht="15" customHeight="1" outlineLevel="1">
      <c r="A366" s="981" t="s">
        <v>64</v>
      </c>
      <c r="B366" s="981" t="s">
        <v>3</v>
      </c>
      <c r="C366" s="981" t="s">
        <v>123</v>
      </c>
      <c r="D366" s="981" t="s">
        <v>65</v>
      </c>
      <c r="E366" s="981" t="s">
        <v>66</v>
      </c>
      <c r="F366" s="981" t="s">
        <v>67</v>
      </c>
      <c r="G366" s="981" t="s">
        <v>68</v>
      </c>
      <c r="H366" s="981" t="s">
        <v>29</v>
      </c>
      <c r="I366" s="981" t="s">
        <v>124</v>
      </c>
      <c r="J366" s="981" t="s">
        <v>125</v>
      </c>
      <c r="K366" s="981" t="s">
        <v>70</v>
      </c>
      <c r="L366" s="981" t="s">
        <v>71</v>
      </c>
      <c r="N366" s="1062" t="s">
        <v>2</v>
      </c>
      <c r="O366" s="1062" t="s">
        <v>3</v>
      </c>
      <c r="P366" s="981" t="s">
        <v>123</v>
      </c>
      <c r="Q366" s="981" t="s">
        <v>65</v>
      </c>
      <c r="R366" s="981" t="s">
        <v>66</v>
      </c>
      <c r="S366" s="981" t="s">
        <v>67</v>
      </c>
      <c r="T366" s="981" t="s">
        <v>68</v>
      </c>
      <c r="U366" s="981" t="s">
        <v>29</v>
      </c>
      <c r="V366" s="981" t="s">
        <v>124</v>
      </c>
      <c r="W366" s="981" t="s">
        <v>125</v>
      </c>
      <c r="X366" s="981" t="s">
        <v>70</v>
      </c>
      <c r="Y366" s="981" t="s">
        <v>71</v>
      </c>
    </row>
    <row r="367" spans="1:25" ht="15" customHeight="1" outlineLevel="1">
      <c r="A367" s="981"/>
      <c r="B367" s="981"/>
      <c r="C367" s="981"/>
      <c r="D367" s="981"/>
      <c r="E367" s="981"/>
      <c r="F367" s="981"/>
      <c r="G367" s="981"/>
      <c r="H367" s="981"/>
      <c r="I367" s="981"/>
      <c r="J367" s="981"/>
      <c r="K367" s="981"/>
      <c r="L367" s="981"/>
      <c r="N367" s="1062"/>
      <c r="O367" s="1062"/>
      <c r="P367" s="981"/>
      <c r="Q367" s="981"/>
      <c r="R367" s="981"/>
      <c r="S367" s="981"/>
      <c r="T367" s="981"/>
      <c r="U367" s="981"/>
      <c r="V367" s="981"/>
      <c r="W367" s="981"/>
      <c r="X367" s="981"/>
      <c r="Y367" s="981"/>
    </row>
    <row r="368" spans="1:25" ht="15" customHeight="1" outlineLevel="1">
      <c r="A368" s="141" t="str">
        <f>A322</f>
        <v>RTN</v>
      </c>
      <c r="B368" s="141" t="str">
        <f t="shared" ref="B368:B376" si="590">B322</f>
        <v>PTP</v>
      </c>
      <c r="C368" s="125"/>
      <c r="D368" s="125"/>
      <c r="E368" s="126">
        <f>T33</f>
        <v>30</v>
      </c>
      <c r="F368" s="15">
        <f t="shared" ref="F368:F376" si="591">+D368/E368</f>
        <v>0</v>
      </c>
      <c r="G368" s="122">
        <f>U33</f>
        <v>0</v>
      </c>
      <c r="H368" s="47">
        <f t="shared" ref="H368:H376" si="592">+E368-G368</f>
        <v>30</v>
      </c>
      <c r="I368" s="15">
        <f t="shared" ref="I368:I376" si="593">+(C368/E368)*G368</f>
        <v>0</v>
      </c>
      <c r="J368" s="15">
        <f t="shared" ref="J368:J376" si="594">+F368*G368</f>
        <v>0</v>
      </c>
      <c r="K368" s="125"/>
      <c r="L368" s="15">
        <f t="shared" ref="L368:L376" si="595">+K368-J368</f>
        <v>0</v>
      </c>
      <c r="N368" s="141" t="str">
        <f>A368</f>
        <v>RTN</v>
      </c>
      <c r="O368" s="141" t="str">
        <f t="shared" ref="O368:O376" si="596">B368</f>
        <v>PTP</v>
      </c>
      <c r="P368" s="125"/>
      <c r="Q368" s="125"/>
      <c r="R368" s="126">
        <f>Z33</f>
        <v>30</v>
      </c>
      <c r="S368" s="15">
        <f t="shared" ref="S368:S376" si="597">+Q368/R368</f>
        <v>0</v>
      </c>
      <c r="T368" s="122">
        <f>AA33</f>
        <v>0</v>
      </c>
      <c r="U368" s="47">
        <f t="shared" ref="U368:U376" si="598">+R368-T368</f>
        <v>30</v>
      </c>
      <c r="V368" s="15">
        <f t="shared" ref="V368:V376" si="599">+(P368/R368)*T368</f>
        <v>0</v>
      </c>
      <c r="W368" s="15">
        <f t="shared" ref="W368:W376" si="600">+S368*T368</f>
        <v>0</v>
      </c>
      <c r="X368" s="125"/>
      <c r="Y368" s="15">
        <f t="shared" ref="Y368:Y376" si="601">+X368-W368</f>
        <v>0</v>
      </c>
    </row>
    <row r="369" spans="1:25" ht="15" customHeight="1" outlineLevel="1">
      <c r="A369" s="141" t="str">
        <f t="shared" ref="A369" si="602">A323</f>
        <v>RTN</v>
      </c>
      <c r="B369" s="141" t="str">
        <f t="shared" si="590"/>
        <v>PAMA</v>
      </c>
      <c r="C369" s="17"/>
      <c r="D369" s="17"/>
      <c r="E369" s="47">
        <f>+E368</f>
        <v>30</v>
      </c>
      <c r="F369" s="15">
        <f t="shared" si="591"/>
        <v>0</v>
      </c>
      <c r="G369" s="122">
        <f>+G368</f>
        <v>0</v>
      </c>
      <c r="H369" s="47">
        <f t="shared" si="592"/>
        <v>30</v>
      </c>
      <c r="I369" s="15">
        <f t="shared" si="593"/>
        <v>0</v>
      </c>
      <c r="J369" s="15">
        <f t="shared" si="594"/>
        <v>0</v>
      </c>
      <c r="K369" s="17"/>
      <c r="L369" s="15">
        <f t="shared" si="595"/>
        <v>0</v>
      </c>
      <c r="N369" s="141" t="str">
        <f t="shared" ref="N369:N376" si="603">A369</f>
        <v>RTN</v>
      </c>
      <c r="O369" s="141" t="str">
        <f t="shared" si="596"/>
        <v>PAMA</v>
      </c>
      <c r="P369" s="125"/>
      <c r="Q369" s="125"/>
      <c r="R369" s="47">
        <f>+R368</f>
        <v>30</v>
      </c>
      <c r="S369" s="15">
        <f t="shared" si="597"/>
        <v>0</v>
      </c>
      <c r="T369" s="122">
        <f>+T368</f>
        <v>0</v>
      </c>
      <c r="U369" s="47">
        <f t="shared" si="598"/>
        <v>30</v>
      </c>
      <c r="V369" s="15">
        <f t="shared" si="599"/>
        <v>0</v>
      </c>
      <c r="W369" s="15">
        <f t="shared" si="600"/>
        <v>0</v>
      </c>
      <c r="X369" s="125"/>
      <c r="Y369" s="15">
        <f t="shared" si="601"/>
        <v>0</v>
      </c>
    </row>
    <row r="370" spans="1:25" ht="15" customHeight="1" outlineLevel="1">
      <c r="A370" s="141" t="str">
        <f t="shared" ref="A370" si="604">A324</f>
        <v>RTN</v>
      </c>
      <c r="B370" s="141" t="str">
        <f t="shared" si="590"/>
        <v>KMI</v>
      </c>
      <c r="C370" s="125"/>
      <c r="D370" s="125"/>
      <c r="E370" s="47">
        <f t="shared" ref="E370:E376" si="605">+E369</f>
        <v>30</v>
      </c>
      <c r="F370" s="15">
        <f t="shared" si="591"/>
        <v>0</v>
      </c>
      <c r="G370" s="122">
        <f t="shared" ref="G370:G376" si="606">+G369</f>
        <v>0</v>
      </c>
      <c r="H370" s="47">
        <f t="shared" si="592"/>
        <v>30</v>
      </c>
      <c r="I370" s="15">
        <f t="shared" si="593"/>
        <v>0</v>
      </c>
      <c r="J370" s="15">
        <f t="shared" si="594"/>
        <v>0</v>
      </c>
      <c r="K370" s="125"/>
      <c r="L370" s="15">
        <f t="shared" si="595"/>
        <v>0</v>
      </c>
      <c r="N370" s="141" t="str">
        <f t="shared" si="603"/>
        <v>RTN</v>
      </c>
      <c r="O370" s="141" t="str">
        <f t="shared" si="596"/>
        <v>KMI</v>
      </c>
      <c r="P370" s="125"/>
      <c r="Q370" s="125"/>
      <c r="R370" s="47">
        <f t="shared" ref="R370:R376" si="607">+R369</f>
        <v>30</v>
      </c>
      <c r="S370" s="15">
        <f t="shared" si="597"/>
        <v>0</v>
      </c>
      <c r="T370" s="122">
        <f t="shared" ref="T370" si="608">+T369</f>
        <v>0</v>
      </c>
      <c r="U370" s="47">
        <f t="shared" si="598"/>
        <v>30</v>
      </c>
      <c r="V370" s="15">
        <f t="shared" si="599"/>
        <v>0</v>
      </c>
      <c r="W370" s="15">
        <f t="shared" si="600"/>
        <v>0</v>
      </c>
      <c r="X370" s="125"/>
      <c r="Y370" s="15">
        <f t="shared" si="601"/>
        <v>0</v>
      </c>
    </row>
    <row r="371" spans="1:25" ht="15" customHeight="1" outlineLevel="1">
      <c r="A371" s="141" t="str">
        <f t="shared" ref="A371" si="609">A325</f>
        <v>RS-CF</v>
      </c>
      <c r="B371" s="141" t="str">
        <f t="shared" si="590"/>
        <v>PAMA</v>
      </c>
      <c r="C371" s="17"/>
      <c r="D371" s="17"/>
      <c r="E371" s="47">
        <f t="shared" si="605"/>
        <v>30</v>
      </c>
      <c r="F371" s="15">
        <f t="shared" si="591"/>
        <v>0</v>
      </c>
      <c r="G371" s="122">
        <f t="shared" si="606"/>
        <v>0</v>
      </c>
      <c r="H371" s="47">
        <f t="shared" si="592"/>
        <v>30</v>
      </c>
      <c r="I371" s="15">
        <f t="shared" si="593"/>
        <v>0</v>
      </c>
      <c r="J371" s="15">
        <f t="shared" si="594"/>
        <v>0</v>
      </c>
      <c r="K371" s="17"/>
      <c r="L371" s="15">
        <f t="shared" si="595"/>
        <v>0</v>
      </c>
      <c r="N371" s="141" t="str">
        <f t="shared" si="603"/>
        <v>RS-CF</v>
      </c>
      <c r="O371" s="141" t="str">
        <f t="shared" si="596"/>
        <v>PAMA</v>
      </c>
      <c r="P371" s="125"/>
      <c r="Q371" s="125"/>
      <c r="R371" s="47">
        <f t="shared" si="607"/>
        <v>30</v>
      </c>
      <c r="S371" s="15">
        <f t="shared" si="597"/>
        <v>0</v>
      </c>
      <c r="T371" s="122">
        <f t="shared" ref="T371" si="610">+T370</f>
        <v>0</v>
      </c>
      <c r="U371" s="47">
        <f t="shared" si="598"/>
        <v>30</v>
      </c>
      <c r="V371" s="15">
        <f t="shared" si="599"/>
        <v>0</v>
      </c>
      <c r="W371" s="15">
        <f t="shared" si="600"/>
        <v>0</v>
      </c>
      <c r="X371" s="125"/>
      <c r="Y371" s="15">
        <f t="shared" si="601"/>
        <v>0</v>
      </c>
    </row>
    <row r="372" spans="1:25" ht="15" customHeight="1" outlineLevel="1">
      <c r="A372" s="141" t="str">
        <f t="shared" ref="A372" si="611">A326</f>
        <v>RS-G</v>
      </c>
      <c r="B372" s="141" t="str">
        <f t="shared" si="590"/>
        <v>PAMA</v>
      </c>
      <c r="C372" s="125"/>
      <c r="D372" s="125"/>
      <c r="E372" s="47">
        <f t="shared" si="605"/>
        <v>30</v>
      </c>
      <c r="F372" s="15">
        <f t="shared" si="591"/>
        <v>0</v>
      </c>
      <c r="G372" s="122">
        <f t="shared" si="606"/>
        <v>0</v>
      </c>
      <c r="H372" s="47">
        <f t="shared" si="592"/>
        <v>30</v>
      </c>
      <c r="I372" s="15">
        <f t="shared" si="593"/>
        <v>0</v>
      </c>
      <c r="J372" s="15">
        <f t="shared" si="594"/>
        <v>0</v>
      </c>
      <c r="K372" s="17"/>
      <c r="L372" s="15">
        <f t="shared" si="595"/>
        <v>0</v>
      </c>
      <c r="N372" s="141" t="str">
        <f t="shared" si="603"/>
        <v>RS-G</v>
      </c>
      <c r="O372" s="141" t="str">
        <f t="shared" si="596"/>
        <v>PAMA</v>
      </c>
      <c r="P372" s="125"/>
      <c r="Q372" s="125"/>
      <c r="R372" s="47">
        <f t="shared" si="607"/>
        <v>30</v>
      </c>
      <c r="S372" s="15">
        <f t="shared" si="597"/>
        <v>0</v>
      </c>
      <c r="T372" s="122">
        <f t="shared" ref="T372" si="612">+T371</f>
        <v>0</v>
      </c>
      <c r="U372" s="47">
        <f t="shared" si="598"/>
        <v>30</v>
      </c>
      <c r="V372" s="15">
        <f t="shared" si="599"/>
        <v>0</v>
      </c>
      <c r="W372" s="15">
        <f t="shared" si="600"/>
        <v>0</v>
      </c>
      <c r="X372" s="125"/>
      <c r="Y372" s="15">
        <f t="shared" si="601"/>
        <v>0</v>
      </c>
    </row>
    <row r="373" spans="1:25" ht="15" customHeight="1" outlineLevel="1">
      <c r="A373" s="141" t="str">
        <f t="shared" ref="A373" si="613">A327</f>
        <v>RTM</v>
      </c>
      <c r="B373" s="141" t="str">
        <f t="shared" si="590"/>
        <v>PTP</v>
      </c>
      <c r="C373" s="125"/>
      <c r="D373" s="125"/>
      <c r="E373" s="47">
        <f t="shared" si="605"/>
        <v>30</v>
      </c>
      <c r="F373" s="15">
        <f t="shared" si="591"/>
        <v>0</v>
      </c>
      <c r="G373" s="122">
        <f t="shared" si="606"/>
        <v>0</v>
      </c>
      <c r="H373" s="204">
        <f t="shared" si="592"/>
        <v>30</v>
      </c>
      <c r="I373" s="203">
        <f t="shared" si="593"/>
        <v>0</v>
      </c>
      <c r="J373" s="203">
        <f t="shared" si="594"/>
        <v>0</v>
      </c>
      <c r="K373" s="226"/>
      <c r="L373" s="203">
        <f t="shared" si="595"/>
        <v>0</v>
      </c>
      <c r="N373" s="141" t="str">
        <f t="shared" si="603"/>
        <v>RTM</v>
      </c>
      <c r="O373" s="141" t="str">
        <f t="shared" si="596"/>
        <v>PTP</v>
      </c>
      <c r="P373" s="125"/>
      <c r="Q373" s="125"/>
      <c r="R373" s="47">
        <f t="shared" si="607"/>
        <v>30</v>
      </c>
      <c r="S373" s="15">
        <f t="shared" si="597"/>
        <v>0</v>
      </c>
      <c r="T373" s="122">
        <f t="shared" ref="T373" si="614">+T372</f>
        <v>0</v>
      </c>
      <c r="U373" s="47">
        <f t="shared" si="598"/>
        <v>30</v>
      </c>
      <c r="V373" s="15">
        <f t="shared" si="599"/>
        <v>0</v>
      </c>
      <c r="W373" s="15">
        <f t="shared" si="600"/>
        <v>0</v>
      </c>
      <c r="X373" s="267"/>
      <c r="Y373" s="15">
        <f t="shared" si="601"/>
        <v>0</v>
      </c>
    </row>
    <row r="374" spans="1:25" ht="15" customHeight="1" outlineLevel="1">
      <c r="A374" s="141" t="str">
        <f t="shared" ref="A374" si="615">A328</f>
        <v>RTM</v>
      </c>
      <c r="B374" s="141" t="str">
        <f t="shared" si="590"/>
        <v>PAMA</v>
      </c>
      <c r="C374" s="125"/>
      <c r="D374" s="125"/>
      <c r="E374" s="47">
        <f t="shared" si="605"/>
        <v>30</v>
      </c>
      <c r="F374" s="15">
        <f t="shared" si="591"/>
        <v>0</v>
      </c>
      <c r="G374" s="122">
        <f t="shared" si="606"/>
        <v>0</v>
      </c>
      <c r="H374" s="204">
        <f t="shared" si="592"/>
        <v>30</v>
      </c>
      <c r="I374" s="203">
        <f t="shared" si="593"/>
        <v>0</v>
      </c>
      <c r="J374" s="203">
        <f t="shared" si="594"/>
        <v>0</v>
      </c>
      <c r="K374" s="226"/>
      <c r="L374" s="203">
        <f t="shared" si="595"/>
        <v>0</v>
      </c>
      <c r="N374" s="141" t="str">
        <f t="shared" si="603"/>
        <v>RTM</v>
      </c>
      <c r="O374" s="141" t="str">
        <f t="shared" si="596"/>
        <v>PAMA</v>
      </c>
      <c r="P374" s="125"/>
      <c r="Q374" s="125"/>
      <c r="R374" s="47">
        <f t="shared" si="607"/>
        <v>30</v>
      </c>
      <c r="S374" s="15">
        <f t="shared" si="597"/>
        <v>0</v>
      </c>
      <c r="T374" s="122">
        <f t="shared" ref="T374" si="616">+T373</f>
        <v>0</v>
      </c>
      <c r="U374" s="47">
        <f t="shared" si="598"/>
        <v>30</v>
      </c>
      <c r="V374" s="15">
        <f t="shared" si="599"/>
        <v>0</v>
      </c>
      <c r="W374" s="15">
        <f t="shared" si="600"/>
        <v>0</v>
      </c>
      <c r="X374" s="267"/>
      <c r="Y374" s="15">
        <f t="shared" si="601"/>
        <v>0</v>
      </c>
    </row>
    <row r="375" spans="1:25" ht="15" customHeight="1" outlineLevel="1">
      <c r="A375" s="141" t="str">
        <f t="shared" ref="A375" si="617">A329</f>
        <v>SSB</v>
      </c>
      <c r="B375" s="141" t="str">
        <f t="shared" si="590"/>
        <v>BIMA</v>
      </c>
      <c r="C375" s="125"/>
      <c r="D375" s="125"/>
      <c r="E375" s="47">
        <f t="shared" si="605"/>
        <v>30</v>
      </c>
      <c r="F375" s="15">
        <f t="shared" si="591"/>
        <v>0</v>
      </c>
      <c r="G375" s="122">
        <f t="shared" si="606"/>
        <v>0</v>
      </c>
      <c r="H375" s="204">
        <f t="shared" si="592"/>
        <v>30</v>
      </c>
      <c r="I375" s="203">
        <f t="shared" si="593"/>
        <v>0</v>
      </c>
      <c r="J375" s="203">
        <f t="shared" si="594"/>
        <v>0</v>
      </c>
      <c r="K375" s="226"/>
      <c r="L375" s="203">
        <f t="shared" si="595"/>
        <v>0</v>
      </c>
      <c r="N375" s="141" t="str">
        <f t="shared" si="603"/>
        <v>SSB</v>
      </c>
      <c r="O375" s="141" t="str">
        <f t="shared" si="596"/>
        <v>BIMA</v>
      </c>
      <c r="P375" s="125"/>
      <c r="Q375" s="125"/>
      <c r="R375" s="47">
        <f t="shared" si="607"/>
        <v>30</v>
      </c>
      <c r="S375" s="15">
        <f t="shared" si="597"/>
        <v>0</v>
      </c>
      <c r="T375" s="122">
        <f t="shared" ref="T375" si="618">+T374</f>
        <v>0</v>
      </c>
      <c r="U375" s="47">
        <f t="shared" si="598"/>
        <v>30</v>
      </c>
      <c r="V375" s="15">
        <f t="shared" si="599"/>
        <v>0</v>
      </c>
      <c r="W375" s="15">
        <f t="shared" si="600"/>
        <v>0</v>
      </c>
      <c r="X375" s="267"/>
      <c r="Y375" s="15">
        <f t="shared" si="601"/>
        <v>0</v>
      </c>
    </row>
    <row r="376" spans="1:25" ht="15.75" outlineLevel="1" thickBot="1">
      <c r="A376" s="141" t="str">
        <f t="shared" ref="A376" si="619">A330</f>
        <v>SAMUBIU</v>
      </c>
      <c r="B376" s="141" t="str">
        <f t="shared" si="590"/>
        <v>PAMA</v>
      </c>
      <c r="C376" s="125"/>
      <c r="D376" s="125"/>
      <c r="E376" s="47">
        <f t="shared" si="605"/>
        <v>30</v>
      </c>
      <c r="F376" s="15">
        <f t="shared" si="591"/>
        <v>0</v>
      </c>
      <c r="G376" s="122">
        <f t="shared" si="606"/>
        <v>0</v>
      </c>
      <c r="H376" s="204">
        <f t="shared" si="592"/>
        <v>30</v>
      </c>
      <c r="I376" s="203">
        <f t="shared" si="593"/>
        <v>0</v>
      </c>
      <c r="J376" s="203">
        <f t="shared" si="594"/>
        <v>0</v>
      </c>
      <c r="K376" s="226"/>
      <c r="L376" s="203">
        <f t="shared" si="595"/>
        <v>0</v>
      </c>
      <c r="N376" s="141" t="str">
        <f t="shared" si="603"/>
        <v>SAMUBIU</v>
      </c>
      <c r="O376" s="141" t="str">
        <f t="shared" si="596"/>
        <v>PAMA</v>
      </c>
      <c r="P376" s="125"/>
      <c r="Q376" s="125"/>
      <c r="R376" s="47">
        <f t="shared" si="607"/>
        <v>30</v>
      </c>
      <c r="S376" s="15">
        <f t="shared" si="597"/>
        <v>0</v>
      </c>
      <c r="T376" s="122">
        <f t="shared" ref="T376" si="620">+T375</f>
        <v>0</v>
      </c>
      <c r="U376" s="47">
        <f t="shared" si="598"/>
        <v>30</v>
      </c>
      <c r="V376" s="15">
        <f t="shared" si="599"/>
        <v>0</v>
      </c>
      <c r="W376" s="15">
        <f t="shared" si="600"/>
        <v>0</v>
      </c>
      <c r="X376" s="229">
        <v>0</v>
      </c>
      <c r="Y376" s="15">
        <f t="shared" si="601"/>
        <v>0</v>
      </c>
    </row>
    <row r="377" spans="1:25" ht="15.75" customHeight="1" outlineLevel="1" thickTop="1" thickBot="1">
      <c r="A377" s="12" t="s">
        <v>10</v>
      </c>
      <c r="B377" s="12" t="s">
        <v>11</v>
      </c>
      <c r="C377" s="18">
        <f>SUM(C368:C376)</f>
        <v>0</v>
      </c>
      <c r="D377" s="18">
        <f>SUM(D368:D376)</f>
        <v>0</v>
      </c>
      <c r="E377" s="58"/>
      <c r="F377" s="16">
        <f>SUM(F368:F376)</f>
        <v>0</v>
      </c>
      <c r="G377" s="18"/>
      <c r="H377" s="58"/>
      <c r="I377" s="16">
        <f t="shared" ref="I377" si="621">SUM(I368:I376)</f>
        <v>0</v>
      </c>
      <c r="J377" s="16">
        <f t="shared" ref="J377" si="622">SUM(J368:J376)</f>
        <v>0</v>
      </c>
      <c r="K377" s="18">
        <f t="shared" ref="K377" si="623">SUM(K368:K376)</f>
        <v>0</v>
      </c>
      <c r="L377" s="16">
        <f t="shared" ref="L377" si="624">SUM(L368:L376)</f>
        <v>0</v>
      </c>
      <c r="N377" s="12" t="s">
        <v>10</v>
      </c>
      <c r="O377" s="12" t="s">
        <v>11</v>
      </c>
      <c r="P377" s="18">
        <f>SUM(P368:P376)</f>
        <v>0</v>
      </c>
      <c r="Q377" s="18">
        <f>SUM(Q368:Q376)</f>
        <v>0</v>
      </c>
      <c r="R377" s="58"/>
      <c r="S377" s="16">
        <f>SUM(S368:S376)</f>
        <v>0</v>
      </c>
      <c r="T377" s="18"/>
      <c r="U377" s="58"/>
      <c r="V377" s="16">
        <f t="shared" ref="V377" si="625">SUM(V368:V376)</f>
        <v>0</v>
      </c>
      <c r="W377" s="16">
        <f t="shared" ref="W377" si="626">SUM(W368:W376)</f>
        <v>0</v>
      </c>
      <c r="X377" s="18">
        <f t="shared" ref="X377" si="627">SUM(X368:X376)</f>
        <v>0</v>
      </c>
      <c r="Y377" s="16">
        <f t="shared" ref="Y377" si="628">SUM(Y368:Y376)</f>
        <v>0</v>
      </c>
    </row>
    <row r="378" spans="1:25" ht="15.75" outlineLevel="1" thickTop="1">
      <c r="A378" s="141" t="str">
        <f t="shared" ref="A378:B378" si="629">A332</f>
        <v>SM AB</v>
      </c>
      <c r="B378" s="141" t="str">
        <f t="shared" si="629"/>
        <v>SIMS</v>
      </c>
      <c r="C378" s="19"/>
      <c r="D378" s="19"/>
      <c r="E378" s="47">
        <f>+E373</f>
        <v>30</v>
      </c>
      <c r="F378" s="14">
        <f>+D378/E378</f>
        <v>0</v>
      </c>
      <c r="G378" s="45">
        <f>+G373</f>
        <v>0</v>
      </c>
      <c r="H378" s="47">
        <f>+E378-G378</f>
        <v>30</v>
      </c>
      <c r="I378" s="15">
        <f>+(C378/E378)*G378</f>
        <v>0</v>
      </c>
      <c r="J378" s="15">
        <f>+F378*G378</f>
        <v>0</v>
      </c>
      <c r="K378" s="17"/>
      <c r="L378" s="15">
        <f>+K378-J378</f>
        <v>0</v>
      </c>
      <c r="N378" s="141" t="str">
        <f t="shared" ref="N378:N383" si="630">A378</f>
        <v>SM AB</v>
      </c>
      <c r="O378" s="141" t="str">
        <f t="shared" ref="O378:O383" si="631">B378</f>
        <v>SIMS</v>
      </c>
      <c r="P378" s="17"/>
      <c r="Q378" s="17"/>
      <c r="R378" s="47">
        <f>+R373</f>
        <v>30</v>
      </c>
      <c r="S378" s="15">
        <f>+Q378/R378</f>
        <v>0</v>
      </c>
      <c r="T378" s="35">
        <f>+T373</f>
        <v>0</v>
      </c>
      <c r="U378" s="47">
        <f>+R378-T378</f>
        <v>30</v>
      </c>
      <c r="V378" s="15">
        <f>+(P378/R378)*T378</f>
        <v>0</v>
      </c>
      <c r="W378" s="15">
        <f>+S378*T378</f>
        <v>0</v>
      </c>
      <c r="X378" s="125"/>
      <c r="Y378" s="15">
        <f>+X378-W378</f>
        <v>0</v>
      </c>
    </row>
    <row r="379" spans="1:25" outlineLevel="1">
      <c r="A379" s="141" t="str">
        <f t="shared" ref="A379:B379" si="632">A333</f>
        <v>SM AB</v>
      </c>
      <c r="B379" s="141" t="str">
        <f t="shared" si="632"/>
        <v>PTP</v>
      </c>
      <c r="C379" s="19"/>
      <c r="D379" s="19"/>
      <c r="E379" s="126">
        <f>+E378</f>
        <v>30</v>
      </c>
      <c r="F379" s="14">
        <f>+D379/E379</f>
        <v>0</v>
      </c>
      <c r="G379" s="45">
        <f>+G378</f>
        <v>0</v>
      </c>
      <c r="H379" s="47">
        <f>+E379-G379</f>
        <v>30</v>
      </c>
      <c r="I379" s="15">
        <f>+(C379/E379)*G379</f>
        <v>0</v>
      </c>
      <c r="J379" s="15">
        <f>+F379*G379</f>
        <v>0</v>
      </c>
      <c r="K379" s="125"/>
      <c r="L379" s="15">
        <f>+K379-J379</f>
        <v>0</v>
      </c>
      <c r="N379" s="141" t="str">
        <f t="shared" si="630"/>
        <v>SM AB</v>
      </c>
      <c r="O379" s="141" t="str">
        <f t="shared" si="631"/>
        <v>PTP</v>
      </c>
      <c r="P379" s="17"/>
      <c r="Q379" s="17"/>
      <c r="R379" s="47">
        <f t="shared" ref="R379:R383" si="633">+R374</f>
        <v>30</v>
      </c>
      <c r="S379" s="15">
        <f t="shared" ref="S379:S383" si="634">+Q379/R379</f>
        <v>0</v>
      </c>
      <c r="T379" s="35">
        <f t="shared" ref="T379:T383" si="635">+T374</f>
        <v>0</v>
      </c>
      <c r="U379" s="47">
        <f t="shared" ref="U379:U383" si="636">+R379-T379</f>
        <v>30</v>
      </c>
      <c r="V379" s="15">
        <f t="shared" ref="V379:V383" si="637">+(P379/R379)*T379</f>
        <v>0</v>
      </c>
      <c r="W379" s="15">
        <f t="shared" ref="W379:W383" si="638">+S379*T379</f>
        <v>0</v>
      </c>
      <c r="X379" s="125"/>
      <c r="Y379" s="15">
        <f t="shared" ref="Y379:Y383" si="639">+X379-W379</f>
        <v>0</v>
      </c>
    </row>
    <row r="380" spans="1:25" ht="15" customHeight="1" outlineLevel="1">
      <c r="A380" s="141" t="str">
        <f t="shared" ref="A380:B380" si="640">A334</f>
        <v>SM AB</v>
      </c>
      <c r="B380" s="141" t="str">
        <f t="shared" si="640"/>
        <v>KMI</v>
      </c>
      <c r="C380" s="19"/>
      <c r="D380" s="19"/>
      <c r="E380" s="47">
        <f>+E378</f>
        <v>30</v>
      </c>
      <c r="F380" s="14">
        <f>+D380/E380</f>
        <v>0</v>
      </c>
      <c r="G380" s="45">
        <f>+G378</f>
        <v>0</v>
      </c>
      <c r="H380" s="47">
        <f>+E380-G380</f>
        <v>30</v>
      </c>
      <c r="I380" s="15">
        <f>+(C380/E380)*G380</f>
        <v>0</v>
      </c>
      <c r="J380" s="15">
        <f>+F380*G380</f>
        <v>0</v>
      </c>
      <c r="K380" s="17"/>
      <c r="L380" s="15">
        <f>+K380-J380</f>
        <v>0</v>
      </c>
      <c r="N380" s="141" t="str">
        <f t="shared" si="630"/>
        <v>SM AB</v>
      </c>
      <c r="O380" s="141" t="str">
        <f t="shared" si="631"/>
        <v>KMI</v>
      </c>
      <c r="P380" s="17"/>
      <c r="Q380" s="17"/>
      <c r="R380" s="47">
        <f t="shared" si="633"/>
        <v>30</v>
      </c>
      <c r="S380" s="15">
        <f t="shared" si="634"/>
        <v>0</v>
      </c>
      <c r="T380" s="35">
        <f t="shared" si="635"/>
        <v>0</v>
      </c>
      <c r="U380" s="47">
        <f t="shared" si="636"/>
        <v>30</v>
      </c>
      <c r="V380" s="15">
        <f t="shared" si="637"/>
        <v>0</v>
      </c>
      <c r="W380" s="15">
        <f t="shared" si="638"/>
        <v>0</v>
      </c>
      <c r="X380" s="125"/>
      <c r="Y380" s="15">
        <f t="shared" si="639"/>
        <v>0</v>
      </c>
    </row>
    <row r="381" spans="1:25" ht="15" customHeight="1" outlineLevel="1">
      <c r="A381" s="141" t="str">
        <f t="shared" ref="A381:B381" si="641">A335</f>
        <v>SM C</v>
      </c>
      <c r="B381" s="141" t="str">
        <f t="shared" si="641"/>
        <v>PTP</v>
      </c>
      <c r="C381" s="17"/>
      <c r="D381" s="17"/>
      <c r="E381" s="47">
        <f>+E378</f>
        <v>30</v>
      </c>
      <c r="F381" s="14">
        <f t="shared" ref="F381:F383" si="642">+D381/E381</f>
        <v>0</v>
      </c>
      <c r="G381" s="35">
        <f>+G378</f>
        <v>0</v>
      </c>
      <c r="H381" s="47">
        <f>+E381-G381</f>
        <v>30</v>
      </c>
      <c r="I381" s="15">
        <f>+(C381/E381)*G381</f>
        <v>0</v>
      </c>
      <c r="J381" s="15">
        <f>+F381*G381</f>
        <v>0</v>
      </c>
      <c r="K381" s="17"/>
      <c r="L381" s="15">
        <f>+K381-J381</f>
        <v>0</v>
      </c>
      <c r="N381" s="141" t="str">
        <f t="shared" si="630"/>
        <v>SM C</v>
      </c>
      <c r="O381" s="141" t="str">
        <f t="shared" si="631"/>
        <v>PTP</v>
      </c>
      <c r="P381" s="17"/>
      <c r="Q381" s="17"/>
      <c r="R381" s="47">
        <f t="shared" si="633"/>
        <v>30</v>
      </c>
      <c r="S381" s="15">
        <f t="shared" si="634"/>
        <v>0</v>
      </c>
      <c r="T381" s="35">
        <f t="shared" si="635"/>
        <v>0</v>
      </c>
      <c r="U381" s="47">
        <f t="shared" si="636"/>
        <v>30</v>
      </c>
      <c r="V381" s="15">
        <f t="shared" si="637"/>
        <v>0</v>
      </c>
      <c r="W381" s="15">
        <f t="shared" si="638"/>
        <v>0</v>
      </c>
      <c r="X381" s="125"/>
      <c r="Y381" s="15">
        <f t="shared" si="639"/>
        <v>0</v>
      </c>
    </row>
    <row r="382" spans="1:25" ht="15" customHeight="1" outlineLevel="1">
      <c r="A382" s="141" t="str">
        <f t="shared" ref="A382:B382" si="643">A336</f>
        <v>SM D</v>
      </c>
      <c r="B382" s="141" t="str">
        <f t="shared" si="643"/>
        <v>PTP</v>
      </c>
      <c r="C382" s="19"/>
      <c r="D382" s="19"/>
      <c r="E382" s="47">
        <f>+E378</f>
        <v>30</v>
      </c>
      <c r="F382" s="14">
        <f t="shared" si="642"/>
        <v>0</v>
      </c>
      <c r="G382" s="45">
        <f>+G379</f>
        <v>0</v>
      </c>
      <c r="H382" s="47">
        <f t="shared" ref="H382:H383" si="644">+E382-G382</f>
        <v>30</v>
      </c>
      <c r="I382" s="15">
        <f t="shared" ref="I382:I383" si="645">+(C382/E382)*G382</f>
        <v>0</v>
      </c>
      <c r="J382" s="15">
        <f t="shared" ref="J382:J383" si="646">+F382*G382</f>
        <v>0</v>
      </c>
      <c r="K382" s="17"/>
      <c r="L382" s="15">
        <f t="shared" ref="L382:L383" si="647">+K382-J382</f>
        <v>0</v>
      </c>
      <c r="N382" s="141" t="str">
        <f t="shared" si="630"/>
        <v>SM D</v>
      </c>
      <c r="O382" s="141" t="str">
        <f t="shared" si="631"/>
        <v>PTP</v>
      </c>
      <c r="P382" s="17"/>
      <c r="Q382" s="17"/>
      <c r="R382" s="47">
        <f>+R378</f>
        <v>30</v>
      </c>
      <c r="S382" s="15">
        <f t="shared" si="634"/>
        <v>0</v>
      </c>
      <c r="T382" s="35">
        <f t="shared" si="635"/>
        <v>0</v>
      </c>
      <c r="U382" s="47">
        <f t="shared" si="636"/>
        <v>30</v>
      </c>
      <c r="V382" s="15">
        <f t="shared" si="637"/>
        <v>0</v>
      </c>
      <c r="W382" s="15">
        <f t="shared" si="638"/>
        <v>0</v>
      </c>
      <c r="X382" s="125"/>
      <c r="Y382" s="15">
        <f t="shared" si="639"/>
        <v>0</v>
      </c>
    </row>
    <row r="383" spans="1:25" ht="16.5" customHeight="1" outlineLevel="1" thickBot="1">
      <c r="A383" s="141" t="str">
        <f t="shared" ref="A383:B383" si="648">A337</f>
        <v>SM D</v>
      </c>
      <c r="B383" s="141" t="str">
        <f t="shared" si="648"/>
        <v>DUM</v>
      </c>
      <c r="C383" s="19"/>
      <c r="D383" s="19"/>
      <c r="E383" s="47">
        <f t="shared" ref="E383" si="649">+E378</f>
        <v>30</v>
      </c>
      <c r="F383" s="14">
        <f t="shared" si="642"/>
        <v>0</v>
      </c>
      <c r="G383" s="45">
        <f t="shared" ref="G383" si="650">+G378</f>
        <v>0</v>
      </c>
      <c r="H383" s="47">
        <f t="shared" si="644"/>
        <v>30</v>
      </c>
      <c r="I383" s="15">
        <f t="shared" si="645"/>
        <v>0</v>
      </c>
      <c r="J383" s="15">
        <f t="shared" si="646"/>
        <v>0</v>
      </c>
      <c r="K383" s="17"/>
      <c r="L383" s="15">
        <f t="shared" si="647"/>
        <v>0</v>
      </c>
      <c r="N383" s="141" t="str">
        <f t="shared" si="630"/>
        <v>SM D</v>
      </c>
      <c r="O383" s="141" t="str">
        <f t="shared" si="631"/>
        <v>DUM</v>
      </c>
      <c r="P383" s="17"/>
      <c r="Q383" s="17"/>
      <c r="R383" s="47">
        <f t="shared" si="633"/>
        <v>30</v>
      </c>
      <c r="S383" s="15">
        <f t="shared" si="634"/>
        <v>0</v>
      </c>
      <c r="T383" s="35">
        <f t="shared" si="635"/>
        <v>0</v>
      </c>
      <c r="U383" s="47">
        <f t="shared" si="636"/>
        <v>30</v>
      </c>
      <c r="V383" s="15">
        <f t="shared" si="637"/>
        <v>0</v>
      </c>
      <c r="W383" s="15">
        <f t="shared" si="638"/>
        <v>0</v>
      </c>
      <c r="X383" s="125">
        <v>0</v>
      </c>
      <c r="Y383" s="15">
        <f t="shared" si="639"/>
        <v>0</v>
      </c>
    </row>
    <row r="384" spans="1:25" ht="15.75" customHeight="1" outlineLevel="1" thickTop="1" thickBot="1">
      <c r="A384" s="12" t="s">
        <v>17</v>
      </c>
      <c r="B384" s="12" t="s">
        <v>11</v>
      </c>
      <c r="C384" s="18">
        <f>SUM(C378:C383)</f>
        <v>0</v>
      </c>
      <c r="D384" s="18">
        <f>SUM(D378:D383)</f>
        <v>0</v>
      </c>
      <c r="E384" s="16"/>
      <c r="F384" s="16">
        <f>SUM(F378:F383)</f>
        <v>0</v>
      </c>
      <c r="G384" s="18"/>
      <c r="H384" s="16"/>
      <c r="I384" s="16">
        <f t="shared" ref="I384" si="651">SUM(I378:I383)</f>
        <v>0</v>
      </c>
      <c r="J384" s="16">
        <f t="shared" ref="J384" si="652">SUM(J378:J383)</f>
        <v>0</v>
      </c>
      <c r="K384" s="18">
        <f t="shared" ref="K384" si="653">SUM(K378:K383)</f>
        <v>0</v>
      </c>
      <c r="L384" s="16">
        <f t="shared" ref="L384" si="654">SUM(L378:L383)</f>
        <v>0</v>
      </c>
      <c r="N384" s="12" t="s">
        <v>17</v>
      </c>
      <c r="O384" s="12" t="s">
        <v>11</v>
      </c>
      <c r="P384" s="18">
        <f>SUM(P378:P383)</f>
        <v>0</v>
      </c>
      <c r="Q384" s="18">
        <f>SUM(Q378:Q383)</f>
        <v>0</v>
      </c>
      <c r="R384" s="16"/>
      <c r="S384" s="16">
        <f>SUM(S378:S383)</f>
        <v>0</v>
      </c>
      <c r="T384" s="18"/>
      <c r="U384" s="16"/>
      <c r="V384" s="16">
        <f t="shared" ref="V384" si="655">SUM(V378:V383)</f>
        <v>0</v>
      </c>
      <c r="W384" s="16">
        <f t="shared" ref="W384" si="656">SUM(W378:W383)</f>
        <v>0</v>
      </c>
      <c r="X384" s="18">
        <f t="shared" ref="X384" si="657">SUM(X378:X383)</f>
        <v>0</v>
      </c>
      <c r="Y384" s="16">
        <f t="shared" ref="Y384" si="658">SUM(Y378:Y383)</f>
        <v>0</v>
      </c>
    </row>
    <row r="385" spans="1:25" ht="15.75" outlineLevel="1" thickTop="1">
      <c r="A385" s="1061" t="s">
        <v>18</v>
      </c>
      <c r="B385" s="1061"/>
      <c r="C385" s="19">
        <f>SUM(C384,C377)</f>
        <v>0</v>
      </c>
      <c r="D385" s="19">
        <f>SUM(D384,D377)</f>
        <v>0</v>
      </c>
      <c r="E385" s="49"/>
      <c r="F385" s="14">
        <f>SUM(F384,F377)</f>
        <v>0</v>
      </c>
      <c r="G385" s="19"/>
      <c r="H385" s="49"/>
      <c r="I385" s="14">
        <f>SUM(I377,I384)</f>
        <v>0</v>
      </c>
      <c r="J385" s="14">
        <f>SUM(J377,J384)</f>
        <v>0</v>
      </c>
      <c r="K385" s="19">
        <f>SUM(K377,K384)</f>
        <v>0</v>
      </c>
      <c r="L385" s="14">
        <f>SUM(L377,L384)</f>
        <v>0</v>
      </c>
      <c r="N385" s="1061" t="s">
        <v>18</v>
      </c>
      <c r="O385" s="1061"/>
      <c r="P385" s="19">
        <f>SUM(P384,P377)</f>
        <v>0</v>
      </c>
      <c r="Q385" s="19">
        <f>SUM(Q384,Q377)</f>
        <v>0</v>
      </c>
      <c r="R385" s="49"/>
      <c r="S385" s="14">
        <f>SUM(S384,S377)</f>
        <v>0</v>
      </c>
      <c r="T385" s="19"/>
      <c r="U385" s="49"/>
      <c r="V385" s="14">
        <f>SUM(V377,V384)</f>
        <v>0</v>
      </c>
      <c r="W385" s="14">
        <f>SUM(W377,W384)</f>
        <v>0</v>
      </c>
      <c r="X385" s="19">
        <f>SUM(X377,X384)</f>
        <v>0</v>
      </c>
      <c r="Y385" s="14">
        <f>SUM(Y377,Y384)</f>
        <v>0</v>
      </c>
    </row>
    <row r="386" spans="1:25">
      <c r="A386" s="39"/>
      <c r="B386" s="39"/>
      <c r="C386" s="294"/>
      <c r="D386" s="294"/>
      <c r="E386" s="295"/>
      <c r="F386" s="273"/>
      <c r="G386" s="294"/>
      <c r="H386" s="295"/>
      <c r="I386" s="273"/>
      <c r="J386" s="273"/>
      <c r="K386" s="294"/>
      <c r="L386" s="273"/>
    </row>
    <row r="387" spans="1:25">
      <c r="A387" s="1089">
        <f>+A364+31</f>
        <v>44899</v>
      </c>
      <c r="B387" s="1089"/>
    </row>
    <row r="388" spans="1:25" outlineLevel="1">
      <c r="A388" s="1" t="s">
        <v>1</v>
      </c>
      <c r="L388" s="13" t="s">
        <v>57</v>
      </c>
      <c r="N388" s="1" t="s">
        <v>50</v>
      </c>
      <c r="Y388" s="13" t="s">
        <v>114</v>
      </c>
    </row>
    <row r="389" spans="1:25" ht="15" customHeight="1" outlineLevel="1">
      <c r="A389" s="981" t="s">
        <v>64</v>
      </c>
      <c r="B389" s="981" t="s">
        <v>3</v>
      </c>
      <c r="C389" s="981" t="s">
        <v>123</v>
      </c>
      <c r="D389" s="981" t="s">
        <v>65</v>
      </c>
      <c r="E389" s="981" t="s">
        <v>66</v>
      </c>
      <c r="F389" s="981" t="s">
        <v>67</v>
      </c>
      <c r="G389" s="981" t="s">
        <v>68</v>
      </c>
      <c r="H389" s="981" t="s">
        <v>29</v>
      </c>
      <c r="I389" s="981" t="s">
        <v>124</v>
      </c>
      <c r="J389" s="981" t="s">
        <v>125</v>
      </c>
      <c r="K389" s="981" t="s">
        <v>70</v>
      </c>
      <c r="L389" s="981" t="s">
        <v>71</v>
      </c>
      <c r="N389" s="1062" t="s">
        <v>2</v>
      </c>
      <c r="O389" s="1062" t="s">
        <v>3</v>
      </c>
      <c r="P389" s="981" t="s">
        <v>123</v>
      </c>
      <c r="Q389" s="981" t="s">
        <v>65</v>
      </c>
      <c r="R389" s="981" t="s">
        <v>66</v>
      </c>
      <c r="S389" s="981" t="s">
        <v>67</v>
      </c>
      <c r="T389" s="981" t="s">
        <v>68</v>
      </c>
      <c r="U389" s="981" t="s">
        <v>29</v>
      </c>
      <c r="V389" s="981" t="s">
        <v>124</v>
      </c>
      <c r="W389" s="981" t="s">
        <v>125</v>
      </c>
      <c r="X389" s="981" t="s">
        <v>70</v>
      </c>
      <c r="Y389" s="981" t="s">
        <v>71</v>
      </c>
    </row>
    <row r="390" spans="1:25" outlineLevel="1">
      <c r="A390" s="981"/>
      <c r="B390" s="981"/>
      <c r="C390" s="981"/>
      <c r="D390" s="981"/>
      <c r="E390" s="981"/>
      <c r="F390" s="981"/>
      <c r="G390" s="981"/>
      <c r="H390" s="981"/>
      <c r="I390" s="981"/>
      <c r="J390" s="981"/>
      <c r="K390" s="981"/>
      <c r="L390" s="981"/>
      <c r="N390" s="1062"/>
      <c r="O390" s="1062"/>
      <c r="P390" s="981"/>
      <c r="Q390" s="981"/>
      <c r="R390" s="981"/>
      <c r="S390" s="981"/>
      <c r="T390" s="981"/>
      <c r="U390" s="981"/>
      <c r="V390" s="981"/>
      <c r="W390" s="981"/>
      <c r="X390" s="981"/>
      <c r="Y390" s="981"/>
    </row>
    <row r="391" spans="1:25" outlineLevel="1">
      <c r="A391" s="141" t="str">
        <f>A345</f>
        <v>RTN</v>
      </c>
      <c r="B391" s="141" t="str">
        <f t="shared" ref="B391:B399" si="659">B345</f>
        <v>PTP</v>
      </c>
      <c r="C391" s="125"/>
      <c r="D391" s="125"/>
      <c r="E391" s="126">
        <f>T34</f>
        <v>30</v>
      </c>
      <c r="F391" s="15">
        <f t="shared" ref="F391:F399" si="660">+D391/E391</f>
        <v>0</v>
      </c>
      <c r="G391" s="122">
        <f>U34</f>
        <v>0</v>
      </c>
      <c r="H391" s="47">
        <f t="shared" ref="H391:H399" si="661">+E391-G391</f>
        <v>30</v>
      </c>
      <c r="I391" s="15">
        <f t="shared" ref="I391:I399" si="662">+(C391/E391)*G391</f>
        <v>0</v>
      </c>
      <c r="J391" s="15">
        <f t="shared" ref="J391:J399" si="663">+F391*G391</f>
        <v>0</v>
      </c>
      <c r="K391" s="125"/>
      <c r="L391" s="15">
        <f t="shared" ref="L391:L399" si="664">+K391-J391</f>
        <v>0</v>
      </c>
      <c r="N391" s="141" t="str">
        <f>A391</f>
        <v>RTN</v>
      </c>
      <c r="O391" s="141" t="str">
        <f t="shared" ref="O391:O399" si="665">B391</f>
        <v>PTP</v>
      </c>
      <c r="P391" s="125"/>
      <c r="Q391" s="125"/>
      <c r="R391" s="126">
        <f>Z34</f>
        <v>30</v>
      </c>
      <c r="S391" s="15">
        <f t="shared" ref="S391:S399" si="666">+Q391/R391</f>
        <v>0</v>
      </c>
      <c r="T391" s="122">
        <f>AA34</f>
        <v>0</v>
      </c>
      <c r="U391" s="47">
        <f t="shared" ref="U391:U399" si="667">+R391-T391</f>
        <v>30</v>
      </c>
      <c r="V391" s="15">
        <f t="shared" ref="V391:V399" si="668">+(P391/R391)*T391</f>
        <v>0</v>
      </c>
      <c r="W391" s="15">
        <f t="shared" ref="W391:W399" si="669">+S391*T391</f>
        <v>0</v>
      </c>
      <c r="X391" s="125"/>
      <c r="Y391" s="15">
        <f t="shared" ref="Y391:Y399" si="670">+X391-W391</f>
        <v>0</v>
      </c>
    </row>
    <row r="392" spans="1:25" outlineLevel="1">
      <c r="A392" s="141" t="str">
        <f t="shared" ref="A392" si="671">A346</f>
        <v>RTN</v>
      </c>
      <c r="B392" s="141" t="str">
        <f t="shared" si="659"/>
        <v>PAMA</v>
      </c>
      <c r="C392" s="17"/>
      <c r="D392" s="17"/>
      <c r="E392" s="47">
        <f>+E391</f>
        <v>30</v>
      </c>
      <c r="F392" s="15">
        <f>+D392/E392</f>
        <v>0</v>
      </c>
      <c r="G392" s="122">
        <f>+G391</f>
        <v>0</v>
      </c>
      <c r="H392" s="47">
        <f t="shared" si="661"/>
        <v>30</v>
      </c>
      <c r="I392" s="15">
        <f t="shared" si="662"/>
        <v>0</v>
      </c>
      <c r="J392" s="15">
        <f t="shared" si="663"/>
        <v>0</v>
      </c>
      <c r="K392" s="17"/>
      <c r="L392" s="15">
        <f t="shared" si="664"/>
        <v>0</v>
      </c>
      <c r="N392" s="141" t="str">
        <f t="shared" ref="N392:N399" si="672">A392</f>
        <v>RTN</v>
      </c>
      <c r="O392" s="141" t="str">
        <f t="shared" si="665"/>
        <v>PAMA</v>
      </c>
      <c r="P392" s="125"/>
      <c r="Q392" s="125"/>
      <c r="R392" s="47">
        <f>+R391</f>
        <v>30</v>
      </c>
      <c r="S392" s="15">
        <f t="shared" si="666"/>
        <v>0</v>
      </c>
      <c r="T392" s="122">
        <f>+T391</f>
        <v>0</v>
      </c>
      <c r="U392" s="47">
        <f t="shared" si="667"/>
        <v>30</v>
      </c>
      <c r="V392" s="15">
        <f t="shared" si="668"/>
        <v>0</v>
      </c>
      <c r="W392" s="15">
        <f t="shared" si="669"/>
        <v>0</v>
      </c>
      <c r="X392" s="125"/>
      <c r="Y392" s="15">
        <f t="shared" si="670"/>
        <v>0</v>
      </c>
    </row>
    <row r="393" spans="1:25" outlineLevel="1">
      <c r="A393" s="141" t="str">
        <f t="shared" ref="A393" si="673">A347</f>
        <v>RTN</v>
      </c>
      <c r="B393" s="141" t="str">
        <f t="shared" si="659"/>
        <v>KMI</v>
      </c>
      <c r="C393" s="125"/>
      <c r="D393" s="125"/>
      <c r="E393" s="47">
        <f t="shared" ref="E393:E399" si="674">+E392</f>
        <v>30</v>
      </c>
      <c r="F393" s="15">
        <f t="shared" si="660"/>
        <v>0</v>
      </c>
      <c r="G393" s="122">
        <f t="shared" ref="G393:G399" si="675">+G392</f>
        <v>0</v>
      </c>
      <c r="H393" s="47">
        <f t="shared" si="661"/>
        <v>30</v>
      </c>
      <c r="I393" s="15">
        <f t="shared" si="662"/>
        <v>0</v>
      </c>
      <c r="J393" s="15">
        <f t="shared" si="663"/>
        <v>0</v>
      </c>
      <c r="K393" s="125"/>
      <c r="L393" s="15">
        <f t="shared" si="664"/>
        <v>0</v>
      </c>
      <c r="N393" s="141" t="str">
        <f t="shared" si="672"/>
        <v>RTN</v>
      </c>
      <c r="O393" s="141" t="str">
        <f t="shared" si="665"/>
        <v>KMI</v>
      </c>
      <c r="P393" s="125"/>
      <c r="Q393" s="125"/>
      <c r="R393" s="47">
        <f t="shared" ref="R393:T393" si="676">+R392</f>
        <v>30</v>
      </c>
      <c r="S393" s="15">
        <f t="shared" si="666"/>
        <v>0</v>
      </c>
      <c r="T393" s="122">
        <f t="shared" si="676"/>
        <v>0</v>
      </c>
      <c r="U393" s="47">
        <f t="shared" si="667"/>
        <v>30</v>
      </c>
      <c r="V393" s="15">
        <f t="shared" si="668"/>
        <v>0</v>
      </c>
      <c r="W393" s="15">
        <f t="shared" si="669"/>
        <v>0</v>
      </c>
      <c r="X393" s="125"/>
      <c r="Y393" s="15">
        <f t="shared" si="670"/>
        <v>0</v>
      </c>
    </row>
    <row r="394" spans="1:25" outlineLevel="1">
      <c r="A394" s="141" t="str">
        <f t="shared" ref="A394" si="677">A348</f>
        <v>RS-CF</v>
      </c>
      <c r="B394" s="141" t="str">
        <f t="shared" si="659"/>
        <v>PAMA</v>
      </c>
      <c r="C394" s="17"/>
      <c r="D394" s="17"/>
      <c r="E394" s="47">
        <f t="shared" si="674"/>
        <v>30</v>
      </c>
      <c r="F394" s="15">
        <f t="shared" si="660"/>
        <v>0</v>
      </c>
      <c r="G394" s="122">
        <f t="shared" si="675"/>
        <v>0</v>
      </c>
      <c r="H394" s="47">
        <f t="shared" si="661"/>
        <v>30</v>
      </c>
      <c r="I394" s="15">
        <f t="shared" si="662"/>
        <v>0</v>
      </c>
      <c r="J394" s="15">
        <f t="shared" si="663"/>
        <v>0</v>
      </c>
      <c r="K394" s="17"/>
      <c r="L394" s="15">
        <f t="shared" si="664"/>
        <v>0</v>
      </c>
      <c r="N394" s="141" t="str">
        <f t="shared" si="672"/>
        <v>RS-CF</v>
      </c>
      <c r="O394" s="141" t="str">
        <f t="shared" si="665"/>
        <v>PAMA</v>
      </c>
      <c r="P394" s="125"/>
      <c r="Q394" s="125"/>
      <c r="R394" s="47">
        <f t="shared" ref="R394:T394" si="678">+R393</f>
        <v>30</v>
      </c>
      <c r="S394" s="15">
        <f t="shared" si="666"/>
        <v>0</v>
      </c>
      <c r="T394" s="122">
        <f t="shared" si="678"/>
        <v>0</v>
      </c>
      <c r="U394" s="47">
        <f t="shared" si="667"/>
        <v>30</v>
      </c>
      <c r="V394" s="15">
        <f t="shared" si="668"/>
        <v>0</v>
      </c>
      <c r="W394" s="15">
        <f t="shared" si="669"/>
        <v>0</v>
      </c>
      <c r="X394" s="125"/>
      <c r="Y394" s="15">
        <f t="shared" si="670"/>
        <v>0</v>
      </c>
    </row>
    <row r="395" spans="1:25" outlineLevel="1">
      <c r="A395" s="141" t="str">
        <f t="shared" ref="A395" si="679">A349</f>
        <v>RS-G</v>
      </c>
      <c r="B395" s="141" t="str">
        <f t="shared" si="659"/>
        <v>PAMA</v>
      </c>
      <c r="C395" s="125"/>
      <c r="D395" s="125"/>
      <c r="E395" s="47">
        <f t="shared" si="674"/>
        <v>30</v>
      </c>
      <c r="F395" s="15">
        <f t="shared" si="660"/>
        <v>0</v>
      </c>
      <c r="G395" s="122">
        <f t="shared" si="675"/>
        <v>0</v>
      </c>
      <c r="H395" s="47">
        <f t="shared" si="661"/>
        <v>30</v>
      </c>
      <c r="I395" s="15">
        <f t="shared" si="662"/>
        <v>0</v>
      </c>
      <c r="J395" s="15">
        <f t="shared" si="663"/>
        <v>0</v>
      </c>
      <c r="K395" s="17"/>
      <c r="L395" s="15">
        <f t="shared" si="664"/>
        <v>0</v>
      </c>
      <c r="N395" s="141" t="str">
        <f t="shared" si="672"/>
        <v>RS-G</v>
      </c>
      <c r="O395" s="141" t="str">
        <f t="shared" si="665"/>
        <v>PAMA</v>
      </c>
      <c r="P395" s="125"/>
      <c r="Q395" s="125"/>
      <c r="R395" s="47">
        <f t="shared" ref="R395:T395" si="680">+R394</f>
        <v>30</v>
      </c>
      <c r="S395" s="15">
        <f t="shared" si="666"/>
        <v>0</v>
      </c>
      <c r="T395" s="122">
        <f t="shared" si="680"/>
        <v>0</v>
      </c>
      <c r="U395" s="47">
        <f t="shared" si="667"/>
        <v>30</v>
      </c>
      <c r="V395" s="15">
        <f t="shared" si="668"/>
        <v>0</v>
      </c>
      <c r="W395" s="15">
        <f t="shared" si="669"/>
        <v>0</v>
      </c>
      <c r="X395" s="125"/>
      <c r="Y395" s="15">
        <f t="shared" si="670"/>
        <v>0</v>
      </c>
    </row>
    <row r="396" spans="1:25" outlineLevel="1">
      <c r="A396" s="141" t="str">
        <f t="shared" ref="A396" si="681">A350</f>
        <v>RTM</v>
      </c>
      <c r="B396" s="141" t="str">
        <f t="shared" si="659"/>
        <v>PTP</v>
      </c>
      <c r="C396" s="125"/>
      <c r="D396" s="125"/>
      <c r="E396" s="47">
        <f t="shared" si="674"/>
        <v>30</v>
      </c>
      <c r="F396" s="15">
        <f t="shared" si="660"/>
        <v>0</v>
      </c>
      <c r="G396" s="122">
        <f t="shared" si="675"/>
        <v>0</v>
      </c>
      <c r="H396" s="204">
        <f t="shared" si="661"/>
        <v>30</v>
      </c>
      <c r="I396" s="203">
        <f t="shared" si="662"/>
        <v>0</v>
      </c>
      <c r="J396" s="203">
        <f t="shared" si="663"/>
        <v>0</v>
      </c>
      <c r="K396" s="226"/>
      <c r="L396" s="203">
        <f t="shared" si="664"/>
        <v>0</v>
      </c>
      <c r="N396" s="141" t="str">
        <f t="shared" si="672"/>
        <v>RTM</v>
      </c>
      <c r="O396" s="141" t="str">
        <f t="shared" si="665"/>
        <v>PTP</v>
      </c>
      <c r="P396" s="125"/>
      <c r="Q396" s="125"/>
      <c r="R396" s="47">
        <f t="shared" ref="R396:T396" si="682">+R395</f>
        <v>30</v>
      </c>
      <c r="S396" s="15">
        <f t="shared" si="666"/>
        <v>0</v>
      </c>
      <c r="T396" s="122">
        <f t="shared" si="682"/>
        <v>0</v>
      </c>
      <c r="U396" s="47">
        <f t="shared" si="667"/>
        <v>30</v>
      </c>
      <c r="V396" s="15">
        <f t="shared" si="668"/>
        <v>0</v>
      </c>
      <c r="W396" s="15">
        <f t="shared" si="669"/>
        <v>0</v>
      </c>
      <c r="X396" s="267"/>
      <c r="Y396" s="15">
        <f t="shared" si="670"/>
        <v>0</v>
      </c>
    </row>
    <row r="397" spans="1:25" outlineLevel="1">
      <c r="A397" s="141" t="str">
        <f t="shared" ref="A397" si="683">A351</f>
        <v>RTM</v>
      </c>
      <c r="B397" s="141" t="str">
        <f t="shared" si="659"/>
        <v>PAMA</v>
      </c>
      <c r="C397" s="125"/>
      <c r="D397" s="125"/>
      <c r="E397" s="47">
        <f t="shared" si="674"/>
        <v>30</v>
      </c>
      <c r="F397" s="15">
        <f t="shared" si="660"/>
        <v>0</v>
      </c>
      <c r="G397" s="122">
        <f t="shared" si="675"/>
        <v>0</v>
      </c>
      <c r="H397" s="204">
        <f t="shared" si="661"/>
        <v>30</v>
      </c>
      <c r="I397" s="203">
        <f t="shared" si="662"/>
        <v>0</v>
      </c>
      <c r="J397" s="203">
        <f t="shared" si="663"/>
        <v>0</v>
      </c>
      <c r="K397" s="226"/>
      <c r="L397" s="203">
        <f t="shared" si="664"/>
        <v>0</v>
      </c>
      <c r="N397" s="141" t="str">
        <f t="shared" si="672"/>
        <v>RTM</v>
      </c>
      <c r="O397" s="141" t="str">
        <f t="shared" si="665"/>
        <v>PAMA</v>
      </c>
      <c r="P397" s="125"/>
      <c r="Q397" s="125"/>
      <c r="R397" s="47">
        <f t="shared" ref="R397:T397" si="684">+R396</f>
        <v>30</v>
      </c>
      <c r="S397" s="15">
        <f t="shared" si="666"/>
        <v>0</v>
      </c>
      <c r="T397" s="122">
        <f t="shared" si="684"/>
        <v>0</v>
      </c>
      <c r="U397" s="47">
        <f t="shared" si="667"/>
        <v>30</v>
      </c>
      <c r="V397" s="15">
        <f t="shared" si="668"/>
        <v>0</v>
      </c>
      <c r="W397" s="15">
        <f t="shared" si="669"/>
        <v>0</v>
      </c>
      <c r="X397" s="267"/>
      <c r="Y397" s="15">
        <f t="shared" si="670"/>
        <v>0</v>
      </c>
    </row>
    <row r="398" spans="1:25" outlineLevel="1">
      <c r="A398" s="141" t="str">
        <f t="shared" ref="A398" si="685">A352</f>
        <v>SSB</v>
      </c>
      <c r="B398" s="141" t="str">
        <f t="shared" si="659"/>
        <v>BIMA</v>
      </c>
      <c r="C398" s="125"/>
      <c r="D398" s="125"/>
      <c r="E398" s="47">
        <f t="shared" si="674"/>
        <v>30</v>
      </c>
      <c r="F398" s="15">
        <f t="shared" si="660"/>
        <v>0</v>
      </c>
      <c r="G398" s="122">
        <f t="shared" si="675"/>
        <v>0</v>
      </c>
      <c r="H398" s="204">
        <f t="shared" si="661"/>
        <v>30</v>
      </c>
      <c r="I398" s="203">
        <f t="shared" si="662"/>
        <v>0</v>
      </c>
      <c r="J398" s="203">
        <f t="shared" si="663"/>
        <v>0</v>
      </c>
      <c r="K398" s="226"/>
      <c r="L398" s="203">
        <f t="shared" si="664"/>
        <v>0</v>
      </c>
      <c r="N398" s="141" t="str">
        <f t="shared" si="672"/>
        <v>SSB</v>
      </c>
      <c r="O398" s="141" t="str">
        <f t="shared" si="665"/>
        <v>BIMA</v>
      </c>
      <c r="P398" s="125"/>
      <c r="Q398" s="125"/>
      <c r="R398" s="47">
        <f t="shared" ref="R398:T398" si="686">+R397</f>
        <v>30</v>
      </c>
      <c r="S398" s="15">
        <f t="shared" si="666"/>
        <v>0</v>
      </c>
      <c r="T398" s="122">
        <f t="shared" si="686"/>
        <v>0</v>
      </c>
      <c r="U398" s="47">
        <f t="shared" si="667"/>
        <v>30</v>
      </c>
      <c r="V398" s="15">
        <f t="shared" si="668"/>
        <v>0</v>
      </c>
      <c r="W398" s="15">
        <f t="shared" si="669"/>
        <v>0</v>
      </c>
      <c r="X398" s="267"/>
      <c r="Y398" s="15">
        <f t="shared" si="670"/>
        <v>0</v>
      </c>
    </row>
    <row r="399" spans="1:25" ht="15.75" outlineLevel="1" thickBot="1">
      <c r="A399" s="141" t="str">
        <f t="shared" ref="A399" si="687">A353</f>
        <v>SAMUBIU</v>
      </c>
      <c r="B399" s="141" t="str">
        <f t="shared" si="659"/>
        <v>PAMA</v>
      </c>
      <c r="C399" s="125"/>
      <c r="D399" s="125"/>
      <c r="E399" s="47">
        <f t="shared" si="674"/>
        <v>30</v>
      </c>
      <c r="F399" s="15">
        <f t="shared" si="660"/>
        <v>0</v>
      </c>
      <c r="G399" s="122">
        <f t="shared" si="675"/>
        <v>0</v>
      </c>
      <c r="H399" s="204">
        <f t="shared" si="661"/>
        <v>30</v>
      </c>
      <c r="I399" s="203">
        <f t="shared" si="662"/>
        <v>0</v>
      </c>
      <c r="J399" s="203">
        <f t="shared" si="663"/>
        <v>0</v>
      </c>
      <c r="K399" s="226">
        <f>$H$32</f>
        <v>0</v>
      </c>
      <c r="L399" s="203">
        <f t="shared" si="664"/>
        <v>0</v>
      </c>
      <c r="N399" s="141" t="str">
        <f t="shared" si="672"/>
        <v>SAMUBIU</v>
      </c>
      <c r="O399" s="141" t="str">
        <f t="shared" si="665"/>
        <v>PAMA</v>
      </c>
      <c r="P399" s="125"/>
      <c r="Q399" s="125"/>
      <c r="R399" s="47">
        <f t="shared" ref="R399:T399" si="688">+R398</f>
        <v>30</v>
      </c>
      <c r="S399" s="15">
        <f t="shared" si="666"/>
        <v>0</v>
      </c>
      <c r="T399" s="122">
        <f t="shared" si="688"/>
        <v>0</v>
      </c>
      <c r="U399" s="47">
        <f t="shared" si="667"/>
        <v>30</v>
      </c>
      <c r="V399" s="15">
        <f t="shared" si="668"/>
        <v>0</v>
      </c>
      <c r="W399" s="15">
        <f t="shared" si="669"/>
        <v>0</v>
      </c>
      <c r="X399" s="229"/>
      <c r="Y399" s="15">
        <f t="shared" si="670"/>
        <v>0</v>
      </c>
    </row>
    <row r="400" spans="1:25" ht="16.5" outlineLevel="1" thickTop="1" thickBot="1">
      <c r="A400" s="12" t="s">
        <v>10</v>
      </c>
      <c r="B400" s="12" t="s">
        <v>11</v>
      </c>
      <c r="C400" s="18">
        <f>SUM(C391:C398)</f>
        <v>0</v>
      </c>
      <c r="D400" s="18">
        <f>SUM(D391:D398)</f>
        <v>0</v>
      </c>
      <c r="E400" s="58"/>
      <c r="F400" s="16">
        <f>SUM(F391:F396)</f>
        <v>0</v>
      </c>
      <c r="G400" s="18"/>
      <c r="H400" s="58"/>
      <c r="I400" s="16">
        <f>SUM(I391:I396)</f>
        <v>0</v>
      </c>
      <c r="J400" s="16">
        <f>SUM(J391:J396)</f>
        <v>0</v>
      </c>
      <c r="K400" s="18">
        <f>SUM(K391:K399)</f>
        <v>0</v>
      </c>
      <c r="L400" s="16">
        <f>SUM(L391:L396)</f>
        <v>0</v>
      </c>
      <c r="N400" s="12" t="s">
        <v>10</v>
      </c>
      <c r="O400" s="12" t="s">
        <v>11</v>
      </c>
      <c r="P400" s="18">
        <f>SUM(P391:P399)</f>
        <v>0</v>
      </c>
      <c r="Q400" s="18">
        <f>SUM(Q391:Q399)</f>
        <v>0</v>
      </c>
      <c r="R400" s="58"/>
      <c r="S400" s="16">
        <f>SUM(S391:S399)</f>
        <v>0</v>
      </c>
      <c r="T400" s="18"/>
      <c r="U400" s="58"/>
      <c r="V400" s="16">
        <f t="shared" ref="V400" si="689">SUM(V391:V399)</f>
        <v>0</v>
      </c>
      <c r="W400" s="16">
        <f t="shared" ref="W400" si="690">SUM(W391:W399)</f>
        <v>0</v>
      </c>
      <c r="X400" s="18">
        <f t="shared" ref="X400" si="691">SUM(X391:X399)</f>
        <v>0</v>
      </c>
      <c r="Y400" s="16">
        <f t="shared" ref="Y400" si="692">SUM(Y391:Y399)</f>
        <v>0</v>
      </c>
    </row>
    <row r="401" spans="1:25" ht="15.75" outlineLevel="1" thickTop="1">
      <c r="A401" s="141" t="str">
        <f t="shared" ref="A401:B401" si="693">A355</f>
        <v>SM AB</v>
      </c>
      <c r="B401" s="141" t="str">
        <f t="shared" si="693"/>
        <v>SIMS</v>
      </c>
      <c r="C401" s="19"/>
      <c r="D401" s="19"/>
      <c r="E401" s="47">
        <f>+E396</f>
        <v>30</v>
      </c>
      <c r="F401" s="14">
        <f>+D401/E401</f>
        <v>0</v>
      </c>
      <c r="G401" s="45">
        <f>+G396</f>
        <v>0</v>
      </c>
      <c r="H401" s="47">
        <f>+E401-G401</f>
        <v>30</v>
      </c>
      <c r="I401" s="15">
        <f>+(C401/E401)*G401</f>
        <v>0</v>
      </c>
      <c r="J401" s="15">
        <f>+F401*G401</f>
        <v>0</v>
      </c>
      <c r="K401" s="17"/>
      <c r="L401" s="15">
        <f>+K401-J401</f>
        <v>0</v>
      </c>
      <c r="N401" s="141" t="str">
        <f t="shared" ref="N401:N406" si="694">A401</f>
        <v>SM AB</v>
      </c>
      <c r="O401" s="141" t="str">
        <f t="shared" ref="O401:O406" si="695">B401</f>
        <v>SIMS</v>
      </c>
      <c r="P401" s="17"/>
      <c r="Q401" s="17"/>
      <c r="R401" s="47">
        <f>+R396</f>
        <v>30</v>
      </c>
      <c r="S401" s="15">
        <f>+Q401/R401</f>
        <v>0</v>
      </c>
      <c r="T401" s="35">
        <f>+T396</f>
        <v>0</v>
      </c>
      <c r="U401" s="47">
        <f>+R401-T401</f>
        <v>30</v>
      </c>
      <c r="V401" s="15">
        <f>+(P401/R401)*T401</f>
        <v>0</v>
      </c>
      <c r="W401" s="15">
        <f>+S401*T401</f>
        <v>0</v>
      </c>
      <c r="X401" s="125"/>
      <c r="Y401" s="15">
        <f>+X401-W401</f>
        <v>0</v>
      </c>
    </row>
    <row r="402" spans="1:25" outlineLevel="1">
      <c r="A402" s="141" t="str">
        <f t="shared" ref="A402:B402" si="696">A356</f>
        <v>SM AB</v>
      </c>
      <c r="B402" s="141" t="str">
        <f t="shared" si="696"/>
        <v>PTP</v>
      </c>
      <c r="C402" s="19"/>
      <c r="D402" s="19"/>
      <c r="E402" s="126">
        <f>+E401</f>
        <v>30</v>
      </c>
      <c r="F402" s="14">
        <f>+D402/E402</f>
        <v>0</v>
      </c>
      <c r="G402" s="45">
        <f>+G401</f>
        <v>0</v>
      </c>
      <c r="H402" s="47">
        <f>+E402-G402</f>
        <v>30</v>
      </c>
      <c r="I402" s="15">
        <f>+(C402/E402)*G402</f>
        <v>0</v>
      </c>
      <c r="J402" s="15">
        <f>+F402*G402</f>
        <v>0</v>
      </c>
      <c r="K402" s="125"/>
      <c r="L402" s="15">
        <f>+K402-J402</f>
        <v>0</v>
      </c>
      <c r="N402" s="141" t="str">
        <f t="shared" si="694"/>
        <v>SM AB</v>
      </c>
      <c r="O402" s="141" t="str">
        <f t="shared" si="695"/>
        <v>PTP</v>
      </c>
      <c r="P402" s="17"/>
      <c r="Q402" s="17"/>
      <c r="R402" s="47">
        <f t="shared" ref="R402:R406" si="697">+R397</f>
        <v>30</v>
      </c>
      <c r="S402" s="15">
        <f t="shared" ref="S402:S406" si="698">+Q402/R402</f>
        <v>0</v>
      </c>
      <c r="T402" s="35">
        <f t="shared" ref="T402:T406" si="699">+T397</f>
        <v>0</v>
      </c>
      <c r="U402" s="47">
        <f t="shared" ref="U402:U406" si="700">+R402-T402</f>
        <v>30</v>
      </c>
      <c r="V402" s="15">
        <f t="shared" ref="V402:V406" si="701">+(P402/R402)*T402</f>
        <v>0</v>
      </c>
      <c r="W402" s="15">
        <f t="shared" ref="W402:W406" si="702">+S402*T402</f>
        <v>0</v>
      </c>
      <c r="X402" s="125"/>
      <c r="Y402" s="15">
        <f t="shared" ref="Y402:Y406" si="703">+X402-W402</f>
        <v>0</v>
      </c>
    </row>
    <row r="403" spans="1:25" outlineLevel="1">
      <c r="A403" s="141" t="str">
        <f t="shared" ref="A403:B403" si="704">A357</f>
        <v>SM AB</v>
      </c>
      <c r="B403" s="141" t="str">
        <f t="shared" si="704"/>
        <v>KMI</v>
      </c>
      <c r="C403" s="19"/>
      <c r="D403" s="19"/>
      <c r="E403" s="47">
        <f>+E401</f>
        <v>30</v>
      </c>
      <c r="F403" s="14">
        <f>+D403/E403</f>
        <v>0</v>
      </c>
      <c r="G403" s="45">
        <f>+G401</f>
        <v>0</v>
      </c>
      <c r="H403" s="47">
        <f>+E403-G403</f>
        <v>30</v>
      </c>
      <c r="I403" s="15">
        <f>+(C403/E403)*G403</f>
        <v>0</v>
      </c>
      <c r="J403" s="15">
        <f>+F403*G403</f>
        <v>0</v>
      </c>
      <c r="K403" s="17"/>
      <c r="L403" s="15">
        <f>+K403-J403</f>
        <v>0</v>
      </c>
      <c r="N403" s="141" t="str">
        <f t="shared" si="694"/>
        <v>SM AB</v>
      </c>
      <c r="O403" s="141" t="str">
        <f t="shared" si="695"/>
        <v>KMI</v>
      </c>
      <c r="P403" s="17"/>
      <c r="Q403" s="17"/>
      <c r="R403" s="47">
        <f t="shared" si="697"/>
        <v>30</v>
      </c>
      <c r="S403" s="15">
        <f t="shared" si="698"/>
        <v>0</v>
      </c>
      <c r="T403" s="35">
        <f t="shared" si="699"/>
        <v>0</v>
      </c>
      <c r="U403" s="47">
        <f t="shared" si="700"/>
        <v>30</v>
      </c>
      <c r="V403" s="15">
        <f t="shared" si="701"/>
        <v>0</v>
      </c>
      <c r="W403" s="15">
        <f t="shared" si="702"/>
        <v>0</v>
      </c>
      <c r="X403" s="125"/>
      <c r="Y403" s="15">
        <f t="shared" si="703"/>
        <v>0</v>
      </c>
    </row>
    <row r="404" spans="1:25" outlineLevel="1">
      <c r="A404" s="141" t="str">
        <f t="shared" ref="A404:B404" si="705">A358</f>
        <v>SM C</v>
      </c>
      <c r="B404" s="141" t="str">
        <f t="shared" si="705"/>
        <v>PTP</v>
      </c>
      <c r="C404" s="17"/>
      <c r="D404" s="17"/>
      <c r="E404" s="47">
        <f>+E401</f>
        <v>30</v>
      </c>
      <c r="F404" s="14">
        <f t="shared" ref="F404:F406" si="706">+D404/E404</f>
        <v>0</v>
      </c>
      <c r="G404" s="35">
        <f>+G401</f>
        <v>0</v>
      </c>
      <c r="H404" s="47">
        <f>+E404-G404</f>
        <v>30</v>
      </c>
      <c r="I404" s="15">
        <f>+(C404/E404)*G404</f>
        <v>0</v>
      </c>
      <c r="J404" s="15">
        <f>+F404*G404</f>
        <v>0</v>
      </c>
      <c r="K404" s="17"/>
      <c r="L404" s="15">
        <f>+K404-J404</f>
        <v>0</v>
      </c>
      <c r="N404" s="141" t="str">
        <f t="shared" si="694"/>
        <v>SM C</v>
      </c>
      <c r="O404" s="141" t="str">
        <f t="shared" si="695"/>
        <v>PTP</v>
      </c>
      <c r="P404" s="17"/>
      <c r="Q404" s="17"/>
      <c r="R404" s="47">
        <f t="shared" si="697"/>
        <v>30</v>
      </c>
      <c r="S404" s="15">
        <f t="shared" si="698"/>
        <v>0</v>
      </c>
      <c r="T404" s="35">
        <f t="shared" si="699"/>
        <v>0</v>
      </c>
      <c r="U404" s="47">
        <f t="shared" si="700"/>
        <v>30</v>
      </c>
      <c r="V404" s="15">
        <f t="shared" si="701"/>
        <v>0</v>
      </c>
      <c r="W404" s="15">
        <f t="shared" si="702"/>
        <v>0</v>
      </c>
      <c r="X404" s="125"/>
      <c r="Y404" s="15">
        <f t="shared" si="703"/>
        <v>0</v>
      </c>
    </row>
    <row r="405" spans="1:25" outlineLevel="1">
      <c r="A405" s="141" t="str">
        <f t="shared" ref="A405:B405" si="707">A359</f>
        <v>SM D</v>
      </c>
      <c r="B405" s="141" t="str">
        <f t="shared" si="707"/>
        <v>PTP</v>
      </c>
      <c r="C405" s="19"/>
      <c r="D405" s="19"/>
      <c r="E405" s="47">
        <f>+E401</f>
        <v>30</v>
      </c>
      <c r="F405" s="14">
        <f t="shared" si="706"/>
        <v>0</v>
      </c>
      <c r="G405" s="45">
        <f>+G401</f>
        <v>0</v>
      </c>
      <c r="H405" s="47">
        <f t="shared" ref="H405:H406" si="708">+E405-G405</f>
        <v>30</v>
      </c>
      <c r="I405" s="15">
        <f t="shared" ref="I405:I406" si="709">+(C405/E405)*G405</f>
        <v>0</v>
      </c>
      <c r="J405" s="15">
        <f t="shared" ref="J405:J406" si="710">+F405*G405</f>
        <v>0</v>
      </c>
      <c r="K405" s="17"/>
      <c r="L405" s="15">
        <f t="shared" ref="L405:L406" si="711">+K405-J405</f>
        <v>0</v>
      </c>
      <c r="N405" s="141" t="str">
        <f t="shared" si="694"/>
        <v>SM D</v>
      </c>
      <c r="O405" s="141" t="str">
        <f t="shared" si="695"/>
        <v>PTP</v>
      </c>
      <c r="P405" s="17"/>
      <c r="Q405" s="17"/>
      <c r="R405" s="47">
        <f>+R401</f>
        <v>30</v>
      </c>
      <c r="S405" s="15">
        <f t="shared" si="698"/>
        <v>0</v>
      </c>
      <c r="T405" s="35">
        <f>+T404</f>
        <v>0</v>
      </c>
      <c r="U405" s="47">
        <f t="shared" si="700"/>
        <v>30</v>
      </c>
      <c r="V405" s="15">
        <f t="shared" si="701"/>
        <v>0</v>
      </c>
      <c r="W405" s="15">
        <f t="shared" si="702"/>
        <v>0</v>
      </c>
      <c r="X405" s="125"/>
      <c r="Y405" s="15">
        <f t="shared" si="703"/>
        <v>0</v>
      </c>
    </row>
    <row r="406" spans="1:25" ht="15.75" outlineLevel="1" thickBot="1">
      <c r="A406" s="141" t="str">
        <f t="shared" ref="A406:B406" si="712">A360</f>
        <v>SM D</v>
      </c>
      <c r="B406" s="141" t="str">
        <f t="shared" si="712"/>
        <v>DUM</v>
      </c>
      <c r="C406" s="19"/>
      <c r="D406" s="19"/>
      <c r="E406" s="47">
        <f t="shared" ref="E406" si="713">+E401</f>
        <v>30</v>
      </c>
      <c r="F406" s="14">
        <f t="shared" si="706"/>
        <v>0</v>
      </c>
      <c r="G406" s="45">
        <f t="shared" ref="G406" si="714">+G401</f>
        <v>0</v>
      </c>
      <c r="H406" s="47">
        <f t="shared" si="708"/>
        <v>30</v>
      </c>
      <c r="I406" s="15">
        <f t="shared" si="709"/>
        <v>0</v>
      </c>
      <c r="J406" s="15">
        <f t="shared" si="710"/>
        <v>0</v>
      </c>
      <c r="K406" s="17"/>
      <c r="L406" s="15">
        <f t="shared" si="711"/>
        <v>0</v>
      </c>
      <c r="N406" s="141" t="str">
        <f t="shared" si="694"/>
        <v>SM D</v>
      </c>
      <c r="O406" s="141" t="str">
        <f t="shared" si="695"/>
        <v>DUM</v>
      </c>
      <c r="P406" s="17"/>
      <c r="Q406" s="17"/>
      <c r="R406" s="47">
        <f t="shared" si="697"/>
        <v>30</v>
      </c>
      <c r="S406" s="15">
        <f t="shared" si="698"/>
        <v>0</v>
      </c>
      <c r="T406" s="35">
        <f t="shared" si="699"/>
        <v>0</v>
      </c>
      <c r="U406" s="47">
        <f t="shared" si="700"/>
        <v>30</v>
      </c>
      <c r="V406" s="15">
        <f t="shared" si="701"/>
        <v>0</v>
      </c>
      <c r="W406" s="15">
        <f t="shared" si="702"/>
        <v>0</v>
      </c>
      <c r="X406" s="125"/>
      <c r="Y406" s="15">
        <f t="shared" si="703"/>
        <v>0</v>
      </c>
    </row>
    <row r="407" spans="1:25" ht="16.5" outlineLevel="1" thickTop="1" thickBot="1">
      <c r="A407" s="12" t="s">
        <v>17</v>
      </c>
      <c r="B407" s="12" t="s">
        <v>11</v>
      </c>
      <c r="C407" s="18">
        <f>SUM(C401:C406)</f>
        <v>0</v>
      </c>
      <c r="D407" s="18">
        <f>SUM(D401:D406)</f>
        <v>0</v>
      </c>
      <c r="E407" s="16"/>
      <c r="F407" s="16">
        <f>SUM(F401:F404)</f>
        <v>0</v>
      </c>
      <c r="G407" s="18"/>
      <c r="H407" s="16"/>
      <c r="I407" s="16">
        <f>SUM(I401:I404)</f>
        <v>0</v>
      </c>
      <c r="J407" s="16">
        <f>SUM(J401:J404)</f>
        <v>0</v>
      </c>
      <c r="K407" s="18">
        <f>SUM(K401:K406)</f>
        <v>0</v>
      </c>
      <c r="L407" s="16">
        <f>SUM(L401:L404)</f>
        <v>0</v>
      </c>
      <c r="N407" s="12" t="s">
        <v>17</v>
      </c>
      <c r="O407" s="12" t="s">
        <v>11</v>
      </c>
      <c r="P407" s="18">
        <f>SUM(P401:P406)</f>
        <v>0</v>
      </c>
      <c r="Q407" s="18">
        <f>SUM(Q401:Q406)</f>
        <v>0</v>
      </c>
      <c r="R407" s="16"/>
      <c r="S407" s="16">
        <f>SUM(S401:S406)</f>
        <v>0</v>
      </c>
      <c r="T407" s="18"/>
      <c r="U407" s="16"/>
      <c r="V407" s="16">
        <f t="shared" ref="V407" si="715">SUM(V401:V406)</f>
        <v>0</v>
      </c>
      <c r="W407" s="16">
        <f t="shared" ref="W407" si="716">SUM(W401:W406)</f>
        <v>0</v>
      </c>
      <c r="X407" s="18">
        <f t="shared" ref="X407" si="717">SUM(X401:X406)</f>
        <v>0</v>
      </c>
      <c r="Y407" s="16">
        <f t="shared" ref="Y407" si="718">SUM(Y401:Y406)</f>
        <v>0</v>
      </c>
    </row>
    <row r="408" spans="1:25" ht="15.75" outlineLevel="1" thickTop="1">
      <c r="A408" s="1061" t="s">
        <v>18</v>
      </c>
      <c r="B408" s="1061"/>
      <c r="C408" s="19">
        <f>SUM(C407,C400)</f>
        <v>0</v>
      </c>
      <c r="D408" s="19">
        <f>SUM(D407,D400)</f>
        <v>0</v>
      </c>
      <c r="E408" s="49"/>
      <c r="F408" s="14">
        <f>SUM(F407,F400)</f>
        <v>0</v>
      </c>
      <c r="G408" s="19"/>
      <c r="H408" s="49"/>
      <c r="I408" s="14">
        <f>SUM(I400,I407)</f>
        <v>0</v>
      </c>
      <c r="J408" s="14">
        <f>SUM(J400,J407)</f>
        <v>0</v>
      </c>
      <c r="K408" s="19">
        <f>SUM(K400,K407)</f>
        <v>0</v>
      </c>
      <c r="L408" s="14">
        <f>SUM(L400,L407)</f>
        <v>0</v>
      </c>
      <c r="N408" s="1061" t="s">
        <v>18</v>
      </c>
      <c r="O408" s="1061"/>
      <c r="P408" s="19">
        <f>SUM(P407,P400)</f>
        <v>0</v>
      </c>
      <c r="Q408" s="19">
        <f>SUM(Q407,Q400)</f>
        <v>0</v>
      </c>
      <c r="R408" s="49"/>
      <c r="S408" s="14">
        <f>SUM(S407,S400)</f>
        <v>0</v>
      </c>
      <c r="T408" s="19"/>
      <c r="U408" s="49"/>
      <c r="V408" s="14">
        <f>SUM(V400,V407)</f>
        <v>0</v>
      </c>
      <c r="W408" s="14">
        <f>SUM(W400,W407)</f>
        <v>0</v>
      </c>
      <c r="X408" s="19">
        <f>SUM(X400,X407)</f>
        <v>0</v>
      </c>
      <c r="Y408" s="14">
        <f>SUM(Y400,Y407)</f>
        <v>0</v>
      </c>
    </row>
    <row r="410" spans="1:25">
      <c r="A410" s="1" t="s">
        <v>72</v>
      </c>
    </row>
    <row r="411" spans="1:25">
      <c r="A411" s="1" t="s">
        <v>75</v>
      </c>
      <c r="F411" s="1" t="s">
        <v>76</v>
      </c>
    </row>
    <row r="412" spans="1:25">
      <c r="A412" s="981" t="s">
        <v>64</v>
      </c>
      <c r="B412" s="981" t="s">
        <v>3</v>
      </c>
      <c r="C412" s="1062" t="s">
        <v>27</v>
      </c>
      <c r="D412" s="1062"/>
      <c r="F412" s="1062" t="s">
        <v>77</v>
      </c>
      <c r="G412" s="1062" t="s">
        <v>27</v>
      </c>
      <c r="H412" s="1062"/>
    </row>
    <row r="413" spans="1:25">
      <c r="A413" s="981"/>
      <c r="B413" s="981"/>
      <c r="C413" s="28" t="s">
        <v>73</v>
      </c>
      <c r="D413" s="28" t="s">
        <v>74</v>
      </c>
      <c r="F413" s="1062"/>
      <c r="G413" s="28" t="s">
        <v>73</v>
      </c>
      <c r="H413" s="28" t="s">
        <v>74</v>
      </c>
    </row>
    <row r="414" spans="1:25">
      <c r="A414" s="141" t="str">
        <f t="shared" ref="A414:B422" si="719">A133</f>
        <v>RTN</v>
      </c>
      <c r="B414" s="141" t="str">
        <f t="shared" si="719"/>
        <v>PTP</v>
      </c>
      <c r="C414" s="15">
        <f>SUM(K133,K157,K181,K205,K229,K253,K276,K299,K322,K345,K368,K391)</f>
        <v>0</v>
      </c>
      <c r="D414" s="15">
        <f t="shared" ref="D414:D422" si="720">SUM(X133,X157,X181,X205,X229,X253,X276,X299,X322,X345,X368,X391)</f>
        <v>0</v>
      </c>
      <c r="F414" s="2" t="s">
        <v>33</v>
      </c>
      <c r="G414" s="15">
        <f>+K151</f>
        <v>14087012</v>
      </c>
      <c r="H414" s="15">
        <f>+X151</f>
        <v>2403325</v>
      </c>
    </row>
    <row r="415" spans="1:25">
      <c r="A415" s="2" t="str">
        <f t="shared" si="719"/>
        <v>RTN</v>
      </c>
      <c r="B415" s="141" t="str">
        <f t="shared" si="719"/>
        <v>PAMA</v>
      </c>
      <c r="C415" s="15">
        <f>SUM(K134,K158,K182,K206,K230,K254,K277,K300,K323,K346,K369,K392)</f>
        <v>3461238</v>
      </c>
      <c r="D415" s="15">
        <f t="shared" si="720"/>
        <v>276074.79999999993</v>
      </c>
      <c r="F415" s="2" t="s">
        <v>34</v>
      </c>
      <c r="G415" s="15">
        <f>+K175</f>
        <v>12145076</v>
      </c>
      <c r="H415" s="15">
        <f>+X175</f>
        <v>2289297</v>
      </c>
    </row>
    <row r="416" spans="1:25">
      <c r="A416" s="141" t="str">
        <f t="shared" si="719"/>
        <v>RTN</v>
      </c>
      <c r="B416" s="141" t="str">
        <f t="shared" si="719"/>
        <v>KMI</v>
      </c>
      <c r="C416" s="15">
        <f>SUM(K135,K159,K183,K207,K231,K255,K278,K301,K324,K347,K370,K393)</f>
        <v>0</v>
      </c>
      <c r="D416" s="15">
        <f t="shared" si="720"/>
        <v>0</v>
      </c>
      <c r="F416" s="2" t="s">
        <v>35</v>
      </c>
      <c r="G416" s="15">
        <f>+K199</f>
        <v>11674612</v>
      </c>
      <c r="H416" s="15">
        <f>+X199</f>
        <v>2226843</v>
      </c>
    </row>
    <row r="417" spans="1:8">
      <c r="A417" s="141" t="str">
        <f t="shared" si="719"/>
        <v>RS-CF</v>
      </c>
      <c r="B417" s="141" t="str">
        <f t="shared" si="719"/>
        <v>PAMA</v>
      </c>
      <c r="C417" s="15">
        <f>SUM(K136,K160,K184,K208,K232,K256,K279,K302,K325,K348,K371,K394)</f>
        <v>8019403</v>
      </c>
      <c r="D417" s="15">
        <f t="shared" si="720"/>
        <v>1339659.7999999998</v>
      </c>
      <c r="F417" s="2" t="s">
        <v>36</v>
      </c>
      <c r="G417" s="15">
        <f>+K223</f>
        <v>9938974</v>
      </c>
      <c r="H417" s="15">
        <f>+X223</f>
        <v>2388468.7100000004</v>
      </c>
    </row>
    <row r="418" spans="1:8">
      <c r="A418" s="141" t="str">
        <f t="shared" si="719"/>
        <v>RS-G</v>
      </c>
      <c r="B418" s="141" t="str">
        <f t="shared" si="719"/>
        <v>PAMA</v>
      </c>
      <c r="C418" s="15" t="e">
        <f>SUM(#REF!,K161,K185,K209,K233,K257,K280,K303,K326,K349,K372,K395)</f>
        <v>#REF!</v>
      </c>
      <c r="D418" s="15">
        <f t="shared" si="720"/>
        <v>314493.40000000002</v>
      </c>
      <c r="F418" s="2" t="s">
        <v>37</v>
      </c>
      <c r="G418" s="15">
        <f>+K247</f>
        <v>12218471</v>
      </c>
      <c r="H418" s="15">
        <f>+X247</f>
        <v>2388468.7100000004</v>
      </c>
    </row>
    <row r="419" spans="1:8">
      <c r="A419" s="265" t="str">
        <f t="shared" si="719"/>
        <v>RTM</v>
      </c>
      <c r="B419" s="266" t="str">
        <f t="shared" si="719"/>
        <v>PTP</v>
      </c>
      <c r="C419" s="237">
        <f>SUM(K137,K162,K186,K210,K234,K258,K281,K304,K327,K350,K373,K396)</f>
        <v>789952</v>
      </c>
      <c r="D419" s="237">
        <f t="shared" si="720"/>
        <v>0</v>
      </c>
      <c r="F419" s="2" t="s">
        <v>38</v>
      </c>
      <c r="G419" s="15">
        <f>+K270</f>
        <v>0</v>
      </c>
      <c r="H419" s="15">
        <f>+X270</f>
        <v>0</v>
      </c>
    </row>
    <row r="420" spans="1:8">
      <c r="A420" s="265" t="str">
        <f t="shared" si="719"/>
        <v>RTM</v>
      </c>
      <c r="B420" s="266" t="str">
        <f t="shared" si="719"/>
        <v>PAMA</v>
      </c>
      <c r="C420" s="237">
        <f>SUM(K139,K163,K187,K211,K235,K259,K282,K305,K328,K351,K374,K397)</f>
        <v>3759095</v>
      </c>
      <c r="D420" s="237">
        <f t="shared" si="720"/>
        <v>914115.40000000014</v>
      </c>
      <c r="F420" s="2" t="s">
        <v>39</v>
      </c>
      <c r="G420" s="15">
        <f>K293</f>
        <v>0</v>
      </c>
      <c r="H420" s="15">
        <f>X293</f>
        <v>0</v>
      </c>
    </row>
    <row r="421" spans="1:8">
      <c r="A421" s="265" t="str">
        <f t="shared" si="719"/>
        <v>SSB</v>
      </c>
      <c r="B421" s="266" t="str">
        <f t="shared" si="719"/>
        <v>BIMA</v>
      </c>
      <c r="C421" s="237">
        <f>SUM(K140,K164,K188,K212,K236,K260,K283,K306,K329,K352,K375,K398)</f>
        <v>3946223</v>
      </c>
      <c r="D421" s="237">
        <f t="shared" si="720"/>
        <v>388792.80000000005</v>
      </c>
      <c r="F421" s="2" t="s">
        <v>40</v>
      </c>
      <c r="G421" s="15">
        <f>+K316</f>
        <v>0</v>
      </c>
      <c r="H421" s="15">
        <f>+X316</f>
        <v>0</v>
      </c>
    </row>
    <row r="422" spans="1:8" ht="15.75" thickBot="1">
      <c r="A422" s="141" t="str">
        <f t="shared" si="719"/>
        <v>SAMUBIU</v>
      </c>
      <c r="B422" s="225" t="str">
        <f t="shared" si="719"/>
        <v>PAMA</v>
      </c>
      <c r="C422" s="15">
        <f>SUM(K141,K165,K189,K213,K237,K261,K284,K307,K330,K353,K376,K399)</f>
        <v>0</v>
      </c>
      <c r="D422" s="15">
        <f t="shared" si="720"/>
        <v>0</v>
      </c>
      <c r="F422" s="2" t="s">
        <v>41</v>
      </c>
      <c r="G422" s="15">
        <f>+K339</f>
        <v>0</v>
      </c>
      <c r="H422" s="15">
        <f>+X339</f>
        <v>0</v>
      </c>
    </row>
    <row r="423" spans="1:8" ht="16.5" thickTop="1" thickBot="1">
      <c r="A423" s="12" t="s">
        <v>10</v>
      </c>
      <c r="B423" s="12" t="s">
        <v>11</v>
      </c>
      <c r="C423" s="16">
        <f>SUM(K142,K166,K190,K214,K238,K262,K282,K308,K331,K353,K376,K400)</f>
        <v>22549045</v>
      </c>
      <c r="D423" s="16">
        <f>SUM(X142,X166,X190,X214,X238,X262,X282,X308,X331,X353,X376,X400)</f>
        <v>3233136.2</v>
      </c>
      <c r="F423" s="2" t="s">
        <v>42</v>
      </c>
      <c r="G423" s="15">
        <f>+K362</f>
        <v>0</v>
      </c>
      <c r="H423" s="15">
        <f>+X362</f>
        <v>0</v>
      </c>
    </row>
    <row r="424" spans="1:8" ht="15.75" thickTop="1">
      <c r="A424" s="11" t="str">
        <f t="shared" ref="A424:B427" si="721">A143</f>
        <v>SM AB</v>
      </c>
      <c r="B424" s="11" t="str">
        <f t="shared" si="721"/>
        <v>SIMS</v>
      </c>
      <c r="C424" s="15">
        <f>SUM(K143,K167,K191,K215,K239,K263,K286,K309,K332,K355,K378,K401)</f>
        <v>9666355</v>
      </c>
      <c r="D424" s="15">
        <f>SUM(X143,X167,X191,X215,X239,X263,X286,X309,X332,X355,X378,X401)</f>
        <v>3011395.2</v>
      </c>
      <c r="F424" s="2" t="s">
        <v>43</v>
      </c>
      <c r="G424" s="15">
        <f>+K385</f>
        <v>0</v>
      </c>
      <c r="H424" s="15">
        <f>+X385</f>
        <v>0</v>
      </c>
    </row>
    <row r="425" spans="1:8">
      <c r="A425" s="11" t="str">
        <f t="shared" si="721"/>
        <v>SM 6</v>
      </c>
      <c r="B425" s="11" t="str">
        <f t="shared" si="721"/>
        <v>PAMA</v>
      </c>
      <c r="C425" s="15">
        <f>SUM(K144)</f>
        <v>1001958</v>
      </c>
      <c r="D425" s="15">
        <f>SUM(X144)</f>
        <v>7127</v>
      </c>
      <c r="F425" s="2" t="s">
        <v>44</v>
      </c>
      <c r="G425" s="15">
        <f>+K408</f>
        <v>0</v>
      </c>
      <c r="H425" s="15">
        <f>+X408</f>
        <v>0</v>
      </c>
    </row>
    <row r="426" spans="1:8">
      <c r="A426" s="11" t="str">
        <f t="shared" si="721"/>
        <v>SM AB</v>
      </c>
      <c r="B426" s="11" t="str">
        <f t="shared" si="721"/>
        <v>PTP</v>
      </c>
      <c r="C426" s="15">
        <f t="shared" ref="C426:C432" si="722">SUM(K145,K169,K193,K217,K241,K264,K287,K310,K333,K356,K379,K402)</f>
        <v>682120</v>
      </c>
      <c r="D426" s="15">
        <f t="shared" ref="D426:D432" si="723">SUM(X145,X169,X193,X217,X241,X264,X287,X310,X333,X356,X379,X402)</f>
        <v>117688</v>
      </c>
      <c r="F426" s="311" t="s">
        <v>78</v>
      </c>
      <c r="G426" s="312">
        <f>SUM(G413:G425)</f>
        <v>60064145</v>
      </c>
      <c r="H426" s="312">
        <f>SUM(H413:H425)</f>
        <v>11696402.420000002</v>
      </c>
    </row>
    <row r="427" spans="1:8">
      <c r="A427" s="11" t="str">
        <f t="shared" si="721"/>
        <v>SM AB</v>
      </c>
      <c r="B427" s="11" t="str">
        <f t="shared" si="721"/>
        <v>KMI</v>
      </c>
      <c r="C427" s="237">
        <f t="shared" si="722"/>
        <v>1039979</v>
      </c>
      <c r="D427" s="237">
        <f t="shared" si="723"/>
        <v>130417.19999999998</v>
      </c>
      <c r="F427" s="313"/>
      <c r="G427" s="314"/>
      <c r="H427" s="314"/>
    </row>
    <row r="428" spans="1:8">
      <c r="A428" s="11" t="s">
        <v>328</v>
      </c>
      <c r="B428" s="11" t="str">
        <f>B147</f>
        <v>PTP</v>
      </c>
      <c r="C428" s="237">
        <f t="shared" si="722"/>
        <v>0</v>
      </c>
      <c r="D428" s="237">
        <f t="shared" si="723"/>
        <v>0</v>
      </c>
      <c r="G428" s="273"/>
      <c r="H428" s="273"/>
    </row>
    <row r="429" spans="1:8">
      <c r="A429" s="11" t="str">
        <f>A148</f>
        <v>SM D</v>
      </c>
      <c r="B429" s="11" t="str">
        <f>B148</f>
        <v>PTP</v>
      </c>
      <c r="C429" s="237">
        <f t="shared" si="722"/>
        <v>20230037</v>
      </c>
      <c r="D429" s="237">
        <f t="shared" si="723"/>
        <v>5065613.42</v>
      </c>
      <c r="G429" s="273"/>
      <c r="H429" s="273"/>
    </row>
    <row r="430" spans="1:8" ht="15.75" thickBot="1">
      <c r="A430" s="2" t="str">
        <f>A149</f>
        <v>SM D</v>
      </c>
      <c r="B430" s="2" t="str">
        <f>B149</f>
        <v>DUM</v>
      </c>
      <c r="C430" s="15">
        <f t="shared" si="722"/>
        <v>1206634</v>
      </c>
      <c r="D430" s="15">
        <f t="shared" si="723"/>
        <v>0</v>
      </c>
      <c r="G430" s="273"/>
      <c r="H430" s="273"/>
    </row>
    <row r="431" spans="1:8" ht="16.5" thickTop="1" thickBot="1">
      <c r="A431" s="12" t="s">
        <v>17</v>
      </c>
      <c r="B431" s="12" t="s">
        <v>11</v>
      </c>
      <c r="C431" s="16">
        <f t="shared" si="722"/>
        <v>37515100</v>
      </c>
      <c r="D431" s="16">
        <f t="shared" si="723"/>
        <v>8463266.2200000007</v>
      </c>
      <c r="G431" s="273"/>
      <c r="H431" s="273"/>
    </row>
    <row r="432" spans="1:8" ht="15.75" thickTop="1">
      <c r="A432" s="1061" t="s">
        <v>18</v>
      </c>
      <c r="B432" s="1061"/>
      <c r="C432" s="14">
        <f t="shared" si="722"/>
        <v>60064145</v>
      </c>
      <c r="D432" s="14">
        <f t="shared" si="723"/>
        <v>11696402.420000002</v>
      </c>
      <c r="G432" s="273"/>
      <c r="H432" s="273"/>
    </row>
    <row r="433" spans="1:26">
      <c r="G433" s="273"/>
      <c r="H433" s="273"/>
    </row>
    <row r="436" spans="1:26">
      <c r="A436" s="1" t="s">
        <v>121</v>
      </c>
    </row>
    <row r="437" spans="1:26" ht="15" customHeight="1" outlineLevel="1">
      <c r="A437" s="1098" t="s">
        <v>2</v>
      </c>
      <c r="B437" s="1099" t="s">
        <v>3</v>
      </c>
      <c r="C437" s="964" t="s">
        <v>33</v>
      </c>
      <c r="D437" s="965"/>
      <c r="E437" s="965"/>
      <c r="F437" s="966"/>
      <c r="G437" s="964" t="s">
        <v>34</v>
      </c>
      <c r="H437" s="965"/>
      <c r="I437" s="965"/>
      <c r="J437" s="966"/>
      <c r="K437" s="964" t="s">
        <v>35</v>
      </c>
      <c r="L437" s="965"/>
      <c r="M437" s="965"/>
      <c r="N437" s="966"/>
      <c r="O437" s="1058" t="s">
        <v>36</v>
      </c>
      <c r="P437" s="1059"/>
      <c r="Q437" s="1059"/>
      <c r="R437" s="1060"/>
      <c r="S437" s="964" t="s">
        <v>37</v>
      </c>
      <c r="T437" s="965"/>
      <c r="U437" s="965"/>
      <c r="V437" s="966"/>
      <c r="W437" s="964" t="s">
        <v>38</v>
      </c>
      <c r="X437" s="965"/>
      <c r="Y437" s="965"/>
      <c r="Z437" s="966"/>
    </row>
    <row r="438" spans="1:26" ht="15" customHeight="1" outlineLevel="1">
      <c r="A438" s="1098"/>
      <c r="B438" s="1100"/>
      <c r="C438" s="59" t="s">
        <v>79</v>
      </c>
      <c r="D438" s="59" t="s">
        <v>53</v>
      </c>
      <c r="E438" s="59" t="s">
        <v>54</v>
      </c>
      <c r="F438" s="59" t="s">
        <v>55</v>
      </c>
      <c r="G438" s="59" t="s">
        <v>79</v>
      </c>
      <c r="H438" s="59" t="s">
        <v>53</v>
      </c>
      <c r="I438" s="59" t="s">
        <v>54</v>
      </c>
      <c r="J438" s="59" t="s">
        <v>55</v>
      </c>
      <c r="K438" s="59" t="s">
        <v>79</v>
      </c>
      <c r="L438" s="59" t="s">
        <v>53</v>
      </c>
      <c r="M438" s="59" t="s">
        <v>54</v>
      </c>
      <c r="N438" s="59" t="s">
        <v>55</v>
      </c>
      <c r="O438" s="59" t="s">
        <v>79</v>
      </c>
      <c r="P438" s="59" t="s">
        <v>53</v>
      </c>
      <c r="Q438" s="59" t="s">
        <v>54</v>
      </c>
      <c r="R438" s="59" t="s">
        <v>55</v>
      </c>
      <c r="S438" s="59" t="s">
        <v>79</v>
      </c>
      <c r="T438" s="59" t="s">
        <v>53</v>
      </c>
      <c r="U438" s="59" t="s">
        <v>54</v>
      </c>
      <c r="V438" s="59" t="s">
        <v>55</v>
      </c>
      <c r="W438" s="59" t="s">
        <v>79</v>
      </c>
      <c r="X438" s="59" t="s">
        <v>53</v>
      </c>
      <c r="Y438" s="59" t="s">
        <v>54</v>
      </c>
      <c r="Z438" s="59" t="s">
        <v>55</v>
      </c>
    </row>
    <row r="439" spans="1:26" outlineLevel="1">
      <c r="A439" s="2" t="s">
        <v>151</v>
      </c>
      <c r="B439" s="2" t="s">
        <v>4</v>
      </c>
      <c r="C439" s="15">
        <v>136.10002499999996</v>
      </c>
      <c r="D439" s="15">
        <v>91.35</v>
      </c>
      <c r="E439" s="15">
        <v>8.5666666666666647</v>
      </c>
      <c r="F439" s="47">
        <v>0</v>
      </c>
      <c r="G439" s="15">
        <v>329.50002800000004</v>
      </c>
      <c r="H439" s="15">
        <v>152.21666666666667</v>
      </c>
      <c r="I439" s="15">
        <v>10.116666666666665</v>
      </c>
      <c r="J439" s="47">
        <v>0</v>
      </c>
      <c r="K439" s="15">
        <v>364.53999999999996</v>
      </c>
      <c r="L439" s="15">
        <v>171.18333333333334</v>
      </c>
      <c r="M439" s="15">
        <v>28.066666666666656</v>
      </c>
      <c r="N439" s="47">
        <v>0</v>
      </c>
      <c r="O439" s="15">
        <v>281.5</v>
      </c>
      <c r="P439" s="15">
        <v>25</v>
      </c>
      <c r="Q439" s="15">
        <v>122.71666666666668</v>
      </c>
      <c r="R439" s="15">
        <v>22.749999999999996</v>
      </c>
      <c r="S439" s="15"/>
      <c r="T439" s="15"/>
      <c r="U439" s="15"/>
      <c r="V439" s="47"/>
      <c r="W439" s="15"/>
      <c r="X439" s="15"/>
      <c r="Y439" s="15"/>
      <c r="Z439" s="15"/>
    </row>
    <row r="440" spans="1:26" outlineLevel="1">
      <c r="A440" s="2" t="s">
        <v>90</v>
      </c>
      <c r="B440" s="2" t="s">
        <v>5</v>
      </c>
      <c r="C440" s="15">
        <v>179.000024</v>
      </c>
      <c r="D440" s="15">
        <v>99.916666666666671</v>
      </c>
      <c r="E440" s="15">
        <v>12.049999999999995</v>
      </c>
      <c r="F440" s="47">
        <v>0</v>
      </c>
      <c r="G440" s="15">
        <v>259.50002700000005</v>
      </c>
      <c r="H440" s="15">
        <v>160.65</v>
      </c>
      <c r="I440" s="15">
        <v>14.883333333333338</v>
      </c>
      <c r="J440" s="47">
        <v>0</v>
      </c>
      <c r="K440" s="15">
        <v>373.03</v>
      </c>
      <c r="L440" s="15">
        <v>190.76666666666668</v>
      </c>
      <c r="M440" s="15">
        <v>53.150000000000006</v>
      </c>
      <c r="N440" s="47">
        <v>0</v>
      </c>
      <c r="O440" s="15">
        <v>254.5</v>
      </c>
      <c r="P440" s="15">
        <v>23</v>
      </c>
      <c r="Q440" s="15">
        <v>110.43333333333334</v>
      </c>
      <c r="R440" s="15">
        <v>31.999999999999996</v>
      </c>
      <c r="S440" s="15"/>
      <c r="T440" s="15"/>
      <c r="U440" s="15"/>
      <c r="V440" s="47"/>
      <c r="W440" s="15"/>
      <c r="X440" s="15"/>
      <c r="Y440" s="15"/>
      <c r="Z440" s="15"/>
    </row>
    <row r="441" spans="1:26" outlineLevel="1">
      <c r="A441" s="2" t="s">
        <v>90</v>
      </c>
      <c r="B441" s="2" t="s">
        <v>6</v>
      </c>
      <c r="C441" s="15">
        <v>184.00002899999998</v>
      </c>
      <c r="D441" s="15">
        <v>106.55</v>
      </c>
      <c r="E441" s="15">
        <v>13.266666666666662</v>
      </c>
      <c r="F441" s="47">
        <v>0</v>
      </c>
      <c r="G441" s="15">
        <v>286.00003100000004</v>
      </c>
      <c r="H441" s="15">
        <v>157.4</v>
      </c>
      <c r="I441" s="15">
        <v>13.150000000000002</v>
      </c>
      <c r="J441" s="47">
        <v>0</v>
      </c>
      <c r="K441" s="15">
        <v>380.01</v>
      </c>
      <c r="L441" s="15">
        <v>186.1</v>
      </c>
      <c r="M441" s="15">
        <v>41.08333333333335</v>
      </c>
      <c r="N441" s="47">
        <v>0</v>
      </c>
      <c r="O441" s="15">
        <v>294.5</v>
      </c>
      <c r="P441" s="15">
        <v>23</v>
      </c>
      <c r="Q441" s="15">
        <v>109.48333333333333</v>
      </c>
      <c r="R441" s="15">
        <v>34.283333333333331</v>
      </c>
      <c r="S441" s="15"/>
      <c r="T441" s="15"/>
      <c r="U441" s="15"/>
      <c r="V441" s="47"/>
      <c r="W441" s="15"/>
      <c r="X441" s="15"/>
      <c r="Y441" s="15"/>
      <c r="Z441" s="15"/>
    </row>
    <row r="442" spans="1:26" outlineLevel="1">
      <c r="A442" s="2" t="s">
        <v>90</v>
      </c>
      <c r="B442" s="2" t="s">
        <v>7</v>
      </c>
      <c r="C442" s="15">
        <v>185.125022</v>
      </c>
      <c r="D442" s="15">
        <v>120.83333333333333</v>
      </c>
      <c r="E442" s="15">
        <v>19.1875</v>
      </c>
      <c r="F442" s="47">
        <v>0</v>
      </c>
      <c r="G442" s="15">
        <v>339.50003300000003</v>
      </c>
      <c r="H442" s="15">
        <v>177.98750000000001</v>
      </c>
      <c r="I442" s="15">
        <v>23.045833333333327</v>
      </c>
      <c r="J442" s="47">
        <v>0</v>
      </c>
      <c r="K442" s="15">
        <v>491.38499999999999</v>
      </c>
      <c r="L442" s="15">
        <v>197.77499999999998</v>
      </c>
      <c r="M442" s="15">
        <v>76.637499999999989</v>
      </c>
      <c r="N442" s="15">
        <v>3.1500000000000004</v>
      </c>
      <c r="O442" s="15">
        <v>203.875</v>
      </c>
      <c r="P442" s="15">
        <v>102.85416666666666</v>
      </c>
      <c r="Q442" s="15">
        <v>36.970833333333324</v>
      </c>
      <c r="R442" s="15">
        <v>2.4166666666666665</v>
      </c>
      <c r="S442" s="15"/>
      <c r="T442" s="15"/>
      <c r="U442" s="15"/>
      <c r="V442" s="47"/>
      <c r="W442" s="15"/>
      <c r="X442" s="15"/>
      <c r="Y442" s="15"/>
      <c r="Z442" s="15"/>
    </row>
    <row r="443" spans="1:26" outlineLevel="1">
      <c r="A443" s="141" t="s">
        <v>90</v>
      </c>
      <c r="B443" s="141" t="s">
        <v>155</v>
      </c>
      <c r="C443" s="15">
        <v>153.000022</v>
      </c>
      <c r="D443" s="15">
        <v>127.61666666666666</v>
      </c>
      <c r="E443" s="15">
        <v>16.616666666666671</v>
      </c>
      <c r="F443" s="47">
        <v>0</v>
      </c>
      <c r="G443" s="15">
        <v>394.50003299999992</v>
      </c>
      <c r="H443" s="15">
        <v>180.48333333333332</v>
      </c>
      <c r="I443" s="15">
        <v>27.583333333333325</v>
      </c>
      <c r="J443" s="47">
        <v>0</v>
      </c>
      <c r="K443" s="15">
        <v>512.01</v>
      </c>
      <c r="L443" s="15">
        <v>225.75</v>
      </c>
      <c r="M443" s="15">
        <v>85.083333333333329</v>
      </c>
      <c r="N443" s="15">
        <v>7.0500000000000016</v>
      </c>
      <c r="O443" s="15">
        <v>171</v>
      </c>
      <c r="P443" s="15">
        <v>135.66666666666666</v>
      </c>
      <c r="Q443" s="15">
        <v>41.066666666666649</v>
      </c>
      <c r="R443" s="15">
        <v>4.833333333333333</v>
      </c>
      <c r="S443" s="15"/>
      <c r="T443" s="15"/>
      <c r="U443" s="15"/>
      <c r="V443" s="47"/>
      <c r="W443" s="15"/>
      <c r="X443" s="15"/>
      <c r="Y443" s="15"/>
      <c r="Z443" s="15"/>
    </row>
    <row r="444" spans="1:26" outlineLevel="1">
      <c r="A444" s="2" t="s">
        <v>151</v>
      </c>
      <c r="B444" s="2" t="s">
        <v>8</v>
      </c>
      <c r="C444" s="15">
        <v>167.20002499999998</v>
      </c>
      <c r="D444" s="15">
        <v>95.466666666666654</v>
      </c>
      <c r="E444" s="15">
        <v>12.950000000000006</v>
      </c>
      <c r="F444" s="47">
        <v>0</v>
      </c>
      <c r="G444" s="15">
        <v>256.00003500000003</v>
      </c>
      <c r="H444" s="15">
        <v>166</v>
      </c>
      <c r="I444" s="15">
        <v>15.283333333333333</v>
      </c>
      <c r="J444" s="47">
        <v>0</v>
      </c>
      <c r="K444" s="15">
        <v>385.01</v>
      </c>
      <c r="L444" s="15">
        <v>185.78333333333333</v>
      </c>
      <c r="M444" s="15">
        <v>37.61666666666666</v>
      </c>
      <c r="N444" s="15">
        <v>0</v>
      </c>
      <c r="O444" s="15">
        <v>273</v>
      </c>
      <c r="P444" s="15">
        <v>130.36666666666667</v>
      </c>
      <c r="Q444" s="15">
        <v>26.083333333333332</v>
      </c>
      <c r="R444" s="15">
        <v>0.98333333333333317</v>
      </c>
      <c r="S444" s="15"/>
      <c r="T444" s="15"/>
      <c r="U444" s="15"/>
      <c r="V444" s="47"/>
      <c r="W444" s="15"/>
      <c r="X444" s="15"/>
      <c r="Y444" s="15"/>
      <c r="Z444" s="15"/>
    </row>
    <row r="445" spans="1:26" outlineLevel="1">
      <c r="A445" s="2" t="s">
        <v>90</v>
      </c>
      <c r="B445" s="2" t="s">
        <v>335</v>
      </c>
      <c r="C445" s="15"/>
      <c r="D445" s="15"/>
      <c r="E445" s="15"/>
      <c r="F445" s="47"/>
      <c r="G445" s="15"/>
      <c r="H445" s="15"/>
      <c r="I445" s="15"/>
      <c r="J445" s="47"/>
      <c r="K445" s="15"/>
      <c r="L445" s="15"/>
      <c r="M445" s="15"/>
      <c r="N445" s="15"/>
      <c r="O445" s="15">
        <v>293</v>
      </c>
      <c r="P445" s="15">
        <v>130.48333333333332</v>
      </c>
      <c r="Q445" s="15">
        <v>36.583333333333336</v>
      </c>
      <c r="R445" s="15">
        <v>0</v>
      </c>
      <c r="S445" s="15"/>
      <c r="T445" s="15"/>
      <c r="U445" s="15"/>
      <c r="V445" s="47"/>
      <c r="W445" s="15"/>
      <c r="X445" s="15"/>
      <c r="Y445" s="15"/>
      <c r="Z445" s="15"/>
    </row>
    <row r="446" spans="1:26" outlineLevel="1">
      <c r="A446" s="2" t="s">
        <v>168</v>
      </c>
      <c r="B446" s="2" t="s">
        <v>9</v>
      </c>
      <c r="C446" s="15">
        <v>112.50004499999993</v>
      </c>
      <c r="D446" s="15">
        <v>53.199999999999996</v>
      </c>
      <c r="E446" s="15">
        <v>19.583333333333332</v>
      </c>
      <c r="F446" s="47">
        <v>0</v>
      </c>
      <c r="G446" s="15">
        <v>377.70001499999995</v>
      </c>
      <c r="H446" s="15">
        <v>96.533333333333331</v>
      </c>
      <c r="I446" s="15">
        <v>36.5</v>
      </c>
      <c r="J446" s="47">
        <v>0</v>
      </c>
      <c r="K446" s="15">
        <v>263.52</v>
      </c>
      <c r="L446" s="15">
        <v>139.80000000000001</v>
      </c>
      <c r="M446" s="15">
        <v>40.050000000000004</v>
      </c>
      <c r="N446" s="15">
        <v>0</v>
      </c>
      <c r="O446" s="15">
        <v>326.2</v>
      </c>
      <c r="P446" s="15">
        <v>47.766666666666666</v>
      </c>
      <c r="Q446" s="15">
        <v>28.266666666666669</v>
      </c>
      <c r="R446" s="15">
        <v>0</v>
      </c>
      <c r="S446" s="15"/>
      <c r="T446" s="15"/>
      <c r="U446" s="15"/>
      <c r="V446" s="47"/>
      <c r="W446" s="15"/>
      <c r="X446" s="15"/>
      <c r="Y446" s="15"/>
      <c r="Z446" s="15"/>
    </row>
    <row r="447" spans="1:26" outlineLevel="1">
      <c r="A447" s="2" t="s">
        <v>91</v>
      </c>
      <c r="B447" s="2" t="s">
        <v>12</v>
      </c>
      <c r="C447" s="15">
        <v>77.000030999999936</v>
      </c>
      <c r="D447" s="15">
        <v>80.283333333333331</v>
      </c>
      <c r="E447" s="15">
        <v>23.366666666666667</v>
      </c>
      <c r="F447" s="47">
        <v>0</v>
      </c>
      <c r="G447" s="15">
        <v>208.00001500000002</v>
      </c>
      <c r="H447" s="15">
        <v>119.15</v>
      </c>
      <c r="I447" s="15">
        <v>44.466666666666669</v>
      </c>
      <c r="J447" s="47">
        <v>0</v>
      </c>
      <c r="K447" s="15">
        <v>320</v>
      </c>
      <c r="L447" s="15">
        <v>144.65</v>
      </c>
      <c r="M447" s="15">
        <v>64.033333333333346</v>
      </c>
      <c r="N447" s="15">
        <v>4.3000000000000007</v>
      </c>
      <c r="O447" s="15">
        <v>137</v>
      </c>
      <c r="P447" s="15">
        <v>95.13333333333334</v>
      </c>
      <c r="Q447" s="15">
        <v>34.5</v>
      </c>
      <c r="R447" s="15">
        <v>2.7166666666666663</v>
      </c>
      <c r="S447" s="15"/>
      <c r="T447" s="15"/>
      <c r="U447" s="15"/>
      <c r="V447" s="47"/>
      <c r="W447" s="15"/>
      <c r="X447" s="15"/>
      <c r="Y447" s="15"/>
      <c r="Z447" s="15"/>
    </row>
    <row r="448" spans="1:26" outlineLevel="1">
      <c r="A448" s="141" t="s">
        <v>140</v>
      </c>
      <c r="B448" s="141" t="s">
        <v>14</v>
      </c>
      <c r="C448" s="15">
        <v>74.500017999999983</v>
      </c>
      <c r="D448" s="15">
        <v>80.933333333333337</v>
      </c>
      <c r="E448" s="15">
        <v>33.116666666666674</v>
      </c>
      <c r="F448" s="47">
        <v>0</v>
      </c>
      <c r="G448" s="15">
        <v>234.10001599999998</v>
      </c>
      <c r="H448" s="15">
        <v>136.06666666666666</v>
      </c>
      <c r="I448" s="15">
        <v>59.616666666666667</v>
      </c>
      <c r="J448" s="47">
        <v>0</v>
      </c>
      <c r="K448" s="15">
        <v>352.03999999999996</v>
      </c>
      <c r="L448" s="15">
        <v>152</v>
      </c>
      <c r="M448" s="15">
        <v>84.85</v>
      </c>
      <c r="N448" s="15">
        <v>3.0333333333333337</v>
      </c>
      <c r="O448" s="15">
        <v>136.5</v>
      </c>
      <c r="P448" s="15">
        <v>91.666666666666671</v>
      </c>
      <c r="Q448" s="15">
        <v>50.133333333333326</v>
      </c>
      <c r="R448" s="15">
        <v>4.7833333333333314</v>
      </c>
      <c r="S448" s="15"/>
      <c r="T448" s="15"/>
      <c r="U448" s="15"/>
      <c r="V448" s="47"/>
      <c r="W448" s="15"/>
      <c r="X448" s="15"/>
      <c r="Y448" s="15"/>
      <c r="Z448" s="15"/>
    </row>
    <row r="449" spans="1:26" outlineLevel="1">
      <c r="A449" s="2" t="s">
        <v>151</v>
      </c>
      <c r="B449" s="2" t="s">
        <v>15</v>
      </c>
      <c r="C449" s="15">
        <v>183.50003199999998</v>
      </c>
      <c r="D449" s="15">
        <v>58.883333333333326</v>
      </c>
      <c r="E449" s="15">
        <v>25.416666666666668</v>
      </c>
      <c r="F449" s="47">
        <v>0</v>
      </c>
      <c r="G449" s="15">
        <v>325.200019</v>
      </c>
      <c r="H449" s="15">
        <v>135.31666666666666</v>
      </c>
      <c r="I449" s="15">
        <v>23.150000000000009</v>
      </c>
      <c r="J449" s="47">
        <v>0</v>
      </c>
      <c r="K449" s="15">
        <v>475.51</v>
      </c>
      <c r="L449" s="15">
        <v>126.11666666666666</v>
      </c>
      <c r="M449" s="15">
        <v>40.18333333333333</v>
      </c>
      <c r="N449" s="15">
        <v>0</v>
      </c>
      <c r="O449" s="15">
        <v>226.6</v>
      </c>
      <c r="P449" s="15">
        <v>69.916666666666686</v>
      </c>
      <c r="Q449" s="15">
        <v>21.283333333333339</v>
      </c>
      <c r="R449" s="15">
        <v>0</v>
      </c>
      <c r="S449" s="15"/>
      <c r="T449" s="15"/>
      <c r="U449" s="15"/>
      <c r="V449" s="47"/>
      <c r="W449" s="15"/>
      <c r="X449" s="15"/>
      <c r="Y449" s="15"/>
      <c r="Z449" s="15"/>
    </row>
    <row r="450" spans="1:26" outlineLevel="1">
      <c r="A450" s="1101" t="s">
        <v>111</v>
      </c>
      <c r="B450" s="1102"/>
      <c r="C450" s="46">
        <f>AVERAGEIF(C439:C449,"&gt;0")</f>
        <v>145.19252729999997</v>
      </c>
      <c r="D450" s="50">
        <f t="shared" ref="D450:Z450" si="724">AVERAGEIF(D439:D449,"&gt;0")</f>
        <v>91.503333333333345</v>
      </c>
      <c r="E450" s="50">
        <f t="shared" si="724"/>
        <v>18.412083333333335</v>
      </c>
      <c r="F450" s="50" t="e">
        <f>AVERAGEIF(F439:F449,"&gt;0")</f>
        <v>#DIV/0!</v>
      </c>
      <c r="G450" s="46">
        <f t="shared" si="724"/>
        <v>301.00002519999998</v>
      </c>
      <c r="H450" s="50">
        <f t="shared" si="724"/>
        <v>148.18041666666664</v>
      </c>
      <c r="I450" s="50">
        <f t="shared" si="724"/>
        <v>26.779583333333335</v>
      </c>
      <c r="J450" s="50" t="e">
        <f t="shared" si="724"/>
        <v>#DIV/0!</v>
      </c>
      <c r="K450" s="46">
        <f t="shared" si="724"/>
        <v>391.70549999999992</v>
      </c>
      <c r="L450" s="50">
        <f t="shared" si="724"/>
        <v>171.99250000000001</v>
      </c>
      <c r="M450" s="50">
        <f t="shared" si="724"/>
        <v>55.075416666666662</v>
      </c>
      <c r="N450" s="50">
        <f t="shared" si="724"/>
        <v>4.3833333333333346</v>
      </c>
      <c r="O450" s="46">
        <f t="shared" si="724"/>
        <v>236.1522727272727</v>
      </c>
      <c r="P450" s="50">
        <f t="shared" si="724"/>
        <v>79.532196969696955</v>
      </c>
      <c r="Q450" s="50">
        <f t="shared" si="724"/>
        <v>56.138257575757571</v>
      </c>
      <c r="R450" s="50">
        <f t="shared" si="724"/>
        <v>13.095833333333333</v>
      </c>
      <c r="S450" s="46" t="e">
        <f t="shared" si="724"/>
        <v>#DIV/0!</v>
      </c>
      <c r="T450" s="50" t="e">
        <f t="shared" si="724"/>
        <v>#DIV/0!</v>
      </c>
      <c r="U450" s="50" t="e">
        <f t="shared" si="724"/>
        <v>#DIV/0!</v>
      </c>
      <c r="V450" s="50" t="e">
        <f t="shared" si="724"/>
        <v>#DIV/0!</v>
      </c>
      <c r="W450" s="46" t="e">
        <f t="shared" si="724"/>
        <v>#DIV/0!</v>
      </c>
      <c r="X450" s="50" t="e">
        <f t="shared" si="724"/>
        <v>#DIV/0!</v>
      </c>
      <c r="Y450" s="50" t="e">
        <f t="shared" si="724"/>
        <v>#DIV/0!</v>
      </c>
      <c r="Z450" s="50" t="e">
        <f t="shared" si="724"/>
        <v>#DIV/0!</v>
      </c>
    </row>
    <row r="451" spans="1:26" outlineLevel="1"/>
    <row r="452" spans="1:26" outlineLevel="1"/>
    <row r="453" spans="1:26" ht="15" customHeight="1" outlineLevel="1">
      <c r="A453" s="1098" t="s">
        <v>2</v>
      </c>
      <c r="B453" s="1099" t="s">
        <v>3</v>
      </c>
      <c r="C453" s="964" t="s">
        <v>39</v>
      </c>
      <c r="D453" s="965"/>
      <c r="E453" s="965"/>
      <c r="F453" s="966"/>
      <c r="G453" s="964" t="s">
        <v>40</v>
      </c>
      <c r="H453" s="965"/>
      <c r="I453" s="965"/>
      <c r="J453" s="966"/>
      <c r="K453" s="964" t="s">
        <v>41</v>
      </c>
      <c r="L453" s="965"/>
      <c r="M453" s="965"/>
      <c r="N453" s="966"/>
      <c r="O453" s="1058" t="s">
        <v>42</v>
      </c>
      <c r="P453" s="1059"/>
      <c r="Q453" s="1059"/>
      <c r="R453" s="1060"/>
      <c r="S453" s="964" t="s">
        <v>43</v>
      </c>
      <c r="T453" s="965"/>
      <c r="U453" s="965"/>
      <c r="V453" s="966"/>
      <c r="W453" s="964" t="s">
        <v>44</v>
      </c>
      <c r="X453" s="965"/>
      <c r="Y453" s="965"/>
      <c r="Z453" s="966"/>
    </row>
    <row r="454" spans="1:26" ht="15" customHeight="1" outlineLevel="1">
      <c r="A454" s="1098"/>
      <c r="B454" s="1100"/>
      <c r="C454" s="59" t="s">
        <v>79</v>
      </c>
      <c r="D454" s="59" t="s">
        <v>53</v>
      </c>
      <c r="E454" s="59" t="s">
        <v>54</v>
      </c>
      <c r="F454" s="59" t="s">
        <v>55</v>
      </c>
      <c r="G454" s="59" t="s">
        <v>79</v>
      </c>
      <c r="H454" s="59" t="s">
        <v>53</v>
      </c>
      <c r="I454" s="59" t="s">
        <v>54</v>
      </c>
      <c r="J454" s="59" t="s">
        <v>55</v>
      </c>
      <c r="K454" s="59" t="s">
        <v>79</v>
      </c>
      <c r="L454" s="59" t="s">
        <v>53</v>
      </c>
      <c r="M454" s="59" t="s">
        <v>54</v>
      </c>
      <c r="N454" s="59" t="s">
        <v>55</v>
      </c>
      <c r="O454" s="59" t="s">
        <v>79</v>
      </c>
      <c r="P454" s="59" t="s">
        <v>53</v>
      </c>
      <c r="Q454" s="59" t="s">
        <v>54</v>
      </c>
      <c r="R454" s="59" t="s">
        <v>55</v>
      </c>
      <c r="S454" s="59" t="s">
        <v>79</v>
      </c>
      <c r="T454" s="59" t="s">
        <v>53</v>
      </c>
      <c r="U454" s="59" t="s">
        <v>54</v>
      </c>
      <c r="V454" s="59" t="s">
        <v>55</v>
      </c>
      <c r="W454" s="59" t="s">
        <v>79</v>
      </c>
      <c r="X454" s="59" t="s">
        <v>53</v>
      </c>
      <c r="Y454" s="59" t="s">
        <v>54</v>
      </c>
      <c r="Z454" s="59" t="s">
        <v>55</v>
      </c>
    </row>
    <row r="455" spans="1:26" outlineLevel="1">
      <c r="A455" s="2" t="s">
        <v>151</v>
      </c>
      <c r="B455" s="2" t="s">
        <v>4</v>
      </c>
      <c r="C455" s="15"/>
      <c r="D455" s="15"/>
      <c r="E455" s="15"/>
      <c r="F455" s="47"/>
      <c r="G455" s="15"/>
      <c r="H455" s="15"/>
      <c r="I455" s="15"/>
      <c r="J455" s="47"/>
      <c r="K455" s="15"/>
      <c r="L455" s="15"/>
      <c r="M455" s="15"/>
      <c r="N455" s="47"/>
      <c r="O455" s="15"/>
      <c r="P455" s="15"/>
      <c r="Q455" s="15"/>
      <c r="R455" s="47"/>
      <c r="S455" s="15"/>
      <c r="T455" s="15"/>
      <c r="U455" s="15"/>
      <c r="V455" s="47"/>
      <c r="W455" s="15"/>
      <c r="X455" s="15"/>
      <c r="Y455" s="15"/>
      <c r="Z455" s="47"/>
    </row>
    <row r="456" spans="1:26" outlineLevel="1">
      <c r="A456" s="2" t="s">
        <v>90</v>
      </c>
      <c r="B456" s="2" t="s">
        <v>5</v>
      </c>
      <c r="C456" s="15"/>
      <c r="D456" s="15"/>
      <c r="E456" s="15"/>
      <c r="F456" s="47"/>
      <c r="G456" s="15"/>
      <c r="H456" s="15"/>
      <c r="I456" s="15"/>
      <c r="J456" s="47"/>
      <c r="K456" s="15"/>
      <c r="L456" s="15"/>
      <c r="M456" s="15"/>
      <c r="N456" s="47"/>
      <c r="O456" s="15"/>
      <c r="P456" s="15"/>
      <c r="Q456" s="15"/>
      <c r="R456" s="47"/>
      <c r="S456" s="15"/>
      <c r="T456" s="15"/>
      <c r="U456" s="15"/>
      <c r="V456" s="47"/>
      <c r="W456" s="15"/>
      <c r="X456" s="15"/>
      <c r="Y456" s="15"/>
      <c r="Z456" s="47"/>
    </row>
    <row r="457" spans="1:26" outlineLevel="1">
      <c r="A457" s="2" t="s">
        <v>90</v>
      </c>
      <c r="B457" s="2" t="s">
        <v>6</v>
      </c>
      <c r="C457" s="15"/>
      <c r="D457" s="15"/>
      <c r="E457" s="15"/>
      <c r="F457" s="47"/>
      <c r="G457" s="15"/>
      <c r="H457" s="15"/>
      <c r="I457" s="15"/>
      <c r="J457" s="47"/>
      <c r="K457" s="15"/>
      <c r="L457" s="15"/>
      <c r="M457" s="15"/>
      <c r="N457" s="47"/>
      <c r="O457" s="15"/>
      <c r="P457" s="15"/>
      <c r="Q457" s="15"/>
      <c r="R457" s="47"/>
      <c r="S457" s="15"/>
      <c r="T457" s="15"/>
      <c r="U457" s="15"/>
      <c r="V457" s="47"/>
      <c r="W457" s="15"/>
      <c r="X457" s="15"/>
      <c r="Y457" s="15"/>
      <c r="Z457" s="47"/>
    </row>
    <row r="458" spans="1:26" outlineLevel="1">
      <c r="A458" s="2" t="s">
        <v>90</v>
      </c>
      <c r="B458" s="2" t="s">
        <v>7</v>
      </c>
      <c r="C458" s="15"/>
      <c r="D458" s="15"/>
      <c r="E458" s="15"/>
      <c r="F458" s="47"/>
      <c r="G458" s="15"/>
      <c r="H458" s="15"/>
      <c r="I458" s="15"/>
      <c r="J458" s="47"/>
      <c r="K458" s="15"/>
      <c r="L458" s="15"/>
      <c r="M458" s="15"/>
      <c r="N458" s="47"/>
      <c r="O458" s="15"/>
      <c r="P458" s="15"/>
      <c r="Q458" s="15"/>
      <c r="R458" s="47"/>
      <c r="S458" s="15"/>
      <c r="T458" s="15"/>
      <c r="U458" s="15"/>
      <c r="V458" s="47"/>
      <c r="W458" s="15"/>
      <c r="X458" s="15"/>
      <c r="Y458" s="15"/>
      <c r="Z458" s="47"/>
    </row>
    <row r="459" spans="1:26" outlineLevel="1">
      <c r="A459" s="141" t="s">
        <v>90</v>
      </c>
      <c r="B459" s="141" t="s">
        <v>155</v>
      </c>
      <c r="C459" s="15"/>
      <c r="D459" s="15"/>
      <c r="E459" s="15"/>
      <c r="F459" s="47"/>
      <c r="G459" s="15"/>
      <c r="H459" s="15"/>
      <c r="I459" s="15"/>
      <c r="J459" s="47"/>
      <c r="K459" s="15"/>
      <c r="L459" s="15"/>
      <c r="M459" s="15"/>
      <c r="N459" s="47"/>
      <c r="O459" s="15"/>
      <c r="P459" s="15"/>
      <c r="Q459" s="15"/>
      <c r="R459" s="47"/>
      <c r="S459" s="15"/>
      <c r="T459" s="15"/>
      <c r="U459" s="15"/>
      <c r="V459" s="47"/>
      <c r="W459" s="15"/>
      <c r="X459" s="15"/>
      <c r="Y459" s="15"/>
      <c r="Z459" s="47"/>
    </row>
    <row r="460" spans="1:26" outlineLevel="1">
      <c r="A460" s="2" t="s">
        <v>151</v>
      </c>
      <c r="B460" s="2" t="s">
        <v>8</v>
      </c>
      <c r="C460" s="15"/>
      <c r="D460" s="15"/>
      <c r="E460" s="15"/>
      <c r="F460" s="47"/>
      <c r="G460" s="15"/>
      <c r="H460" s="15"/>
      <c r="I460" s="15"/>
      <c r="J460" s="47"/>
      <c r="K460" s="15"/>
      <c r="L460" s="15"/>
      <c r="M460" s="15"/>
      <c r="N460" s="47"/>
      <c r="O460" s="15"/>
      <c r="P460" s="15"/>
      <c r="Q460" s="15"/>
      <c r="R460" s="47"/>
      <c r="S460" s="15"/>
      <c r="T460" s="15"/>
      <c r="U460" s="15"/>
      <c r="V460" s="47"/>
      <c r="W460" s="15"/>
      <c r="X460" s="15"/>
      <c r="Y460" s="15"/>
      <c r="Z460" s="47"/>
    </row>
    <row r="461" spans="1:26" outlineLevel="1">
      <c r="A461" s="2" t="s">
        <v>168</v>
      </c>
      <c r="B461" s="2" t="s">
        <v>9</v>
      </c>
      <c r="C461" s="15"/>
      <c r="D461" s="15"/>
      <c r="E461" s="15"/>
      <c r="F461" s="47"/>
      <c r="G461" s="15"/>
      <c r="H461" s="15"/>
      <c r="I461" s="15"/>
      <c r="J461" s="47"/>
      <c r="K461" s="15"/>
      <c r="L461" s="15"/>
      <c r="M461" s="15"/>
      <c r="N461" s="47"/>
      <c r="O461" s="15"/>
      <c r="P461" s="15"/>
      <c r="Q461" s="15"/>
      <c r="R461" s="47"/>
      <c r="S461" s="15"/>
      <c r="T461" s="15"/>
      <c r="U461" s="15"/>
      <c r="V461" s="47"/>
      <c r="W461" s="15"/>
      <c r="X461" s="15"/>
      <c r="Y461" s="15"/>
      <c r="Z461" s="47"/>
    </row>
    <row r="462" spans="1:26" outlineLevel="1">
      <c r="A462" s="2" t="s">
        <v>91</v>
      </c>
      <c r="B462" s="2" t="s">
        <v>12</v>
      </c>
      <c r="C462" s="15"/>
      <c r="D462" s="15"/>
      <c r="E462" s="15"/>
      <c r="F462" s="47"/>
      <c r="G462" s="15"/>
      <c r="H462" s="15"/>
      <c r="I462" s="15"/>
      <c r="J462" s="47"/>
      <c r="K462" s="15"/>
      <c r="L462" s="15"/>
      <c r="M462" s="15"/>
      <c r="N462" s="47"/>
      <c r="O462" s="15"/>
      <c r="P462" s="15"/>
      <c r="Q462" s="15"/>
      <c r="R462" s="15"/>
      <c r="S462" s="15"/>
      <c r="T462" s="15"/>
      <c r="U462" s="15"/>
      <c r="V462" s="47"/>
      <c r="W462" s="15"/>
      <c r="X462" s="15"/>
      <c r="Y462" s="15"/>
      <c r="Z462" s="47"/>
    </row>
    <row r="463" spans="1:26" outlineLevel="1">
      <c r="A463" s="141" t="s">
        <v>140</v>
      </c>
      <c r="B463" s="141" t="s">
        <v>14</v>
      </c>
      <c r="C463" s="15"/>
      <c r="D463" s="15"/>
      <c r="E463" s="15"/>
      <c r="F463" s="47"/>
      <c r="G463" s="15"/>
      <c r="H463" s="15"/>
      <c r="I463" s="15"/>
      <c r="J463" s="47"/>
      <c r="K463" s="15"/>
      <c r="L463" s="15"/>
      <c r="M463" s="15"/>
      <c r="N463" s="47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47"/>
    </row>
    <row r="464" spans="1:26" outlineLevel="1">
      <c r="A464" s="2" t="s">
        <v>151</v>
      </c>
      <c r="B464" s="2" t="s">
        <v>15</v>
      </c>
      <c r="C464" s="15"/>
      <c r="D464" s="15"/>
      <c r="E464" s="15"/>
      <c r="F464" s="47"/>
      <c r="G464" s="15"/>
      <c r="H464" s="15"/>
      <c r="I464" s="15"/>
      <c r="J464" s="47"/>
      <c r="K464" s="15"/>
      <c r="L464" s="15"/>
      <c r="M464" s="15"/>
      <c r="N464" s="47"/>
      <c r="O464" s="15"/>
      <c r="P464" s="15"/>
      <c r="Q464" s="15"/>
      <c r="R464" s="15"/>
      <c r="S464" s="15"/>
      <c r="T464" s="15"/>
      <c r="U464" s="15"/>
      <c r="V464" s="47"/>
      <c r="W464" s="15"/>
      <c r="X464" s="15"/>
      <c r="Y464" s="15"/>
      <c r="Z464" s="47"/>
    </row>
    <row r="465" spans="1:26" outlineLevel="1">
      <c r="A465" s="1101" t="s">
        <v>111</v>
      </c>
      <c r="B465" s="1102"/>
      <c r="C465" s="46" t="e">
        <f t="shared" ref="C465:Z465" si="725">AVERAGEIF(C455:C464,"&gt;0")</f>
        <v>#DIV/0!</v>
      </c>
      <c r="D465" s="50" t="e">
        <f t="shared" si="725"/>
        <v>#DIV/0!</v>
      </c>
      <c r="E465" s="50" t="e">
        <f t="shared" si="725"/>
        <v>#DIV/0!</v>
      </c>
      <c r="F465" s="50" t="e">
        <f t="shared" si="725"/>
        <v>#DIV/0!</v>
      </c>
      <c r="G465" s="46" t="e">
        <f t="shared" si="725"/>
        <v>#DIV/0!</v>
      </c>
      <c r="H465" s="50" t="e">
        <f t="shared" si="725"/>
        <v>#DIV/0!</v>
      </c>
      <c r="I465" s="50" t="e">
        <f t="shared" si="725"/>
        <v>#DIV/0!</v>
      </c>
      <c r="J465" s="50" t="e">
        <f t="shared" si="725"/>
        <v>#DIV/0!</v>
      </c>
      <c r="K465" s="46" t="e">
        <f t="shared" si="725"/>
        <v>#DIV/0!</v>
      </c>
      <c r="L465" s="50" t="e">
        <f t="shared" si="725"/>
        <v>#DIV/0!</v>
      </c>
      <c r="M465" s="50" t="e">
        <f t="shared" si="725"/>
        <v>#DIV/0!</v>
      </c>
      <c r="N465" s="50" t="e">
        <f t="shared" si="725"/>
        <v>#DIV/0!</v>
      </c>
      <c r="O465" s="46" t="e">
        <f t="shared" si="725"/>
        <v>#DIV/0!</v>
      </c>
      <c r="P465" s="50" t="e">
        <f t="shared" si="725"/>
        <v>#DIV/0!</v>
      </c>
      <c r="Q465" s="50" t="e">
        <f t="shared" si="725"/>
        <v>#DIV/0!</v>
      </c>
      <c r="R465" s="50" t="e">
        <f t="shared" si="725"/>
        <v>#DIV/0!</v>
      </c>
      <c r="S465" s="46" t="e">
        <f t="shared" si="725"/>
        <v>#DIV/0!</v>
      </c>
      <c r="T465" s="50" t="e">
        <f t="shared" si="725"/>
        <v>#DIV/0!</v>
      </c>
      <c r="U465" s="50" t="e">
        <f t="shared" si="725"/>
        <v>#DIV/0!</v>
      </c>
      <c r="V465" s="50" t="e">
        <f t="shared" si="725"/>
        <v>#DIV/0!</v>
      </c>
      <c r="W465" s="46" t="e">
        <f t="shared" si="725"/>
        <v>#DIV/0!</v>
      </c>
      <c r="X465" s="50" t="e">
        <f t="shared" si="725"/>
        <v>#DIV/0!</v>
      </c>
      <c r="Y465" s="50" t="e">
        <f t="shared" si="725"/>
        <v>#DIV/0!</v>
      </c>
      <c r="Z465" s="50" t="e">
        <f t="shared" si="725"/>
        <v>#DIV/0!</v>
      </c>
    </row>
    <row r="466" spans="1:26" outlineLevel="1"/>
    <row r="467" spans="1:26" outlineLevel="1"/>
    <row r="468" spans="1:26" ht="15" customHeight="1" outlineLevel="1">
      <c r="A468" s="1098" t="s">
        <v>2</v>
      </c>
      <c r="B468" s="1099" t="s">
        <v>3</v>
      </c>
      <c r="C468" s="270" t="s">
        <v>122</v>
      </c>
      <c r="D468" s="271"/>
      <c r="E468" s="271"/>
      <c r="F468" s="272"/>
    </row>
    <row r="469" spans="1:26" outlineLevel="1">
      <c r="A469" s="1098"/>
      <c r="B469" s="1100"/>
      <c r="C469" s="59" t="s">
        <v>79</v>
      </c>
      <c r="D469" s="59" t="s">
        <v>53</v>
      </c>
      <c r="E469" s="59" t="s">
        <v>54</v>
      </c>
      <c r="F469" s="59" t="s">
        <v>55</v>
      </c>
    </row>
    <row r="470" spans="1:26" outlineLevel="1">
      <c r="A470" s="2" t="s">
        <v>151</v>
      </c>
      <c r="B470" s="2" t="s">
        <v>4</v>
      </c>
      <c r="C470" s="15">
        <f t="shared" ref="C470:F475" si="726">SUM(C439,G439,K439,O439,S439,W439,C455,G455,K455,O455,S455,W455)</f>
        <v>1111.6400530000001</v>
      </c>
      <c r="D470" s="15">
        <f t="shared" si="726"/>
        <v>439.75</v>
      </c>
      <c r="E470" s="15">
        <f t="shared" si="726"/>
        <v>169.46666666666667</v>
      </c>
      <c r="F470" s="15">
        <f t="shared" si="726"/>
        <v>22.749999999999996</v>
      </c>
    </row>
    <row r="471" spans="1:26" outlineLevel="1">
      <c r="A471" s="2" t="s">
        <v>90</v>
      </c>
      <c r="B471" s="2" t="s">
        <v>5</v>
      </c>
      <c r="C471" s="15">
        <f t="shared" si="726"/>
        <v>1066.030051</v>
      </c>
      <c r="D471" s="15">
        <f t="shared" si="726"/>
        <v>474.33333333333337</v>
      </c>
      <c r="E471" s="15">
        <f t="shared" si="726"/>
        <v>190.51666666666668</v>
      </c>
      <c r="F471" s="15">
        <f t="shared" si="726"/>
        <v>31.999999999999996</v>
      </c>
    </row>
    <row r="472" spans="1:26" outlineLevel="1">
      <c r="A472" s="2" t="s">
        <v>90</v>
      </c>
      <c r="B472" s="2" t="s">
        <v>6</v>
      </c>
      <c r="C472" s="15">
        <f t="shared" si="726"/>
        <v>1144.5100600000001</v>
      </c>
      <c r="D472" s="15">
        <f t="shared" si="726"/>
        <v>473.04999999999995</v>
      </c>
      <c r="E472" s="15">
        <f t="shared" si="726"/>
        <v>176.98333333333335</v>
      </c>
      <c r="F472" s="15">
        <f t="shared" si="726"/>
        <v>34.283333333333331</v>
      </c>
    </row>
    <row r="473" spans="1:26" outlineLevel="1">
      <c r="A473" s="2" t="s">
        <v>90</v>
      </c>
      <c r="B473" s="2" t="s">
        <v>7</v>
      </c>
      <c r="C473" s="15">
        <f t="shared" si="726"/>
        <v>1219.885055</v>
      </c>
      <c r="D473" s="15">
        <f t="shared" si="726"/>
        <v>599.44999999999993</v>
      </c>
      <c r="E473" s="15">
        <f t="shared" si="726"/>
        <v>155.84166666666664</v>
      </c>
      <c r="F473" s="15">
        <f t="shared" si="726"/>
        <v>5.5666666666666664</v>
      </c>
    </row>
    <row r="474" spans="1:26" outlineLevel="1">
      <c r="A474" s="141" t="s">
        <v>90</v>
      </c>
      <c r="B474" s="141" t="s">
        <v>155</v>
      </c>
      <c r="C474" s="15">
        <f t="shared" si="726"/>
        <v>1230.510055</v>
      </c>
      <c r="D474" s="15">
        <f t="shared" si="726"/>
        <v>669.51666666666654</v>
      </c>
      <c r="E474" s="15">
        <f t="shared" si="726"/>
        <v>170.34999999999997</v>
      </c>
      <c r="F474" s="15">
        <f t="shared" si="726"/>
        <v>11.883333333333335</v>
      </c>
    </row>
    <row r="475" spans="1:26" outlineLevel="1">
      <c r="A475" s="2" t="s">
        <v>151</v>
      </c>
      <c r="B475" s="2" t="s">
        <v>8</v>
      </c>
      <c r="C475" s="15">
        <f t="shared" si="726"/>
        <v>1081.2100599999999</v>
      </c>
      <c r="D475" s="15">
        <f t="shared" si="726"/>
        <v>577.61666666666667</v>
      </c>
      <c r="E475" s="15">
        <f t="shared" si="726"/>
        <v>91.933333333333323</v>
      </c>
      <c r="F475" s="15">
        <f t="shared" si="726"/>
        <v>0.98333333333333317</v>
      </c>
    </row>
    <row r="476" spans="1:26" outlineLevel="1">
      <c r="A476" s="2" t="s">
        <v>168</v>
      </c>
      <c r="B476" s="2" t="s">
        <v>9</v>
      </c>
      <c r="C476" s="15">
        <f t="shared" ref="C476:C479" si="727">SUM(C446,G446,K446,O446,S446,W446,C461,G461,K461,O461,S461,W461)</f>
        <v>1079.9200599999999</v>
      </c>
      <c r="D476" s="15">
        <f t="shared" ref="D476:D479" si="728">SUM(D446,H446,L446,P446,T446,X446,D461,H461,L461,P461,T461,X461)</f>
        <v>337.29999999999995</v>
      </c>
      <c r="E476" s="15">
        <f t="shared" ref="E476:E479" si="729">SUM(E446,I446,M446,Q446,U446,Y446,E461,I461,M461,Q461,U461,Y461)</f>
        <v>124.39999999999999</v>
      </c>
      <c r="F476" s="15">
        <f t="shared" ref="F476:F479" si="730">SUM(F446,J446,N446,R446,V446,Z446,F461,J461,N461,R461,V461,Z461)</f>
        <v>0</v>
      </c>
    </row>
    <row r="477" spans="1:26" outlineLevel="1">
      <c r="A477" s="2" t="s">
        <v>91</v>
      </c>
      <c r="B477" s="2" t="s">
        <v>12</v>
      </c>
      <c r="C477" s="15">
        <f t="shared" si="727"/>
        <v>742.00004599999988</v>
      </c>
      <c r="D477" s="15">
        <f t="shared" si="728"/>
        <v>439.2166666666667</v>
      </c>
      <c r="E477" s="15">
        <f t="shared" si="729"/>
        <v>166.36666666666667</v>
      </c>
      <c r="F477" s="15">
        <f t="shared" si="730"/>
        <v>7.0166666666666675</v>
      </c>
    </row>
    <row r="478" spans="1:26" outlineLevel="1">
      <c r="A478" s="141" t="s">
        <v>140</v>
      </c>
      <c r="B478" s="141" t="s">
        <v>14</v>
      </c>
      <c r="C478" s="15">
        <f t="shared" si="727"/>
        <v>797.1400339999999</v>
      </c>
      <c r="D478" s="15">
        <f t="shared" si="728"/>
        <v>460.66666666666669</v>
      </c>
      <c r="E478" s="15">
        <f t="shared" si="729"/>
        <v>227.71666666666667</v>
      </c>
      <c r="F478" s="15">
        <f t="shared" si="730"/>
        <v>7.8166666666666647</v>
      </c>
    </row>
    <row r="479" spans="1:26" outlineLevel="1">
      <c r="A479" s="2" t="s">
        <v>151</v>
      </c>
      <c r="B479" s="2" t="s">
        <v>15</v>
      </c>
      <c r="C479" s="15">
        <f t="shared" si="727"/>
        <v>1210.8100509999999</v>
      </c>
      <c r="D479" s="15">
        <f t="shared" si="728"/>
        <v>390.23333333333335</v>
      </c>
      <c r="E479" s="15">
        <f t="shared" si="729"/>
        <v>110.03333333333333</v>
      </c>
      <c r="F479" s="15">
        <f t="shared" si="730"/>
        <v>0</v>
      </c>
    </row>
    <row r="480" spans="1:26" outlineLevel="1">
      <c r="A480" s="1101" t="s">
        <v>111</v>
      </c>
      <c r="B480" s="1102"/>
      <c r="C480" s="46">
        <f>AVERAGEIF(C470:C479,"&gt;0")</f>
        <v>1068.3655524999999</v>
      </c>
      <c r="D480" s="50">
        <f>AVERAGEIF(D470:D479,"&gt;0")</f>
        <v>486.11333333333334</v>
      </c>
      <c r="E480" s="50">
        <f>AVERAGEIF(E470:E479,"&gt;0")</f>
        <v>158.36083333333332</v>
      </c>
      <c r="F480" s="50">
        <f>AVERAGEIF(F470:F479,"&gt;0")</f>
        <v>15.2875</v>
      </c>
    </row>
  </sheetData>
  <dataConsolidate/>
  <mergeCells count="526">
    <mergeCell ref="L119:M119"/>
    <mergeCell ref="A76:B76"/>
    <mergeCell ref="J155:J156"/>
    <mergeCell ref="C155:C156"/>
    <mergeCell ref="B155:B156"/>
    <mergeCell ref="I113:K113"/>
    <mergeCell ref="B113:H113"/>
    <mergeCell ref="A203:A204"/>
    <mergeCell ref="B203:B204"/>
    <mergeCell ref="J203:J204"/>
    <mergeCell ref="C203:C204"/>
    <mergeCell ref="I203:I204"/>
    <mergeCell ref="E179:E180"/>
    <mergeCell ref="A80:B80"/>
    <mergeCell ref="F155:F156"/>
    <mergeCell ref="I155:I156"/>
    <mergeCell ref="A85:B85"/>
    <mergeCell ref="C131:C132"/>
    <mergeCell ref="A126:H126"/>
    <mergeCell ref="K131:K132"/>
    <mergeCell ref="A124:P124"/>
    <mergeCell ref="B97:B98"/>
    <mergeCell ref="D203:D204"/>
    <mergeCell ref="E203:E204"/>
    <mergeCell ref="A293:B293"/>
    <mergeCell ref="N293:O293"/>
    <mergeCell ref="K274:K275"/>
    <mergeCell ref="L274:L275"/>
    <mergeCell ref="N274:N275"/>
    <mergeCell ref="O274:O275"/>
    <mergeCell ref="B274:B275"/>
    <mergeCell ref="D274:D275"/>
    <mergeCell ref="I227:I228"/>
    <mergeCell ref="E251:E252"/>
    <mergeCell ref="D251:D252"/>
    <mergeCell ref="A270:B270"/>
    <mergeCell ref="B227:B228"/>
    <mergeCell ref="A251:A252"/>
    <mergeCell ref="D227:D228"/>
    <mergeCell ref="E227:E228"/>
    <mergeCell ref="C227:C228"/>
    <mergeCell ref="N251:N252"/>
    <mergeCell ref="F227:F228"/>
    <mergeCell ref="G227:G228"/>
    <mergeCell ref="H227:H228"/>
    <mergeCell ref="J227:J228"/>
    <mergeCell ref="H274:H275"/>
    <mergeCell ref="O203:O204"/>
    <mergeCell ref="H179:H180"/>
    <mergeCell ref="K203:K204"/>
    <mergeCell ref="L251:L252"/>
    <mergeCell ref="C274:C275"/>
    <mergeCell ref="P227:P228"/>
    <mergeCell ref="A227:A228"/>
    <mergeCell ref="K179:K180"/>
    <mergeCell ref="E274:E275"/>
    <mergeCell ref="F251:F252"/>
    <mergeCell ref="A247:B247"/>
    <mergeCell ref="A223:B223"/>
    <mergeCell ref="A274:A275"/>
    <mergeCell ref="A199:B199"/>
    <mergeCell ref="P274:P275"/>
    <mergeCell ref="G203:G204"/>
    <mergeCell ref="H203:H204"/>
    <mergeCell ref="H251:H252"/>
    <mergeCell ref="N247:O247"/>
    <mergeCell ref="N203:N204"/>
    <mergeCell ref="C251:C252"/>
    <mergeCell ref="F203:F204"/>
    <mergeCell ref="C453:F453"/>
    <mergeCell ref="G453:J453"/>
    <mergeCell ref="A129:B129"/>
    <mergeCell ref="W437:Z437"/>
    <mergeCell ref="S453:V453"/>
    <mergeCell ref="W453:Z453"/>
    <mergeCell ref="B251:B252"/>
    <mergeCell ref="U320:U321"/>
    <mergeCell ref="U297:U298"/>
    <mergeCell ref="W389:W390"/>
    <mergeCell ref="V389:V390"/>
    <mergeCell ref="X389:X390"/>
    <mergeCell ref="Y389:Y390"/>
    <mergeCell ref="W297:W298"/>
    <mergeCell ref="X297:X298"/>
    <mergeCell ref="V320:V321"/>
    <mergeCell ref="X366:X367"/>
    <mergeCell ref="A385:B385"/>
    <mergeCell ref="A408:B408"/>
    <mergeCell ref="N362:O362"/>
    <mergeCell ref="W274:W275"/>
    <mergeCell ref="X274:X275"/>
    <mergeCell ref="N175:O175"/>
    <mergeCell ref="V343:V344"/>
    <mergeCell ref="DI23:DI24"/>
    <mergeCell ref="A480:B480"/>
    <mergeCell ref="A153:B153"/>
    <mergeCell ref="A177:B177"/>
    <mergeCell ref="A201:B201"/>
    <mergeCell ref="A225:B225"/>
    <mergeCell ref="A249:B249"/>
    <mergeCell ref="A272:B272"/>
    <mergeCell ref="A295:B295"/>
    <mergeCell ref="A318:B318"/>
    <mergeCell ref="A341:B341"/>
    <mergeCell ref="A432:B432"/>
    <mergeCell ref="B320:B321"/>
    <mergeCell ref="A453:A454"/>
    <mergeCell ref="B453:B454"/>
    <mergeCell ref="A465:B465"/>
    <mergeCell ref="A387:B387"/>
    <mergeCell ref="A412:A413"/>
    <mergeCell ref="B412:B413"/>
    <mergeCell ref="A437:A438"/>
    <mergeCell ref="B437:B438"/>
    <mergeCell ref="R274:R275"/>
    <mergeCell ref="Q203:Q204"/>
    <mergeCell ref="A450:B450"/>
    <mergeCell ref="Y297:Y298"/>
    <mergeCell ref="Y320:Y321"/>
    <mergeCell ref="W320:W321"/>
    <mergeCell ref="X320:X321"/>
    <mergeCell ref="Y366:Y367"/>
    <mergeCell ref="Y251:Y252"/>
    <mergeCell ref="W251:W252"/>
    <mergeCell ref="X251:X252"/>
    <mergeCell ref="A468:A469"/>
    <mergeCell ref="B468:B469"/>
    <mergeCell ref="Q343:Q344"/>
    <mergeCell ref="R343:R344"/>
    <mergeCell ref="K320:K321"/>
    <mergeCell ref="L320:L321"/>
    <mergeCell ref="P251:P252"/>
    <mergeCell ref="P297:P298"/>
    <mergeCell ref="R320:R321"/>
    <mergeCell ref="P320:P321"/>
    <mergeCell ref="Q251:Q252"/>
    <mergeCell ref="R251:R252"/>
    <mergeCell ref="Q320:Q321"/>
    <mergeCell ref="S320:S321"/>
    <mergeCell ref="Q297:Q298"/>
    <mergeCell ref="S297:S298"/>
    <mergeCell ref="S251:S252"/>
    <mergeCell ref="J251:J252"/>
    <mergeCell ref="V251:V252"/>
    <mergeCell ref="V227:V228"/>
    <mergeCell ref="V203:V204"/>
    <mergeCell ref="I179:I180"/>
    <mergeCell ref="G179:G180"/>
    <mergeCell ref="J179:J180"/>
    <mergeCell ref="V179:V180"/>
    <mergeCell ref="Q179:Q180"/>
    <mergeCell ref="K227:K228"/>
    <mergeCell ref="S179:S180"/>
    <mergeCell ref="N227:N228"/>
    <mergeCell ref="L179:L180"/>
    <mergeCell ref="N179:N180"/>
    <mergeCell ref="O179:O180"/>
    <mergeCell ref="P179:P180"/>
    <mergeCell ref="R203:R204"/>
    <mergeCell ref="S203:S204"/>
    <mergeCell ref="I251:I252"/>
    <mergeCell ref="G251:G252"/>
    <mergeCell ref="R227:R228"/>
    <mergeCell ref="Q227:Q228"/>
    <mergeCell ref="T203:T204"/>
    <mergeCell ref="AE76:AF77"/>
    <mergeCell ref="S227:S228"/>
    <mergeCell ref="R179:R180"/>
    <mergeCell ref="L227:L228"/>
    <mergeCell ref="I125:P125"/>
    <mergeCell ref="V131:V132"/>
    <mergeCell ref="H97:L97"/>
    <mergeCell ref="J78:L78"/>
    <mergeCell ref="A125:H125"/>
    <mergeCell ref="M78:M79"/>
    <mergeCell ref="N151:O151"/>
    <mergeCell ref="S155:S156"/>
    <mergeCell ref="O155:O156"/>
    <mergeCell ref="P155:P156"/>
    <mergeCell ref="U131:U132"/>
    <mergeCell ref="N155:N156"/>
    <mergeCell ref="T155:T156"/>
    <mergeCell ref="O113:O114"/>
    <mergeCell ref="A94:B94"/>
    <mergeCell ref="C97:G97"/>
    <mergeCell ref="E155:E156"/>
    <mergeCell ref="L131:L132"/>
    <mergeCell ref="D155:D156"/>
    <mergeCell ref="A151:B151"/>
    <mergeCell ref="DE76:DI76"/>
    <mergeCell ref="CZ76:DD76"/>
    <mergeCell ref="CV76:CY76"/>
    <mergeCell ref="CJ76:CU76"/>
    <mergeCell ref="CJ94:CU94"/>
    <mergeCell ref="AM76:AP76"/>
    <mergeCell ref="AQ76:AT76"/>
    <mergeCell ref="CV94:CY94"/>
    <mergeCell ref="AU76:AX76"/>
    <mergeCell ref="BE76:BG76"/>
    <mergeCell ref="BI76:BM76"/>
    <mergeCell ref="BN76:CI76"/>
    <mergeCell ref="AY94:BD94"/>
    <mergeCell ref="BE94:BG94"/>
    <mergeCell ref="BI94:BM94"/>
    <mergeCell ref="BN94:CI94"/>
    <mergeCell ref="AU94:AX94"/>
    <mergeCell ref="W131:W132"/>
    <mergeCell ref="AG94:AL94"/>
    <mergeCell ref="DJ78:DJ79"/>
    <mergeCell ref="CZ94:DD94"/>
    <mergeCell ref="DE94:DI94"/>
    <mergeCell ref="AM94:AP94"/>
    <mergeCell ref="AQ94:AT94"/>
    <mergeCell ref="U389:U390"/>
    <mergeCell ref="X203:X204"/>
    <mergeCell ref="X227:X228"/>
    <mergeCell ref="W179:W180"/>
    <mergeCell ref="X179:X180"/>
    <mergeCell ref="Y131:Y132"/>
    <mergeCell ref="Y179:Y180"/>
    <mergeCell ref="Y155:Y156"/>
    <mergeCell ref="Y203:Y204"/>
    <mergeCell ref="W203:W204"/>
    <mergeCell ref="U203:U204"/>
    <mergeCell ref="U179:U180"/>
    <mergeCell ref="X131:X132"/>
    <mergeCell ref="W155:W156"/>
    <mergeCell ref="X155:X156"/>
    <mergeCell ref="W227:W228"/>
    <mergeCell ref="U251:U252"/>
    <mergeCell ref="R366:R367"/>
    <mergeCell ref="S366:S367"/>
    <mergeCell ref="T366:T367"/>
    <mergeCell ref="U366:U367"/>
    <mergeCell ref="Q389:Q390"/>
    <mergeCell ref="S389:S390"/>
    <mergeCell ref="T389:T390"/>
    <mergeCell ref="O389:O390"/>
    <mergeCell ref="Y227:Y228"/>
    <mergeCell ref="T320:T321"/>
    <mergeCell ref="T251:T252"/>
    <mergeCell ref="T227:T228"/>
    <mergeCell ref="T343:T344"/>
    <mergeCell ref="Y274:Y275"/>
    <mergeCell ref="S274:S275"/>
    <mergeCell ref="T274:T275"/>
    <mergeCell ref="W366:W367"/>
    <mergeCell ref="Y343:Y344"/>
    <mergeCell ref="W343:W344"/>
    <mergeCell ref="V366:V367"/>
    <mergeCell ref="U274:U275"/>
    <mergeCell ref="V274:V275"/>
    <mergeCell ref="X343:X344"/>
    <mergeCell ref="V297:V298"/>
    <mergeCell ref="I389:I390"/>
    <mergeCell ref="O320:O321"/>
    <mergeCell ref="J366:J367"/>
    <mergeCell ref="H366:H367"/>
    <mergeCell ref="H343:H344"/>
    <mergeCell ref="N385:O385"/>
    <mergeCell ref="G366:G367"/>
    <mergeCell ref="F366:F367"/>
    <mergeCell ref="Q366:Q367"/>
    <mergeCell ref="U343:U344"/>
    <mergeCell ref="K343:K344"/>
    <mergeCell ref="L343:L344"/>
    <mergeCell ref="N343:N344"/>
    <mergeCell ref="O343:O344"/>
    <mergeCell ref="P343:P344"/>
    <mergeCell ref="T297:T298"/>
    <mergeCell ref="N339:O339"/>
    <mergeCell ref="N316:O316"/>
    <mergeCell ref="N320:N321"/>
    <mergeCell ref="N297:N298"/>
    <mergeCell ref="K297:K298"/>
    <mergeCell ref="L297:L298"/>
    <mergeCell ref="S343:S344"/>
    <mergeCell ref="R297:R298"/>
    <mergeCell ref="Q274:Q275"/>
    <mergeCell ref="J274:J275"/>
    <mergeCell ref="E343:E344"/>
    <mergeCell ref="E320:E321"/>
    <mergeCell ref="F274:F275"/>
    <mergeCell ref="G274:G275"/>
    <mergeCell ref="C412:D412"/>
    <mergeCell ref="F412:F413"/>
    <mergeCell ref="G412:H412"/>
    <mergeCell ref="D320:D321"/>
    <mergeCell ref="D343:D344"/>
    <mergeCell ref="C343:C344"/>
    <mergeCell ref="D297:D298"/>
    <mergeCell ref="I343:I344"/>
    <mergeCell ref="I320:I321"/>
    <mergeCell ref="G343:G344"/>
    <mergeCell ref="N389:N390"/>
    <mergeCell ref="P366:P367"/>
    <mergeCell ref="P389:P390"/>
    <mergeCell ref="N366:N367"/>
    <mergeCell ref="O366:O367"/>
    <mergeCell ref="G320:G321"/>
    <mergeCell ref="H320:H321"/>
    <mergeCell ref="F320:F321"/>
    <mergeCell ref="A389:A390"/>
    <mergeCell ref="B389:B390"/>
    <mergeCell ref="D389:D390"/>
    <mergeCell ref="E389:E390"/>
    <mergeCell ref="F389:F390"/>
    <mergeCell ref="C389:C390"/>
    <mergeCell ref="G389:G390"/>
    <mergeCell ref="H389:H390"/>
    <mergeCell ref="D89:F89"/>
    <mergeCell ref="G89:I89"/>
    <mergeCell ref="A179:A180"/>
    <mergeCell ref="B179:B180"/>
    <mergeCell ref="C366:C367"/>
    <mergeCell ref="A339:B339"/>
    <mergeCell ref="A343:A344"/>
    <mergeCell ref="B343:B344"/>
    <mergeCell ref="C320:C321"/>
    <mergeCell ref="F343:F344"/>
    <mergeCell ref="A364:B364"/>
    <mergeCell ref="A320:A321"/>
    <mergeCell ref="A362:B362"/>
    <mergeCell ref="A366:A367"/>
    <mergeCell ref="B366:B367"/>
    <mergeCell ref="D366:D367"/>
    <mergeCell ref="U227:U228"/>
    <mergeCell ref="V155:V156"/>
    <mergeCell ref="N78:P78"/>
    <mergeCell ref="N131:N132"/>
    <mergeCell ref="O131:O132"/>
    <mergeCell ref="I126:P126"/>
    <mergeCell ref="A83:B83"/>
    <mergeCell ref="A78:B79"/>
    <mergeCell ref="A113:A114"/>
    <mergeCell ref="A119:A120"/>
    <mergeCell ref="A81:B81"/>
    <mergeCell ref="A110:B110"/>
    <mergeCell ref="A89:B90"/>
    <mergeCell ref="A91:B91"/>
    <mergeCell ref="A92:B92"/>
    <mergeCell ref="A93:B93"/>
    <mergeCell ref="G155:G156"/>
    <mergeCell ref="I131:I132"/>
    <mergeCell ref="H155:H156"/>
    <mergeCell ref="T179:T180"/>
    <mergeCell ref="P203:P204"/>
    <mergeCell ref="C179:C180"/>
    <mergeCell ref="D179:D180"/>
    <mergeCell ref="F179:F180"/>
    <mergeCell ref="A316:B316"/>
    <mergeCell ref="A297:A298"/>
    <mergeCell ref="B297:B298"/>
    <mergeCell ref="C297:C298"/>
    <mergeCell ref="BD23:BG23"/>
    <mergeCell ref="AF23:AK23"/>
    <mergeCell ref="AX23:BC23"/>
    <mergeCell ref="P131:P132"/>
    <mergeCell ref="C78:C79"/>
    <mergeCell ref="D78:F78"/>
    <mergeCell ref="AP23:AS23"/>
    <mergeCell ref="AT23:AW23"/>
    <mergeCell ref="A175:B175"/>
    <mergeCell ref="A155:A156"/>
    <mergeCell ref="A84:B84"/>
    <mergeCell ref="AY76:BD76"/>
    <mergeCell ref="AG76:AL76"/>
    <mergeCell ref="U155:U156"/>
    <mergeCell ref="G78:I78"/>
    <mergeCell ref="J89:L89"/>
    <mergeCell ref="M89:M90"/>
    <mergeCell ref="N270:O270"/>
    <mergeCell ref="O251:O252"/>
    <mergeCell ref="N44:P44"/>
    <mergeCell ref="DD23:DH23"/>
    <mergeCell ref="A131:A132"/>
    <mergeCell ref="B131:B132"/>
    <mergeCell ref="D131:D132"/>
    <mergeCell ref="E131:E132"/>
    <mergeCell ref="F131:F132"/>
    <mergeCell ref="G131:G132"/>
    <mergeCell ref="H131:H132"/>
    <mergeCell ref="J131:J132"/>
    <mergeCell ref="Q131:Q132"/>
    <mergeCell ref="R131:R132"/>
    <mergeCell ref="S131:S132"/>
    <mergeCell ref="T131:T132"/>
    <mergeCell ref="BH23:BL23"/>
    <mergeCell ref="BM23:CH23"/>
    <mergeCell ref="CI23:CT23"/>
    <mergeCell ref="CU23:CX23"/>
    <mergeCell ref="CY23:DC23"/>
    <mergeCell ref="M22:M23"/>
    <mergeCell ref="J44:L44"/>
    <mergeCell ref="M44:M45"/>
    <mergeCell ref="AL23:AO23"/>
    <mergeCell ref="C89:C90"/>
    <mergeCell ref="A97:A98"/>
    <mergeCell ref="N56:P56"/>
    <mergeCell ref="F18:G19"/>
    <mergeCell ref="K437:N437"/>
    <mergeCell ref="O437:R437"/>
    <mergeCell ref="K453:N453"/>
    <mergeCell ref="O453:R453"/>
    <mergeCell ref="Q155:Q156"/>
    <mergeCell ref="N199:O199"/>
    <mergeCell ref="L203:L204"/>
    <mergeCell ref="J389:J390"/>
    <mergeCell ref="R389:R390"/>
    <mergeCell ref="K389:K390"/>
    <mergeCell ref="L389:L390"/>
    <mergeCell ref="K366:K367"/>
    <mergeCell ref="L366:L367"/>
    <mergeCell ref="N408:O408"/>
    <mergeCell ref="K251:K252"/>
    <mergeCell ref="N223:O223"/>
    <mergeCell ref="O227:O228"/>
    <mergeCell ref="O297:O298"/>
    <mergeCell ref="R155:R156"/>
    <mergeCell ref="K155:K156"/>
    <mergeCell ref="L155:L156"/>
    <mergeCell ref="H18:I19"/>
    <mergeCell ref="F15:G15"/>
    <mergeCell ref="J18:K19"/>
    <mergeCell ref="J16:K17"/>
    <mergeCell ref="L16:M17"/>
    <mergeCell ref="A15:B15"/>
    <mergeCell ref="B22:B23"/>
    <mergeCell ref="A22:A23"/>
    <mergeCell ref="J22:L22"/>
    <mergeCell ref="C11:D11"/>
    <mergeCell ref="C17:D17"/>
    <mergeCell ref="A56:A57"/>
    <mergeCell ref="C56:C57"/>
    <mergeCell ref="A42:B42"/>
    <mergeCell ref="A46:B46"/>
    <mergeCell ref="G56:I56"/>
    <mergeCell ref="G22:I22"/>
    <mergeCell ref="B56:B57"/>
    <mergeCell ref="M56:M57"/>
    <mergeCell ref="D56:F56"/>
    <mergeCell ref="A48:B48"/>
    <mergeCell ref="C44:C45"/>
    <mergeCell ref="D44:F44"/>
    <mergeCell ref="A49:B49"/>
    <mergeCell ref="A51:B51"/>
    <mergeCell ref="A50:B50"/>
    <mergeCell ref="G44:I44"/>
    <mergeCell ref="A53:B53"/>
    <mergeCell ref="A52:B52"/>
    <mergeCell ref="A44:B45"/>
    <mergeCell ref="J56:L56"/>
    <mergeCell ref="A47:B47"/>
    <mergeCell ref="D22:F22"/>
    <mergeCell ref="K5:M5"/>
    <mergeCell ref="A10:B10"/>
    <mergeCell ref="B8:D8"/>
    <mergeCell ref="O6:P6"/>
    <mergeCell ref="K8:M8"/>
    <mergeCell ref="N15:O15"/>
    <mergeCell ref="H8:J8"/>
    <mergeCell ref="C18:D18"/>
    <mergeCell ref="N18:O19"/>
    <mergeCell ref="A11:B11"/>
    <mergeCell ref="M6:N6"/>
    <mergeCell ref="K6:L6"/>
    <mergeCell ref="E8:G8"/>
    <mergeCell ref="E16:E17"/>
    <mergeCell ref="E18:E19"/>
    <mergeCell ref="N16:O17"/>
    <mergeCell ref="L18:M19"/>
    <mergeCell ref="H7:J7"/>
    <mergeCell ref="N8:P8"/>
    <mergeCell ref="H16:I17"/>
    <mergeCell ref="H15:I15"/>
    <mergeCell ref="F16:G17"/>
    <mergeCell ref="J15:K15"/>
    <mergeCell ref="L15:M15"/>
    <mergeCell ref="A1:B4"/>
    <mergeCell ref="N7:P7"/>
    <mergeCell ref="N113:N114"/>
    <mergeCell ref="A86:B86"/>
    <mergeCell ref="A82:B82"/>
    <mergeCell ref="M97:P97"/>
    <mergeCell ref="C1:L3"/>
    <mergeCell ref="C4:L4"/>
    <mergeCell ref="B7:D7"/>
    <mergeCell ref="E7:G7"/>
    <mergeCell ref="M1:N1"/>
    <mergeCell ref="M2:N2"/>
    <mergeCell ref="M3:N3"/>
    <mergeCell ref="M4:N4"/>
    <mergeCell ref="O1:P1"/>
    <mergeCell ref="O2:P2"/>
    <mergeCell ref="O3:P3"/>
    <mergeCell ref="O4:P4"/>
    <mergeCell ref="N5:P5"/>
    <mergeCell ref="B5:D5"/>
    <mergeCell ref="E5:G5"/>
    <mergeCell ref="H5:J5"/>
    <mergeCell ref="K7:M7"/>
    <mergeCell ref="L113:M113"/>
    <mergeCell ref="S437:V437"/>
    <mergeCell ref="C437:F437"/>
    <mergeCell ref="G437:J437"/>
    <mergeCell ref="AE23:AE24"/>
    <mergeCell ref="I6:J6"/>
    <mergeCell ref="G6:H6"/>
    <mergeCell ref="E6:F6"/>
    <mergeCell ref="C19:D19"/>
    <mergeCell ref="N22:P22"/>
    <mergeCell ref="C22:C23"/>
    <mergeCell ref="C15:D15"/>
    <mergeCell ref="C16:D16"/>
    <mergeCell ref="I366:I367"/>
    <mergeCell ref="I274:I275"/>
    <mergeCell ref="F297:F298"/>
    <mergeCell ref="G297:G298"/>
    <mergeCell ref="H297:H298"/>
    <mergeCell ref="E297:E298"/>
    <mergeCell ref="J320:J321"/>
    <mergeCell ref="J297:J298"/>
    <mergeCell ref="E366:E367"/>
    <mergeCell ref="I297:I298"/>
    <mergeCell ref="J343:J344"/>
    <mergeCell ref="B119:G119"/>
  </mergeCells>
  <phoneticPr fontId="115" type="noConversion"/>
  <printOptions horizontalCentered="1"/>
  <pageMargins left="0.16" right="0.17" top="0.3" bottom="0.3" header="0.1" footer="0.1"/>
  <pageSetup paperSize="9" scale="44" fitToHeight="0" orientation="portrait" horizontalDpi="300" verticalDpi="300" r:id="rId1"/>
  <headerFooter>
    <oddFooter>&amp;L&amp;14&amp;F &amp;A&amp;RReported by Planning Section           Page &amp;P of &amp;N</oddFooter>
  </headerFooter>
  <ignoredErrors>
    <ignoredError sqref="F42 F76:J76 F41 F75 O33 D33 D67 F86 F53 F67 F175:F180 I53 F83 I83 I67:J67 I82 F80:F81 F82 L82 I49 F49 F48 F47 F51 I48 I46 I47 I51 I86 I80:I81 L80:L81 N82:O82 F50 L76:M76 F84 I41 I33 H42:K42 L41 I50 F33 I84 L33" formula="1"/>
    <ignoredError sqref="P33 O42:P42" evalError="1"/>
    <ignoredError sqref="G27:H27 J27:K27" formulaRange="1"/>
  </ignoredError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X150"/>
  <sheetViews>
    <sheetView showGridLines="0" tabSelected="1" view="pageBreakPreview" topLeftCell="A118" zoomScale="70" zoomScaleNormal="100" zoomScaleSheetLayoutView="70" workbookViewId="0">
      <selection activeCell="N146" sqref="N146"/>
    </sheetView>
  </sheetViews>
  <sheetFormatPr defaultColWidth="9.140625" defaultRowHeight="17.100000000000001" customHeight="1"/>
  <cols>
    <col min="1" max="1" width="11.28515625" customWidth="1"/>
    <col min="2" max="2" width="12" customWidth="1"/>
    <col min="3" max="3" width="20.7109375" bestFit="1" customWidth="1"/>
    <col min="4" max="4" width="14" customWidth="1"/>
    <col min="5" max="5" width="14.42578125" customWidth="1"/>
    <col min="6" max="6" width="12.42578125" customWidth="1"/>
    <col min="7" max="7" width="13.42578125" customWidth="1"/>
    <col min="8" max="8" width="14.42578125" customWidth="1"/>
    <col min="9" max="9" width="14.7109375" customWidth="1"/>
    <col min="10" max="10" width="13" customWidth="1"/>
    <col min="11" max="12" width="14.42578125" customWidth="1"/>
    <col min="13" max="13" width="16.28515625" customWidth="1"/>
    <col min="14" max="14" width="13.42578125" customWidth="1"/>
    <col min="15" max="15" width="12.42578125" customWidth="1"/>
    <col min="16" max="16" width="13.85546875" customWidth="1"/>
    <col min="17" max="17" width="14.42578125" bestFit="1" customWidth="1"/>
    <col min="18" max="24" width="12.42578125" customWidth="1"/>
  </cols>
  <sheetData>
    <row r="1" spans="1:24" s="1" customFormat="1" ht="12.95" customHeight="1">
      <c r="A1" s="1128"/>
      <c r="B1" s="1129"/>
      <c r="C1" s="1130"/>
      <c r="D1" s="1140" t="s">
        <v>110</v>
      </c>
      <c r="E1" s="1141"/>
      <c r="F1" s="1141"/>
      <c r="G1" s="1141"/>
      <c r="H1" s="1141"/>
      <c r="I1" s="1141"/>
      <c r="J1" s="1141"/>
      <c r="K1" s="1141"/>
      <c r="L1" s="1141"/>
      <c r="M1" s="1141"/>
      <c r="N1" s="1141"/>
      <c r="O1" s="1141"/>
      <c r="P1" s="1141"/>
      <c r="Q1" s="1141"/>
      <c r="R1" s="1141"/>
      <c r="S1" s="1141"/>
      <c r="T1" s="1142"/>
      <c r="U1" s="1144" t="s">
        <v>135</v>
      </c>
      <c r="V1" s="1145"/>
      <c r="W1" s="1146" t="s">
        <v>134</v>
      </c>
      <c r="X1" s="1147"/>
    </row>
    <row r="2" spans="1:24" s="1" customFormat="1" ht="12.95" customHeight="1">
      <c r="A2" s="1131"/>
      <c r="B2" s="1132"/>
      <c r="C2" s="988"/>
      <c r="D2" s="1004"/>
      <c r="E2" s="1005"/>
      <c r="F2" s="1005"/>
      <c r="G2" s="1005"/>
      <c r="H2" s="1005"/>
      <c r="I2" s="1005"/>
      <c r="J2" s="1005"/>
      <c r="K2" s="1005"/>
      <c r="L2" s="1005"/>
      <c r="M2" s="1005"/>
      <c r="N2" s="1005"/>
      <c r="O2" s="1005"/>
      <c r="P2" s="1005"/>
      <c r="Q2" s="1005"/>
      <c r="R2" s="1005"/>
      <c r="S2" s="1005"/>
      <c r="T2" s="1006"/>
      <c r="U2" s="1012" t="s">
        <v>136</v>
      </c>
      <c r="V2" s="1013"/>
      <c r="W2" s="1018" t="s">
        <v>139</v>
      </c>
      <c r="X2" s="1148"/>
    </row>
    <row r="3" spans="1:24" s="1" customFormat="1" ht="12.95" customHeight="1">
      <c r="A3" s="1131"/>
      <c r="B3" s="1132"/>
      <c r="C3" s="988"/>
      <c r="D3" s="1004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6"/>
      <c r="U3" s="1012" t="s">
        <v>137</v>
      </c>
      <c r="V3" s="1013"/>
      <c r="W3" s="1020">
        <v>42009</v>
      </c>
      <c r="X3" s="1021"/>
    </row>
    <row r="4" spans="1:24" s="1" customFormat="1" ht="12.95" customHeight="1">
      <c r="A4" s="1133"/>
      <c r="B4" s="1134"/>
      <c r="C4" s="990"/>
      <c r="D4" s="1007" t="s">
        <v>81</v>
      </c>
      <c r="E4" s="1008"/>
      <c r="F4" s="1008"/>
      <c r="G4" s="1008"/>
      <c r="H4" s="1008"/>
      <c r="I4" s="1008"/>
      <c r="J4" s="1008"/>
      <c r="K4" s="1008"/>
      <c r="L4" s="1008"/>
      <c r="M4" s="1008"/>
      <c r="N4" s="1008"/>
      <c r="O4" s="1008"/>
      <c r="P4" s="1008"/>
      <c r="Q4" s="1008"/>
      <c r="R4" s="1008"/>
      <c r="S4" s="1008"/>
      <c r="T4" s="1009"/>
      <c r="U4" s="1014" t="s">
        <v>138</v>
      </c>
      <c r="V4" s="1015"/>
      <c r="W4" s="1022" t="s">
        <v>167</v>
      </c>
      <c r="X4" s="1122"/>
    </row>
    <row r="5" spans="1:24" s="1" customFormat="1" ht="17.100000000000001" customHeight="1">
      <c r="A5" s="1136" t="s">
        <v>82</v>
      </c>
      <c r="B5" s="1137"/>
      <c r="C5" s="1024" t="s">
        <v>83</v>
      </c>
      <c r="D5" s="1024"/>
      <c r="E5" s="1024"/>
      <c r="F5" s="1024"/>
      <c r="G5" s="1024"/>
      <c r="H5" s="1024" t="s">
        <v>84</v>
      </c>
      <c r="I5" s="1024"/>
      <c r="J5" s="1024"/>
      <c r="K5" s="1024"/>
      <c r="L5" s="1024"/>
      <c r="M5" s="991" t="s">
        <v>19</v>
      </c>
      <c r="N5" s="991"/>
      <c r="O5" s="991"/>
      <c r="P5" s="991"/>
      <c r="Q5" s="1024" t="s">
        <v>85</v>
      </c>
      <c r="R5" s="1024"/>
      <c r="S5" s="1024"/>
      <c r="T5" s="1024"/>
      <c r="U5" s="1024" t="s">
        <v>86</v>
      </c>
      <c r="V5" s="1024"/>
      <c r="W5" s="1024"/>
      <c r="X5" s="1123"/>
    </row>
    <row r="6" spans="1:24" s="1" customFormat="1" ht="17.100000000000001" customHeight="1">
      <c r="A6" s="1136" t="s">
        <v>87</v>
      </c>
      <c r="B6" s="1137"/>
      <c r="C6" s="1138" t="s">
        <v>4</v>
      </c>
      <c r="D6" s="1139"/>
      <c r="E6" s="1138" t="s">
        <v>88</v>
      </c>
      <c r="F6" s="1139"/>
      <c r="G6" s="969" t="s">
        <v>269</v>
      </c>
      <c r="H6" s="1143"/>
      <c r="I6" s="1143"/>
      <c r="J6" s="970"/>
      <c r="K6" s="1125" t="s">
        <v>157</v>
      </c>
      <c r="L6" s="1126"/>
      <c r="M6" s="1125" t="s">
        <v>12</v>
      </c>
      <c r="N6" s="1126"/>
      <c r="O6" s="1125" t="s">
        <v>335</v>
      </c>
      <c r="P6" s="1126"/>
      <c r="Q6" s="1138" t="s">
        <v>14</v>
      </c>
      <c r="R6" s="1139"/>
      <c r="S6" s="1120" t="s">
        <v>15</v>
      </c>
      <c r="T6" s="1127"/>
      <c r="U6" s="1120" t="s">
        <v>16</v>
      </c>
      <c r="V6" s="1127"/>
      <c r="W6" s="1120" t="s">
        <v>9</v>
      </c>
      <c r="X6" s="1121"/>
    </row>
    <row r="7" spans="1:24" s="1" customFormat="1" ht="17.100000000000001" customHeight="1">
      <c r="A7" s="1136" t="s">
        <v>89</v>
      </c>
      <c r="B7" s="1137"/>
      <c r="C7" s="991" t="s">
        <v>90</v>
      </c>
      <c r="D7" s="991"/>
      <c r="E7" s="991"/>
      <c r="F7" s="991"/>
      <c r="G7" s="991"/>
      <c r="H7" s="991" t="s">
        <v>91</v>
      </c>
      <c r="I7" s="991"/>
      <c r="J7" s="991"/>
      <c r="K7" s="991"/>
      <c r="L7" s="991"/>
      <c r="M7" s="991"/>
      <c r="N7" s="991"/>
      <c r="O7" s="991"/>
      <c r="P7" s="991"/>
      <c r="Q7" s="991" t="s">
        <v>92</v>
      </c>
      <c r="R7" s="991"/>
      <c r="S7" s="991"/>
      <c r="T7" s="991"/>
      <c r="U7" s="991" t="s">
        <v>168</v>
      </c>
      <c r="V7" s="991"/>
      <c r="W7" s="991"/>
      <c r="X7" s="1124"/>
    </row>
    <row r="8" spans="1:24" s="1" customFormat="1" ht="17.100000000000001" customHeight="1">
      <c r="A8" s="1136" t="s">
        <v>93</v>
      </c>
      <c r="B8" s="1137"/>
      <c r="C8" s="991" t="s">
        <v>106</v>
      </c>
      <c r="D8" s="991"/>
      <c r="E8" s="991"/>
      <c r="F8" s="991"/>
      <c r="G8" s="991"/>
      <c r="H8" s="1024" t="s">
        <v>94</v>
      </c>
      <c r="I8" s="1024"/>
      <c r="J8" s="1024"/>
      <c r="K8" s="1024"/>
      <c r="L8" s="1024"/>
      <c r="M8" s="1024" t="s">
        <v>95</v>
      </c>
      <c r="N8" s="1024"/>
      <c r="O8" s="1024"/>
      <c r="P8" s="1024"/>
      <c r="Q8" s="1024" t="s">
        <v>107</v>
      </c>
      <c r="R8" s="1024"/>
      <c r="S8" s="1024"/>
      <c r="T8" s="1024"/>
      <c r="U8" s="1024" t="s">
        <v>108</v>
      </c>
      <c r="V8" s="1024"/>
      <c r="W8" s="1024"/>
      <c r="X8" s="1123"/>
    </row>
    <row r="9" spans="1:24" s="20" customFormat="1" ht="5.0999999999999996" customHeight="1">
      <c r="A9" s="103"/>
      <c r="B9" s="104"/>
      <c r="C9" s="104"/>
      <c r="D9" s="104"/>
      <c r="E9" s="104"/>
      <c r="F9" s="104"/>
      <c r="G9" s="104"/>
      <c r="H9" s="104"/>
      <c r="I9" s="104"/>
      <c r="J9" s="104"/>
      <c r="K9" s="104"/>
      <c r="L9" s="104"/>
      <c r="M9" s="104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7"/>
    </row>
    <row r="10" spans="1:24" s="23" customFormat="1" ht="15" customHeight="1">
      <c r="A10" s="1135" t="s">
        <v>99</v>
      </c>
      <c r="B10" s="1029"/>
      <c r="C10" s="105" t="str">
        <f>+'Planning Section'!C10</f>
        <v>21-27 May 2023</v>
      </c>
      <c r="E10" s="22"/>
      <c r="F10" s="21"/>
      <c r="G10" s="21"/>
      <c r="H10" s="21"/>
      <c r="I10" s="21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8"/>
    </row>
    <row r="11" spans="1:24" s="23" customFormat="1" ht="15" customHeight="1">
      <c r="A11" s="1135" t="s">
        <v>96</v>
      </c>
      <c r="B11" s="1029"/>
      <c r="C11" s="25" t="s">
        <v>332</v>
      </c>
      <c r="E11" s="26"/>
      <c r="F11" s="25"/>
      <c r="G11" s="25"/>
      <c r="H11" s="25"/>
      <c r="I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109"/>
    </row>
    <row r="12" spans="1:24" s="20" customFormat="1" ht="9" customHeight="1">
      <c r="A12" s="27"/>
      <c r="B12" s="120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4"/>
    </row>
    <row r="13" spans="1:24" ht="17.100000000000001" customHeight="1">
      <c r="A13" s="60" t="s">
        <v>147</v>
      </c>
      <c r="X13" s="110"/>
    </row>
    <row r="14" spans="1:24" ht="17.100000000000001" customHeight="1">
      <c r="A14" s="60" t="s">
        <v>102</v>
      </c>
      <c r="X14" s="111" t="s">
        <v>115</v>
      </c>
    </row>
    <row r="15" spans="1:24" ht="17.100000000000001" customHeight="1">
      <c r="A15" s="1119" t="s">
        <v>150</v>
      </c>
      <c r="B15" s="1031" t="s">
        <v>2</v>
      </c>
      <c r="C15" s="1031" t="s">
        <v>337</v>
      </c>
      <c r="D15" s="1031" t="s">
        <v>33</v>
      </c>
      <c r="E15" s="1031"/>
      <c r="F15" s="1031"/>
      <c r="G15" s="1031" t="s">
        <v>34</v>
      </c>
      <c r="H15" s="1031"/>
      <c r="I15" s="1031"/>
      <c r="J15" s="1031" t="s">
        <v>35</v>
      </c>
      <c r="K15" s="1031"/>
      <c r="L15" s="1031"/>
      <c r="M15" s="1031" t="s">
        <v>36</v>
      </c>
      <c r="N15" s="1031"/>
      <c r="O15" s="1031"/>
      <c r="P15" s="1031" t="s">
        <v>37</v>
      </c>
      <c r="Q15" s="1031"/>
      <c r="R15" s="1031"/>
      <c r="S15" s="1031" t="s">
        <v>38</v>
      </c>
      <c r="T15" s="1031"/>
      <c r="U15" s="1031"/>
      <c r="V15" s="1031" t="s">
        <v>145</v>
      </c>
      <c r="W15" s="1031"/>
      <c r="X15" s="1149"/>
    </row>
    <row r="16" spans="1:24" ht="17.100000000000001" customHeight="1">
      <c r="A16" s="1119"/>
      <c r="B16" s="1031"/>
      <c r="C16" s="1031"/>
      <c r="D16" s="143" t="s">
        <v>20</v>
      </c>
      <c r="E16" s="143" t="s">
        <v>21</v>
      </c>
      <c r="F16" s="143" t="s">
        <v>25</v>
      </c>
      <c r="G16" s="143" t="s">
        <v>20</v>
      </c>
      <c r="H16" s="143" t="s">
        <v>21</v>
      </c>
      <c r="I16" s="143" t="s">
        <v>25</v>
      </c>
      <c r="J16" s="143" t="s">
        <v>20</v>
      </c>
      <c r="K16" s="143" t="s">
        <v>21</v>
      </c>
      <c r="L16" s="143" t="s">
        <v>25</v>
      </c>
      <c r="M16" s="143" t="s">
        <v>20</v>
      </c>
      <c r="N16" s="143" t="s">
        <v>21</v>
      </c>
      <c r="O16" s="143" t="s">
        <v>25</v>
      </c>
      <c r="P16" s="143" t="s">
        <v>20</v>
      </c>
      <c r="Q16" s="143" t="s">
        <v>21</v>
      </c>
      <c r="R16" s="143" t="s">
        <v>25</v>
      </c>
      <c r="S16" s="143" t="s">
        <v>20</v>
      </c>
      <c r="T16" s="143" t="s">
        <v>21</v>
      </c>
      <c r="U16" s="143" t="s">
        <v>25</v>
      </c>
      <c r="V16" s="143" t="s">
        <v>20</v>
      </c>
      <c r="W16" s="143" t="s">
        <v>21</v>
      </c>
      <c r="X16" s="144" t="s">
        <v>25</v>
      </c>
    </row>
    <row r="17" spans="1:24" ht="17.100000000000001" customHeight="1">
      <c r="A17" s="163" t="str">
        <f>'Planning Section'!A24</f>
        <v>RTN</v>
      </c>
      <c r="B17" s="165" t="str">
        <f>'Planning Section'!B24</f>
        <v>PTP</v>
      </c>
      <c r="C17" s="123">
        <f>'Planning Section'!C24</f>
        <v>0</v>
      </c>
      <c r="D17" s="40">
        <f>+('Planning Section'!C133/'Planning Section'!E133)*'Planning Section'!G133</f>
        <v>0</v>
      </c>
      <c r="E17" s="40">
        <f>+'Planning Section'!K133</f>
        <v>0</v>
      </c>
      <c r="F17" s="52">
        <f t="shared" ref="F17:F20" si="0">+E17-D17</f>
        <v>0</v>
      </c>
      <c r="G17" s="205">
        <f>+('Planning Section'!C157/'Planning Section'!E157)*'Planning Section'!G157</f>
        <v>0</v>
      </c>
      <c r="H17" s="205">
        <f>+'Planning Section'!K157</f>
        <v>0</v>
      </c>
      <c r="I17" s="52">
        <f t="shared" ref="I17:I25" si="1">+H17-G17</f>
        <v>0</v>
      </c>
      <c r="J17" s="208">
        <f>+('Planning Section'!C181/'Planning Section'!E181)*'Planning Section'!G181</f>
        <v>0</v>
      </c>
      <c r="K17" s="208">
        <f>+'Planning Section'!K181</f>
        <v>0</v>
      </c>
      <c r="L17" s="52">
        <f t="shared" ref="L17:L25" si="2">+K17-J17</f>
        <v>0</v>
      </c>
      <c r="M17" s="208">
        <f>+('Planning Section'!C205/'Planning Section'!E205)*'Planning Section'!G205</f>
        <v>0</v>
      </c>
      <c r="N17" s="208">
        <f>+'Planning Section'!K205</f>
        <v>0</v>
      </c>
      <c r="O17" s="52">
        <f t="shared" ref="O17:O25" si="3">+N17-M17</f>
        <v>0</v>
      </c>
      <c r="P17" s="208">
        <f>+('Planning Section'!F229/'Planning Section'!H229)*'Planning Section'!J229</f>
        <v>0</v>
      </c>
      <c r="Q17" s="208">
        <f>+'Planning Section'!K229</f>
        <v>0</v>
      </c>
      <c r="R17" s="52">
        <f t="shared" ref="R17:R25" si="4">+Q17-P17</f>
        <v>0</v>
      </c>
      <c r="S17" s="208">
        <f>+('Planning Section'!C253/'Planning Section'!E253)*'Planning Section'!G253</f>
        <v>0</v>
      </c>
      <c r="T17" s="208">
        <f>+'Planning Section'!K253</f>
        <v>0</v>
      </c>
      <c r="U17" s="52">
        <f t="shared" ref="U17:U25" si="5">+T17-S17</f>
        <v>0</v>
      </c>
      <c r="V17" s="40">
        <f>SUM(D17,G17,J17,M17,P17,S17)</f>
        <v>0</v>
      </c>
      <c r="W17" s="40">
        <f t="shared" ref="W17:W25" si="6">SUM(E17,H17,K17,N17,Q17,T17)</f>
        <v>0</v>
      </c>
      <c r="X17" s="112">
        <f t="shared" ref="X17:X25" si="7">+W17-V17</f>
        <v>0</v>
      </c>
    </row>
    <row r="18" spans="1:24" ht="17.100000000000001" customHeight="1">
      <c r="A18" s="163" t="str">
        <f>'Planning Section'!A25</f>
        <v>RTN</v>
      </c>
      <c r="B18" s="165" t="str">
        <f>'Planning Section'!B25</f>
        <v>PAMA</v>
      </c>
      <c r="C18" s="123">
        <f>'Planning Section'!C25</f>
        <v>8940000</v>
      </c>
      <c r="D18" s="40">
        <f>+('Planning Section'!C134/'Planning Section'!E134)*'Planning Section'!G134</f>
        <v>690000</v>
      </c>
      <c r="E18" s="40">
        <f>+'Planning Section'!K134</f>
        <v>793633</v>
      </c>
      <c r="F18" s="52">
        <f t="shared" si="0"/>
        <v>103633</v>
      </c>
      <c r="G18" s="205">
        <f>+('Planning Section'!C158/'Planning Section'!E158)*'Planning Section'!G158</f>
        <v>660000</v>
      </c>
      <c r="H18" s="205">
        <f>+'Planning Section'!K158</f>
        <v>791123</v>
      </c>
      <c r="I18" s="52">
        <f t="shared" si="1"/>
        <v>131123</v>
      </c>
      <c r="J18" s="208">
        <f>+('Planning Section'!C182/'Planning Section'!E182)*'Planning Section'!G182</f>
        <v>730000</v>
      </c>
      <c r="K18" s="208">
        <f>+'Planning Section'!K182</f>
        <v>740367</v>
      </c>
      <c r="L18" s="52">
        <f t="shared" si="2"/>
        <v>10367</v>
      </c>
      <c r="M18" s="208">
        <f>+('Planning Section'!C206/'Planning Section'!E206)*'Planning Section'!G206</f>
        <v>730000</v>
      </c>
      <c r="N18" s="208">
        <f>+'Planning Section'!K206</f>
        <v>593829</v>
      </c>
      <c r="O18" s="52">
        <f t="shared" si="3"/>
        <v>-136171</v>
      </c>
      <c r="P18" s="208">
        <f>+('Planning Section'!C230/'Planning Section'!E230)*'Planning Section'!G230</f>
        <v>696774.19354838715</v>
      </c>
      <c r="Q18" s="208">
        <f>+'Planning Section'!K230</f>
        <v>542286</v>
      </c>
      <c r="R18" s="52">
        <f t="shared" si="4"/>
        <v>-154488.19354838715</v>
      </c>
      <c r="S18" s="208">
        <f>+('Planning Section'!C254/'Planning Section'!E254)*'Planning Section'!G254</f>
        <v>0</v>
      </c>
      <c r="T18" s="208">
        <f>+'Planning Section'!K254</f>
        <v>0</v>
      </c>
      <c r="U18" s="52">
        <f t="shared" si="5"/>
        <v>0</v>
      </c>
      <c r="V18" s="40">
        <f t="shared" ref="V18:V25" si="8">SUM(D18,G18,J18,M18,P18,S18)</f>
        <v>3506774.1935483869</v>
      </c>
      <c r="W18" s="40">
        <f t="shared" si="6"/>
        <v>3461238</v>
      </c>
      <c r="X18" s="112">
        <f t="shared" si="7"/>
        <v>-45536.193548386917</v>
      </c>
    </row>
    <row r="19" spans="1:24" ht="17.100000000000001" customHeight="1">
      <c r="A19" s="163" t="str">
        <f>'Planning Section'!A26</f>
        <v>RTN</v>
      </c>
      <c r="B19" s="165" t="str">
        <f>'Planning Section'!B26</f>
        <v>KMI</v>
      </c>
      <c r="C19" s="123">
        <f>'Planning Section'!C26</f>
        <v>0</v>
      </c>
      <c r="D19" s="40">
        <f>+('Planning Section'!C135/'Planning Section'!E135)*'Planning Section'!G135</f>
        <v>0</v>
      </c>
      <c r="E19" s="40">
        <f>+'Planning Section'!K135</f>
        <v>0</v>
      </c>
      <c r="F19" s="52">
        <f t="shared" si="0"/>
        <v>0</v>
      </c>
      <c r="G19" s="205">
        <f>+('Planning Section'!C159/'Planning Section'!E159)*'Planning Section'!G159</f>
        <v>0</v>
      </c>
      <c r="H19" s="205">
        <f>+'Planning Section'!K159</f>
        <v>0</v>
      </c>
      <c r="I19" s="52">
        <f t="shared" si="1"/>
        <v>0</v>
      </c>
      <c r="J19" s="208">
        <f>+('Planning Section'!C183/'Planning Section'!E183)*'Planning Section'!G183</f>
        <v>0</v>
      </c>
      <c r="K19" s="208">
        <f>+'Planning Section'!K183</f>
        <v>0</v>
      </c>
      <c r="L19" s="52">
        <f t="shared" si="2"/>
        <v>0</v>
      </c>
      <c r="M19" s="208">
        <f>+('Planning Section'!C207/'Planning Section'!E207)*'Planning Section'!G207</f>
        <v>0</v>
      </c>
      <c r="N19" s="208">
        <f>+'Planning Section'!K207</f>
        <v>0</v>
      </c>
      <c r="O19" s="52">
        <f t="shared" si="3"/>
        <v>0</v>
      </c>
      <c r="P19" s="208">
        <f>+('Planning Section'!C231/'Planning Section'!E231)*'Planning Section'!G231</f>
        <v>0</v>
      </c>
      <c r="Q19" s="208">
        <f>+'Planning Section'!K231</f>
        <v>0</v>
      </c>
      <c r="R19" s="52">
        <f t="shared" si="4"/>
        <v>0</v>
      </c>
      <c r="S19" s="208">
        <f>+('Planning Section'!C255/'Planning Section'!E255)*'Planning Section'!G255</f>
        <v>0</v>
      </c>
      <c r="T19" s="208">
        <f>+'Planning Section'!K255</f>
        <v>0</v>
      </c>
      <c r="U19" s="52">
        <f t="shared" si="5"/>
        <v>0</v>
      </c>
      <c r="V19" s="40">
        <f t="shared" si="8"/>
        <v>0</v>
      </c>
      <c r="W19" s="40">
        <f t="shared" si="6"/>
        <v>0</v>
      </c>
      <c r="X19" s="112">
        <f t="shared" si="7"/>
        <v>0</v>
      </c>
    </row>
    <row r="20" spans="1:24" ht="17.100000000000001" customHeight="1">
      <c r="A20" s="163" t="str">
        <f>'Planning Section'!A27</f>
        <v>RS-CF</v>
      </c>
      <c r="B20" s="165" t="str">
        <f>'Planning Section'!B27</f>
        <v>PAMA</v>
      </c>
      <c r="C20" s="123">
        <f>'Planning Section'!C27</f>
        <v>21680000</v>
      </c>
      <c r="D20" s="40">
        <f>+('Planning Section'!C136/'Planning Section'!E136)*'Planning Section'!G136</f>
        <v>1680000</v>
      </c>
      <c r="E20" s="40">
        <f>+'Planning Section'!K136</f>
        <v>1782699</v>
      </c>
      <c r="F20" s="52">
        <f t="shared" si="0"/>
        <v>102699</v>
      </c>
      <c r="G20" s="205">
        <f>+('Planning Section'!C160/'Planning Section'!E160)*'Planning Section'!G160</f>
        <v>1600000</v>
      </c>
      <c r="H20" s="205">
        <f>+'Planning Section'!K160</f>
        <v>1677719</v>
      </c>
      <c r="I20" s="52">
        <f t="shared" si="1"/>
        <v>77719</v>
      </c>
      <c r="J20" s="208">
        <f>+('Planning Section'!C184/'Planning Section'!E184)*'Planning Section'!G184</f>
        <v>1760000</v>
      </c>
      <c r="K20" s="208">
        <f>+'Planning Section'!K184</f>
        <v>1613054</v>
      </c>
      <c r="L20" s="52">
        <f t="shared" si="2"/>
        <v>-146946</v>
      </c>
      <c r="M20" s="208">
        <f>+('Planning Section'!C208/'Planning Section'!E208)*'Planning Section'!G208</f>
        <v>1760000</v>
      </c>
      <c r="N20" s="208">
        <f>+'Planning Section'!K208</f>
        <v>1420111</v>
      </c>
      <c r="O20" s="52">
        <f t="shared" si="3"/>
        <v>-339889</v>
      </c>
      <c r="P20" s="208">
        <f>+('Planning Section'!C232/'Planning Section'!E232)*'Planning Section'!G232</f>
        <v>1680967.7419354839</v>
      </c>
      <c r="Q20" s="208">
        <f>+'Planning Section'!K232</f>
        <v>1525820</v>
      </c>
      <c r="R20" s="52">
        <f t="shared" si="4"/>
        <v>-155147.74193548388</v>
      </c>
      <c r="S20" s="208">
        <f>+('Planning Section'!C256/'Planning Section'!E256)*'Planning Section'!G256</f>
        <v>0</v>
      </c>
      <c r="T20" s="208">
        <f>+'Planning Section'!K256</f>
        <v>0</v>
      </c>
      <c r="U20" s="52">
        <f t="shared" si="5"/>
        <v>0</v>
      </c>
      <c r="V20" s="40">
        <f t="shared" si="8"/>
        <v>8480967.7419354841</v>
      </c>
      <c r="W20" s="205">
        <f t="shared" si="6"/>
        <v>8019403</v>
      </c>
      <c r="X20" s="112">
        <f t="shared" si="7"/>
        <v>-461564.74193548411</v>
      </c>
    </row>
    <row r="21" spans="1:24" ht="16.5" customHeight="1">
      <c r="A21" s="163" t="str">
        <f>'Planning Section'!A28</f>
        <v>RS-G</v>
      </c>
      <c r="B21" s="167" t="str">
        <f>'Planning Section'!B28</f>
        <v>PAMA</v>
      </c>
      <c r="C21" s="123">
        <f>'Planning Section'!C28</f>
        <v>9190000</v>
      </c>
      <c r="D21" s="40">
        <f>+('Planning Section'!C137/'Planning Section'!E137)*'Planning Section'!G137</f>
        <v>710000</v>
      </c>
      <c r="E21" s="40">
        <f>+'Planning Section'!K137</f>
        <v>789952</v>
      </c>
      <c r="F21" s="52">
        <f t="shared" ref="F21:F25" si="9">+E21-D21</f>
        <v>79952</v>
      </c>
      <c r="G21" s="205">
        <f>+('Planning Section'!C161/'Planning Section'!E161)*'Planning Section'!G161</f>
        <v>680000</v>
      </c>
      <c r="H21" s="205">
        <f>+'Planning Section'!K161</f>
        <v>681486</v>
      </c>
      <c r="I21" s="52">
        <f t="shared" si="1"/>
        <v>1486</v>
      </c>
      <c r="J21" s="208">
        <f>+('Planning Section'!C185/'Planning Section'!E185)*'Planning Section'!G185</f>
        <v>750000</v>
      </c>
      <c r="K21" s="208">
        <f>+'Planning Section'!K185</f>
        <v>590559</v>
      </c>
      <c r="L21" s="52">
        <f t="shared" si="2"/>
        <v>-159441</v>
      </c>
      <c r="M21" s="208">
        <f>+('Planning Section'!C209/'Planning Section'!E209)*'Planning Section'!G209</f>
        <v>750000</v>
      </c>
      <c r="N21" s="208">
        <f>+'Planning Section'!K209</f>
        <v>591230</v>
      </c>
      <c r="O21" s="52">
        <f t="shared" si="3"/>
        <v>-158770</v>
      </c>
      <c r="P21" s="208">
        <f>+('Planning Section'!C233/'Planning Section'!E233)*'Planning Section'!G233</f>
        <v>714193.54838709673</v>
      </c>
      <c r="Q21" s="208">
        <f>+'Planning Section'!K233</f>
        <v>709859</v>
      </c>
      <c r="R21" s="52">
        <f t="shared" si="4"/>
        <v>-4334.5483870967291</v>
      </c>
      <c r="S21" s="208">
        <f>+('Planning Section'!C257/'Planning Section'!E257)*'Planning Section'!G257</f>
        <v>0</v>
      </c>
      <c r="T21" s="208">
        <f>+'Planning Section'!K257</f>
        <v>0</v>
      </c>
      <c r="U21" s="52">
        <f t="shared" si="5"/>
        <v>0</v>
      </c>
      <c r="V21" s="40">
        <f t="shared" si="8"/>
        <v>3604193.5483870967</v>
      </c>
      <c r="W21" s="40">
        <f t="shared" si="6"/>
        <v>3363086</v>
      </c>
      <c r="X21" s="112">
        <f t="shared" si="7"/>
        <v>-241107.54838709673</v>
      </c>
    </row>
    <row r="22" spans="1:24" ht="16.5" customHeight="1">
      <c r="A22" s="280" t="str">
        <f>'Planning Section'!A29</f>
        <v>RTM</v>
      </c>
      <c r="B22" s="257" t="str">
        <f>'Planning Section'!B29</f>
        <v>PTP</v>
      </c>
      <c r="C22" s="258">
        <f>'Planning Section'!C29</f>
        <v>0</v>
      </c>
      <c r="D22" s="258">
        <f>+('Planning Section'!C138/'Planning Section'!E138)*'Planning Section'!G138</f>
        <v>0</v>
      </c>
      <c r="E22" s="258">
        <f>+'Planning Section'!K138</f>
        <v>0</v>
      </c>
      <c r="F22" s="259">
        <f t="shared" si="9"/>
        <v>0</v>
      </c>
      <c r="G22" s="281">
        <f>+('Planning Section'!C162/'Planning Section'!E162)*'Planning Section'!G162</f>
        <v>0</v>
      </c>
      <c r="H22" s="205">
        <f>+'Planning Section'!K162</f>
        <v>0</v>
      </c>
      <c r="I22" s="259">
        <f t="shared" si="1"/>
        <v>0</v>
      </c>
      <c r="J22" s="282">
        <f>+('Planning Section'!C186/'Planning Section'!E186)*'Planning Section'!G186</f>
        <v>0</v>
      </c>
      <c r="K22" s="208">
        <f>+'Planning Section'!K186</f>
        <v>0</v>
      </c>
      <c r="L22" s="259">
        <f t="shared" si="2"/>
        <v>0</v>
      </c>
      <c r="M22" s="208">
        <f>+('Planning Section'!C210/'Planning Section'!E210)*'Planning Section'!G210</f>
        <v>0</v>
      </c>
      <c r="N22" s="208">
        <f>+'Planning Section'!K210</f>
        <v>0</v>
      </c>
      <c r="O22" s="259">
        <f t="shared" si="3"/>
        <v>0</v>
      </c>
      <c r="P22" s="282">
        <f>+('Planning Section'!C234/'Planning Section'!E234)*'Planning Section'!G234</f>
        <v>0</v>
      </c>
      <c r="Q22" s="282">
        <f>+'Planning Section'!K234</f>
        <v>0</v>
      </c>
      <c r="R22" s="259">
        <f t="shared" si="4"/>
        <v>0</v>
      </c>
      <c r="S22" s="208">
        <f>+('Planning Section'!C258/'Planning Section'!E258)*'Planning Section'!G258</f>
        <v>0</v>
      </c>
      <c r="T22" s="208">
        <f>+'Planning Section'!K258</f>
        <v>0</v>
      </c>
      <c r="U22" s="259">
        <f t="shared" si="5"/>
        <v>0</v>
      </c>
      <c r="V22" s="258">
        <f t="shared" si="8"/>
        <v>0</v>
      </c>
      <c r="W22" s="258">
        <f t="shared" si="6"/>
        <v>0</v>
      </c>
      <c r="X22" s="284">
        <f t="shared" si="7"/>
        <v>0</v>
      </c>
    </row>
    <row r="23" spans="1:24" ht="16.5" customHeight="1">
      <c r="A23" s="280" t="str">
        <f>'Planning Section'!A30</f>
        <v>RTM</v>
      </c>
      <c r="B23" s="257" t="str">
        <f>'Planning Section'!B30</f>
        <v>PAMA</v>
      </c>
      <c r="C23" s="258">
        <f>'Planning Section'!C30</f>
        <v>11310000</v>
      </c>
      <c r="D23" s="258">
        <f>+('Planning Section'!C139/'Planning Section'!E139)*'Planning Section'!G139</f>
        <v>880000</v>
      </c>
      <c r="E23" s="258">
        <f>+'Planning Section'!K139</f>
        <v>979884</v>
      </c>
      <c r="F23" s="259">
        <f t="shared" si="9"/>
        <v>99884</v>
      </c>
      <c r="G23" s="281">
        <f>+('Planning Section'!C163/'Planning Section'!E163)*'Planning Section'!G163</f>
        <v>830000</v>
      </c>
      <c r="H23" s="205">
        <f>+'Planning Section'!K163</f>
        <v>661856</v>
      </c>
      <c r="I23" s="259">
        <f t="shared" si="1"/>
        <v>-168144</v>
      </c>
      <c r="J23" s="282">
        <f>+('Planning Section'!C187/'Planning Section'!E187)*'Planning Section'!G187</f>
        <v>920000</v>
      </c>
      <c r="K23" s="208">
        <f>+'Planning Section'!K187</f>
        <v>706215</v>
      </c>
      <c r="L23" s="259">
        <f t="shared" si="2"/>
        <v>-213785</v>
      </c>
      <c r="M23" s="208">
        <f>+('Planning Section'!C211/'Planning Section'!E211)*'Planning Section'!G211</f>
        <v>920000</v>
      </c>
      <c r="N23" s="208">
        <f>+'Planning Section'!K211</f>
        <v>653695</v>
      </c>
      <c r="O23" s="259">
        <f t="shared" si="3"/>
        <v>-266305</v>
      </c>
      <c r="P23" s="282">
        <f>+('Planning Section'!C235/'Planning Section'!E235)*'Planning Section'!G235</f>
        <v>879677.41935483867</v>
      </c>
      <c r="Q23" s="282">
        <f>+'Planning Section'!K235</f>
        <v>757445</v>
      </c>
      <c r="R23" s="259">
        <f t="shared" si="4"/>
        <v>-122232.41935483867</v>
      </c>
      <c r="S23" s="208">
        <f>+('Planning Section'!C259/'Planning Section'!E259)*'Planning Section'!G259</f>
        <v>0</v>
      </c>
      <c r="T23" s="208">
        <f>+'Planning Section'!K259</f>
        <v>0</v>
      </c>
      <c r="U23" s="259">
        <f t="shared" si="5"/>
        <v>0</v>
      </c>
      <c r="V23" s="258">
        <f t="shared" si="8"/>
        <v>4429677.4193548383</v>
      </c>
      <c r="W23" s="258">
        <f t="shared" si="6"/>
        <v>3759095</v>
      </c>
      <c r="X23" s="284">
        <f t="shared" si="7"/>
        <v>-670582.41935483832</v>
      </c>
    </row>
    <row r="24" spans="1:24" ht="16.5" customHeight="1">
      <c r="A24" s="280" t="str">
        <f>'Planning Section'!A31</f>
        <v>SSB</v>
      </c>
      <c r="B24" s="257" t="str">
        <f>'Planning Section'!B31</f>
        <v>BIMA</v>
      </c>
      <c r="C24" s="258">
        <f>'Planning Section'!C31</f>
        <v>10180000</v>
      </c>
      <c r="D24" s="258">
        <f>+('Planning Section'!C140/'Planning Section'!E140)*'Planning Section'!G140</f>
        <v>790000</v>
      </c>
      <c r="E24" s="258">
        <f>+'Planning Section'!K140</f>
        <v>832509</v>
      </c>
      <c r="F24" s="259">
        <f t="shared" si="9"/>
        <v>42509</v>
      </c>
      <c r="G24" s="281">
        <f>+('Planning Section'!C164/'Planning Section'!E164)*'Planning Section'!G164</f>
        <v>750000</v>
      </c>
      <c r="H24" s="205">
        <f>+'Planning Section'!K164</f>
        <v>732746</v>
      </c>
      <c r="I24" s="259">
        <f t="shared" si="1"/>
        <v>-17254</v>
      </c>
      <c r="J24" s="282">
        <f>+('Planning Section'!C188/'Planning Section'!E188)*'Planning Section'!G188</f>
        <v>830000</v>
      </c>
      <c r="K24" s="208">
        <f>+'Planning Section'!K188</f>
        <v>805070</v>
      </c>
      <c r="L24" s="259">
        <f t="shared" si="2"/>
        <v>-24930</v>
      </c>
      <c r="M24" s="208">
        <f>+('Planning Section'!C212/'Planning Section'!E212)*'Planning Section'!G212</f>
        <v>830000</v>
      </c>
      <c r="N24" s="208">
        <f>+'Planning Section'!K212</f>
        <v>798360</v>
      </c>
      <c r="O24" s="259">
        <f t="shared" si="3"/>
        <v>-31640</v>
      </c>
      <c r="P24" s="282">
        <f>+('Planning Section'!C236/'Planning Section'!E236)*'Planning Section'!G236</f>
        <v>792580.6451612903</v>
      </c>
      <c r="Q24" s="282">
        <f>+'Planning Section'!K236</f>
        <v>777538</v>
      </c>
      <c r="R24" s="259">
        <f t="shared" si="4"/>
        <v>-15042.645161290304</v>
      </c>
      <c r="S24" s="208">
        <f>+('Planning Section'!C260/'Planning Section'!E260)*'Planning Section'!G260</f>
        <v>0</v>
      </c>
      <c r="T24" s="208">
        <f>+'Planning Section'!K260</f>
        <v>0</v>
      </c>
      <c r="U24" s="259">
        <f t="shared" si="5"/>
        <v>0</v>
      </c>
      <c r="V24" s="258">
        <f t="shared" si="8"/>
        <v>3992580.6451612902</v>
      </c>
      <c r="W24" s="258">
        <f t="shared" si="6"/>
        <v>3946223</v>
      </c>
      <c r="X24" s="284">
        <f t="shared" si="7"/>
        <v>-46357.645161290187</v>
      </c>
    </row>
    <row r="25" spans="1:24" ht="17.100000000000001" customHeight="1" thickBot="1">
      <c r="A25" s="163" t="str">
        <f>'Planning Section'!A32</f>
        <v>SAMUBIU</v>
      </c>
      <c r="B25" s="165" t="str">
        <f>'Planning Section'!B32</f>
        <v>PAMA</v>
      </c>
      <c r="C25" s="123">
        <f>'Planning Section'!C32</f>
        <v>0</v>
      </c>
      <c r="D25" s="40">
        <f>+('Planning Section'!C141/'Planning Section'!E141)*'Planning Section'!G141</f>
        <v>0</v>
      </c>
      <c r="E25" s="40">
        <f>+'Planning Section'!K141</f>
        <v>0</v>
      </c>
      <c r="F25" s="52">
        <f t="shared" si="9"/>
        <v>0</v>
      </c>
      <c r="G25" s="205">
        <f>+('Planning Section'!C165/'Planning Section'!E165)*'Planning Section'!G165</f>
        <v>0</v>
      </c>
      <c r="H25" s="205">
        <f>+'Planning Section'!K165</f>
        <v>0</v>
      </c>
      <c r="I25" s="52">
        <f t="shared" si="1"/>
        <v>0</v>
      </c>
      <c r="J25" s="208">
        <f>+('Planning Section'!C189/'Planning Section'!E189)*'Planning Section'!G189</f>
        <v>0</v>
      </c>
      <c r="K25" s="208">
        <f>+'Planning Section'!K189</f>
        <v>0</v>
      </c>
      <c r="L25" s="52">
        <f t="shared" si="2"/>
        <v>0</v>
      </c>
      <c r="M25" s="208">
        <f>+('Planning Section'!C213/'Planning Section'!E213)*'Planning Section'!G213</f>
        <v>0</v>
      </c>
      <c r="N25" s="208">
        <f>+'Planning Section'!K213</f>
        <v>0</v>
      </c>
      <c r="O25" s="52">
        <f t="shared" si="3"/>
        <v>0</v>
      </c>
      <c r="P25" s="208">
        <f>+('Planning Section'!C237/'Planning Section'!E237)*'Planning Section'!G237</f>
        <v>0</v>
      </c>
      <c r="Q25" s="208">
        <f>+'Planning Section'!K237</f>
        <v>0</v>
      </c>
      <c r="R25" s="52">
        <f t="shared" si="4"/>
        <v>0</v>
      </c>
      <c r="S25" s="208">
        <f>+('Planning Section'!C261/'Planning Section'!E261)*'Planning Section'!G261</f>
        <v>0</v>
      </c>
      <c r="T25" s="208">
        <f>+'Planning Section'!K261</f>
        <v>0</v>
      </c>
      <c r="U25" s="52">
        <f t="shared" si="5"/>
        <v>0</v>
      </c>
      <c r="V25" s="40">
        <f t="shared" si="8"/>
        <v>0</v>
      </c>
      <c r="W25" s="40">
        <f t="shared" si="6"/>
        <v>0</v>
      </c>
      <c r="X25" s="112">
        <f t="shared" si="7"/>
        <v>0</v>
      </c>
    </row>
    <row r="26" spans="1:24" ht="17.100000000000001" customHeight="1" thickTop="1" thickBot="1">
      <c r="A26" s="61" t="s">
        <v>10</v>
      </c>
      <c r="B26" s="42" t="s">
        <v>159</v>
      </c>
      <c r="C26" s="43">
        <f>SUM(C17:C25)</f>
        <v>61300000</v>
      </c>
      <c r="D26" s="43">
        <f>SUM(D17:D25)</f>
        <v>4750000</v>
      </c>
      <c r="E26" s="43">
        <f>SUM(E17:E25)</f>
        <v>5178677</v>
      </c>
      <c r="F26" s="53">
        <f>+E26-D26</f>
        <v>428677</v>
      </c>
      <c r="G26" s="207">
        <f>SUM(G17:G25)</f>
        <v>4520000</v>
      </c>
      <c r="H26" s="207">
        <f>SUM(H17:H25)</f>
        <v>4544930</v>
      </c>
      <c r="I26" s="53">
        <f>+H26-G26</f>
        <v>24930</v>
      </c>
      <c r="J26" s="210">
        <f>SUM(J17:J25)</f>
        <v>4990000</v>
      </c>
      <c r="K26" s="210">
        <f>SUM(K17:K25)</f>
        <v>4455265</v>
      </c>
      <c r="L26" s="53">
        <f>+K26-J26</f>
        <v>-534735</v>
      </c>
      <c r="M26" s="210">
        <f>SUM(M17:M25)</f>
        <v>4990000</v>
      </c>
      <c r="N26" s="210">
        <f>SUM(N17:N25)</f>
        <v>4057225</v>
      </c>
      <c r="O26" s="53">
        <f>+N26-M26</f>
        <v>-932775</v>
      </c>
      <c r="P26" s="210">
        <f>SUM(P17:P25)</f>
        <v>4764193.5483870972</v>
      </c>
      <c r="Q26" s="210">
        <f>SUM(Q17:Q25)</f>
        <v>4312948</v>
      </c>
      <c r="R26" s="53">
        <f>+Q26-P26</f>
        <v>-451245.54838709719</v>
      </c>
      <c r="S26" s="210">
        <f>SUM(S17:S25)</f>
        <v>0</v>
      </c>
      <c r="T26" s="210">
        <f>SUM(T17:T25)</f>
        <v>0</v>
      </c>
      <c r="U26" s="53">
        <f>+T26-S26</f>
        <v>0</v>
      </c>
      <c r="V26" s="43">
        <f>SUM(V17:V25)</f>
        <v>24014193.548387095</v>
      </c>
      <c r="W26" s="43">
        <f>SUM(W17:W25)</f>
        <v>22549045</v>
      </c>
      <c r="X26" s="113">
        <f t="shared" ref="X26:X30" si="10">+W26-V26</f>
        <v>-1465148.5483870953</v>
      </c>
    </row>
    <row r="27" spans="1:24" ht="17.100000000000001" customHeight="1" thickTop="1">
      <c r="A27" s="164" t="str">
        <f>'Planning Section'!A34</f>
        <v>SM AB</v>
      </c>
      <c r="B27" s="166" t="str">
        <f>'Planning Section'!B34</f>
        <v>SIMS</v>
      </c>
      <c r="C27" s="123">
        <f>'Planning Section'!C34</f>
        <v>35350000</v>
      </c>
      <c r="D27" s="40">
        <f>+('Planning Section'!C143/'Planning Section'!E143)*'Planning Section'!G143</f>
        <v>2740000</v>
      </c>
      <c r="E27" s="40">
        <f>+'Planning Section'!K143</f>
        <v>2717779</v>
      </c>
      <c r="F27" s="52">
        <f>+E27-D27</f>
        <v>-22221</v>
      </c>
      <c r="G27" s="205">
        <f>+('Planning Section'!C167/'Planning Section'!E167)*'Planning Section'!G167</f>
        <v>2610000</v>
      </c>
      <c r="H27" s="205">
        <f>+'Planning Section'!K167</f>
        <v>2297729</v>
      </c>
      <c r="I27" s="52">
        <f>+H27-G27</f>
        <v>-312271</v>
      </c>
      <c r="J27" s="208">
        <f>+('Planning Section'!C191/'Planning Section'!E191)*'Planning Section'!G191</f>
        <v>2880000</v>
      </c>
      <c r="K27" s="208">
        <f>+'Planning Section'!K191</f>
        <v>2245542</v>
      </c>
      <c r="L27" s="52">
        <f>+K27-J27</f>
        <v>-634458</v>
      </c>
      <c r="M27" s="208">
        <f>+('Planning Section'!C215/'Planning Section'!E215)*'Planning Section'!G215</f>
        <v>2890000</v>
      </c>
      <c r="N27" s="208">
        <f>+'Planning Section'!K215</f>
        <v>681585</v>
      </c>
      <c r="O27" s="52">
        <f>+N27-M27</f>
        <v>-2208415</v>
      </c>
      <c r="P27" s="208">
        <f>+('Planning Section'!C239/'Planning Section'!E239)*'Planning Section'!G239</f>
        <v>2743548.3870967743</v>
      </c>
      <c r="Q27" s="208">
        <f>+'Planning Section'!K239</f>
        <v>1723720</v>
      </c>
      <c r="R27" s="52">
        <f>+Q27-P27</f>
        <v>-1019828.3870967743</v>
      </c>
      <c r="S27" s="208">
        <f>+('Planning Section'!C263/'Planning Section'!E263)*'Planning Section'!G263</f>
        <v>0</v>
      </c>
      <c r="T27" s="208">
        <f>+'Planning Section'!K263</f>
        <v>0</v>
      </c>
      <c r="U27" s="52">
        <f>+T27-S27</f>
        <v>0</v>
      </c>
      <c r="V27" s="40">
        <f>SUM(D27,G27,J27,M27,P27,S27)</f>
        <v>13863548.387096774</v>
      </c>
      <c r="W27" s="40">
        <f t="shared" ref="W27:W30" si="11">SUM(E27,H27,K27,N27,Q27,T27)</f>
        <v>9666355</v>
      </c>
      <c r="X27" s="112">
        <f t="shared" si="10"/>
        <v>-4197193.3870967738</v>
      </c>
    </row>
    <row r="28" spans="1:24" ht="17.100000000000001" customHeight="1">
      <c r="A28" s="164" t="str">
        <f>'Planning Section'!A35</f>
        <v>SM 6</v>
      </c>
      <c r="B28" s="166" t="str">
        <f>'Planning Section'!B35</f>
        <v>PAMA</v>
      </c>
      <c r="C28" s="123">
        <f>'Planning Section'!C35</f>
        <v>13880000</v>
      </c>
      <c r="D28" s="40">
        <f>+('Planning Section'!C144/'Planning Section'!E144)*'Planning Section'!G144</f>
        <v>1080000</v>
      </c>
      <c r="E28" s="40">
        <f>+'Planning Section'!K144</f>
        <v>1001958</v>
      </c>
      <c r="F28" s="52">
        <f t="shared" ref="F28" si="12">+E28-D28</f>
        <v>-78042</v>
      </c>
      <c r="G28" s="205">
        <f>+('Planning Section'!C168/'Planning Section'!E168)*'Planning Section'!G168</f>
        <v>1020000</v>
      </c>
      <c r="H28" s="205">
        <f>+'Planning Section'!K168</f>
        <v>977822</v>
      </c>
      <c r="I28" s="52">
        <f t="shared" ref="I28" si="13">+H28-G28</f>
        <v>-42178</v>
      </c>
      <c r="J28" s="208">
        <f>+('Planning Section'!C192/'Planning Section'!E192)*'Planning Section'!G192</f>
        <v>1130000</v>
      </c>
      <c r="K28" s="208">
        <f>+'Planning Section'!K192</f>
        <v>954411</v>
      </c>
      <c r="L28" s="52">
        <f t="shared" ref="L28" si="14">+K28-J28</f>
        <v>-175589</v>
      </c>
      <c r="M28" s="208">
        <f>+('Planning Section'!C216/'Planning Section'!E216)*'Planning Section'!G216</f>
        <v>1130000</v>
      </c>
      <c r="N28" s="208">
        <f>+'Planning Section'!K216</f>
        <v>817837</v>
      </c>
      <c r="O28" s="52">
        <f t="shared" ref="O28" si="15">+N28-M28</f>
        <v>-312163</v>
      </c>
      <c r="P28" s="208">
        <f>+('Planning Section'!C240/'Planning Section'!E240)*'Planning Section'!G240</f>
        <v>1080000</v>
      </c>
      <c r="Q28" s="208">
        <f>+'Planning Section'!K240</f>
        <v>937947</v>
      </c>
      <c r="R28" s="52">
        <f t="shared" ref="R28" si="16">+Q28-P28</f>
        <v>-142053</v>
      </c>
      <c r="S28" s="208">
        <f>+('Planning Section'!C263/'Planning Section'!E263)*'Planning Section'!G263</f>
        <v>0</v>
      </c>
      <c r="T28" s="208">
        <f>+'Planning Section'!K263</f>
        <v>0</v>
      </c>
      <c r="U28" s="52">
        <f t="shared" ref="U28" si="17">+T28-S28</f>
        <v>0</v>
      </c>
      <c r="V28" s="40">
        <f t="shared" ref="V28" si="18">SUM(D28,G28,J28,M28,P28,S28)</f>
        <v>5440000</v>
      </c>
      <c r="W28" s="40">
        <f t="shared" si="11"/>
        <v>4689975</v>
      </c>
      <c r="X28" s="112">
        <f t="shared" si="10"/>
        <v>-750025</v>
      </c>
    </row>
    <row r="29" spans="1:24" ht="17.100000000000001" customHeight="1">
      <c r="A29" s="164" t="str">
        <f>'Planning Section'!A36</f>
        <v>SM AB</v>
      </c>
      <c r="B29" s="166" t="str">
        <f>'Planning Section'!B36</f>
        <v>PTP</v>
      </c>
      <c r="C29" s="123">
        <f>'Planning Section'!C36</f>
        <v>3120000</v>
      </c>
      <c r="D29" s="40">
        <f>+('Planning Section'!C145/'Planning Section'!E145)*'Planning Section'!G145</f>
        <v>1040000</v>
      </c>
      <c r="E29" s="40">
        <f>+'Planning Section'!K145</f>
        <v>264000</v>
      </c>
      <c r="F29" s="52">
        <f t="shared" ref="F29:F33" si="19">+E29-D29</f>
        <v>-776000</v>
      </c>
      <c r="G29" s="205">
        <f>+('Planning Section'!C169/'Planning Section'!E169)*'Planning Section'!G169</f>
        <v>990000</v>
      </c>
      <c r="H29" s="205">
        <f>+'Planning Section'!K169</f>
        <v>235440</v>
      </c>
      <c r="I29" s="52">
        <f t="shared" ref="I29:I33" si="20">+H29-G29</f>
        <v>-754560</v>
      </c>
      <c r="J29" s="208">
        <f>+('Planning Section'!C193/'Planning Section'!E193)*'Planning Section'!G193</f>
        <v>1090000</v>
      </c>
      <c r="K29" s="208">
        <f>+'Planning Section'!K193</f>
        <v>182680</v>
      </c>
      <c r="L29" s="52">
        <f t="shared" ref="L29:L33" si="21">+K29-J29</f>
        <v>-907320</v>
      </c>
      <c r="M29" s="208">
        <f>+('Planning Section'!C217/'Planning Section'!E217)*'Planning Section'!G217</f>
        <v>0</v>
      </c>
      <c r="N29" s="208">
        <f>+'Planning Section'!K217</f>
        <v>0</v>
      </c>
      <c r="O29" s="52">
        <f t="shared" ref="O29:O33" si="22">+N29-M29</f>
        <v>0</v>
      </c>
      <c r="P29" s="208">
        <f>+('Planning Section'!C241/'Planning Section'!E241)*'Planning Section'!G241</f>
        <v>0</v>
      </c>
      <c r="Q29" s="208">
        <f>+'Planning Section'!K241</f>
        <v>0</v>
      </c>
      <c r="R29" s="52">
        <f t="shared" ref="R29:R33" si="23">+Q29-P29</f>
        <v>0</v>
      </c>
      <c r="S29" s="208">
        <f>+('Planning Section'!C264/'Planning Section'!E264)*'Planning Section'!G264</f>
        <v>0</v>
      </c>
      <c r="T29" s="208">
        <f>+'Planning Section'!K264</f>
        <v>0</v>
      </c>
      <c r="U29" s="52">
        <f t="shared" ref="U29:U33" si="24">+T29-S29</f>
        <v>0</v>
      </c>
      <c r="V29" s="40">
        <f t="shared" ref="V29" si="25">SUM(D29,G29,J29,M29,P29,S29)</f>
        <v>3120000</v>
      </c>
      <c r="W29" s="40">
        <f t="shared" ref="W29" si="26">SUM(E29,H29,K29,N29,Q29,T29)</f>
        <v>682120</v>
      </c>
      <c r="X29" s="112">
        <f t="shared" ref="X29" si="27">+W29-V29</f>
        <v>-2437880</v>
      </c>
    </row>
    <row r="30" spans="1:24" ht="17.100000000000001" customHeight="1">
      <c r="A30" s="164" t="str">
        <f>'Planning Section'!A37</f>
        <v>SM AB</v>
      </c>
      <c r="B30" s="166" t="str">
        <f>'Planning Section'!B37</f>
        <v>PAMA</v>
      </c>
      <c r="C30" s="123">
        <f>'Planning Section'!C37</f>
        <v>10250000</v>
      </c>
      <c r="D30" s="40">
        <f>+('Planning Section'!C146/'Planning Section'!E146)*'Planning Section'!G146</f>
        <v>0</v>
      </c>
      <c r="E30" s="40">
        <f>+'Planning Section'!K146</f>
        <v>0</v>
      </c>
      <c r="F30" s="52">
        <f t="shared" si="19"/>
        <v>0</v>
      </c>
      <c r="G30" s="205">
        <f>+('Planning Section'!C170/'Planning Section'!E170)*'Planning Section'!G170</f>
        <v>0</v>
      </c>
      <c r="H30" s="205">
        <f>+'Planning Section'!K170</f>
        <v>0</v>
      </c>
      <c r="I30" s="52">
        <f t="shared" si="20"/>
        <v>0</v>
      </c>
      <c r="J30" s="208">
        <f>+('Planning Section'!C194/'Planning Section'!E194)*'Planning Section'!G194</f>
        <v>0</v>
      </c>
      <c r="K30" s="208">
        <f>+'Planning Section'!K194</f>
        <v>0</v>
      </c>
      <c r="L30" s="52">
        <f t="shared" si="21"/>
        <v>0</v>
      </c>
      <c r="M30" s="208">
        <f>+('Planning Section'!C218/'Planning Section'!E218)*'Planning Section'!G218</f>
        <v>1090000</v>
      </c>
      <c r="N30" s="208">
        <f>+'Planning Section'!K218</f>
        <v>409141</v>
      </c>
      <c r="O30" s="52">
        <f t="shared" si="22"/>
        <v>-680859</v>
      </c>
      <c r="P30" s="208">
        <f>+('Planning Section'!C242/'Planning Section'!E242)*'Planning Section'!G242</f>
        <v>1036451.6129032257</v>
      </c>
      <c r="Q30" s="208">
        <f>+'Planning Section'!K242</f>
        <v>630838</v>
      </c>
      <c r="R30" s="52">
        <f t="shared" si="23"/>
        <v>-405613.6129032257</v>
      </c>
      <c r="S30" s="208">
        <f>+('Planning Section'!C265/'Planning Section'!E265)*'Planning Section'!G265</f>
        <v>0</v>
      </c>
      <c r="T30" s="208">
        <f>+'Planning Section'!K265</f>
        <v>0</v>
      </c>
      <c r="U30" s="52">
        <f t="shared" si="24"/>
        <v>0</v>
      </c>
      <c r="V30" s="40">
        <f>SUM(D30,G30,J30,M30,P30,S30)</f>
        <v>2126451.6129032257</v>
      </c>
      <c r="W30" s="40">
        <f t="shared" si="11"/>
        <v>1039979</v>
      </c>
      <c r="X30" s="112">
        <f t="shared" si="10"/>
        <v>-1086472.6129032257</v>
      </c>
    </row>
    <row r="31" spans="1:24" ht="17.100000000000001" customHeight="1">
      <c r="A31" s="164" t="s">
        <v>328</v>
      </c>
      <c r="B31" s="166" t="str">
        <f>'Planning Section'!B38</f>
        <v>PAMA</v>
      </c>
      <c r="C31" s="123">
        <f>'Planning Section'!C38</f>
        <v>3000000</v>
      </c>
      <c r="D31" s="258">
        <f>+('Planning Section'!C147/'Planning Section'!E146)*'Planning Section'!G147</f>
        <v>230000</v>
      </c>
      <c r="E31" s="40">
        <f>+'Planning Section'!K147</f>
        <v>0</v>
      </c>
      <c r="F31" s="259"/>
      <c r="G31" s="281"/>
      <c r="H31" s="281"/>
      <c r="I31" s="259"/>
      <c r="J31" s="282"/>
      <c r="K31" s="282"/>
      <c r="L31" s="259"/>
      <c r="M31" s="282"/>
      <c r="N31" s="282"/>
      <c r="O31" s="259"/>
      <c r="P31" s="282"/>
      <c r="Q31" s="282"/>
      <c r="R31" s="259"/>
      <c r="S31" s="282"/>
      <c r="T31" s="282"/>
      <c r="U31" s="259"/>
      <c r="V31" s="258"/>
      <c r="W31" s="258"/>
      <c r="X31" s="284"/>
    </row>
    <row r="32" spans="1:24" ht="17.100000000000001" customHeight="1">
      <c r="A32" s="164" t="str">
        <f>'Planning Section'!A39</f>
        <v>SM D</v>
      </c>
      <c r="B32" s="166" t="str">
        <f>'Planning Section'!B39</f>
        <v>PTP</v>
      </c>
      <c r="C32" s="258">
        <f>'Planning Section'!C39</f>
        <v>55630000</v>
      </c>
      <c r="D32" s="258">
        <f>+('Planning Section'!C148/'Planning Section'!E148)*'Planning Section'!G148</f>
        <v>4320000</v>
      </c>
      <c r="E32" s="258">
        <f>+'Planning Section'!K148</f>
        <v>4637234</v>
      </c>
      <c r="F32" s="259">
        <f t="shared" si="19"/>
        <v>317234</v>
      </c>
      <c r="G32" s="281">
        <f>+('Planning Section'!C172/'Planning Section'!E172)*'Planning Section'!G172</f>
        <v>4100000</v>
      </c>
      <c r="H32" s="205">
        <f>+'Planning Section'!K172</f>
        <v>3854173</v>
      </c>
      <c r="I32" s="259">
        <f t="shared" si="20"/>
        <v>-245827</v>
      </c>
      <c r="J32" s="282">
        <f>+('Planning Section'!C196/'Planning Section'!E196)*'Planning Section'!G196</f>
        <v>4530000</v>
      </c>
      <c r="K32" s="208">
        <f>+'Planning Section'!K196</f>
        <v>3656424</v>
      </c>
      <c r="L32" s="259">
        <f t="shared" si="21"/>
        <v>-873576</v>
      </c>
      <c r="M32" s="208">
        <f>+('Planning Section'!C220/'Planning Section'!E220)*'Planning Section'!G220</f>
        <v>4540000</v>
      </c>
      <c r="N32" s="208">
        <f>+'Planning Section'!K220</f>
        <v>3750436</v>
      </c>
      <c r="O32" s="259">
        <f t="shared" si="22"/>
        <v>-789564</v>
      </c>
      <c r="P32" s="282">
        <f>+('Planning Section'!C244/'Planning Section'!E244)*'Planning Section'!G244</f>
        <v>4320000</v>
      </c>
      <c r="Q32" s="282">
        <f>+'Planning Section'!K244</f>
        <v>4331770</v>
      </c>
      <c r="R32" s="259">
        <f t="shared" si="23"/>
        <v>11770</v>
      </c>
      <c r="S32" s="208">
        <f>+('Planning Section'!C267/'Planning Section'!E267)*'Planning Section'!G267</f>
        <v>0</v>
      </c>
      <c r="T32" s="208">
        <f>+'Planning Section'!K267</f>
        <v>0</v>
      </c>
      <c r="U32" s="259">
        <f t="shared" si="24"/>
        <v>0</v>
      </c>
      <c r="V32" s="40">
        <f>SUM(D32,G32,J32,M32,P32,S32)</f>
        <v>21810000</v>
      </c>
      <c r="W32" s="40">
        <f t="shared" ref="W32" si="28">SUM(E32,H32,K32,N32,Q32,T32)</f>
        <v>20230037</v>
      </c>
      <c r="X32" s="112">
        <f t="shared" ref="X32" si="29">+W32-V32</f>
        <v>-1579963</v>
      </c>
    </row>
    <row r="33" spans="1:24" ht="17.100000000000001" customHeight="1" thickBot="1">
      <c r="A33" s="163" t="str">
        <f>'Planning Section'!A40</f>
        <v>SM D</v>
      </c>
      <c r="B33" s="165" t="str">
        <f>'Planning Section'!B40</f>
        <v>DUM</v>
      </c>
      <c r="C33" s="123">
        <f>'Planning Section'!C40</f>
        <v>3000000</v>
      </c>
      <c r="D33" s="40">
        <f>+('Planning Section'!C149/'Planning Section'!E149)*'Planning Section'!G149</f>
        <v>230000</v>
      </c>
      <c r="E33" s="40">
        <f>+'Planning Section'!K149</f>
        <v>287364</v>
      </c>
      <c r="F33" s="52">
        <f t="shared" si="19"/>
        <v>57364</v>
      </c>
      <c r="G33" s="205">
        <f>+('Planning Section'!C173/'Planning Section'!E173)*'Planning Section'!G173</f>
        <v>220000</v>
      </c>
      <c r="H33" s="205">
        <f>+'Planning Section'!K173</f>
        <v>234982</v>
      </c>
      <c r="I33" s="52">
        <f t="shared" si="20"/>
        <v>14982</v>
      </c>
      <c r="J33" s="208">
        <f>+('Planning Section'!C197/'Planning Section'!E197)*'Planning Section'!G197</f>
        <v>240000</v>
      </c>
      <c r="K33" s="208">
        <f>+'Planning Section'!K197</f>
        <v>180290</v>
      </c>
      <c r="L33" s="52">
        <f t="shared" si="21"/>
        <v>-59710</v>
      </c>
      <c r="M33" s="208">
        <f>+('Planning Section'!C221/'Planning Section'!E221)*'Planning Section'!G221</f>
        <v>240000.00000000003</v>
      </c>
      <c r="N33" s="208">
        <f>+'Planning Section'!K221</f>
        <v>222750</v>
      </c>
      <c r="O33" s="52">
        <f t="shared" si="22"/>
        <v>-17250.000000000029</v>
      </c>
      <c r="P33" s="208">
        <f>+('Planning Section'!C245/'Planning Section'!E245)*'Planning Section'!G245</f>
        <v>235161.29032258067</v>
      </c>
      <c r="Q33" s="208">
        <f>+'Planning Section'!K245</f>
        <v>281248</v>
      </c>
      <c r="R33" s="52">
        <f t="shared" si="23"/>
        <v>46086.709677419334</v>
      </c>
      <c r="S33" s="208">
        <f>+('Planning Section'!C268/'Planning Section'!E268)*'Planning Section'!G268</f>
        <v>0</v>
      </c>
      <c r="T33" s="208">
        <f>+'Planning Section'!K268</f>
        <v>0</v>
      </c>
      <c r="U33" s="52">
        <f t="shared" si="24"/>
        <v>0</v>
      </c>
      <c r="V33" s="40">
        <f t="shared" ref="V33" si="30">SUM(D33,G33,J33,M33,P33,S33)</f>
        <v>1165161.2903225806</v>
      </c>
      <c r="W33" s="40">
        <f t="shared" ref="W33" si="31">SUM(E33,H33,K33,N33,Q33,T33)</f>
        <v>1206634</v>
      </c>
      <c r="X33" s="112">
        <f t="shared" ref="X33:X35" si="32">+W33-V33</f>
        <v>41472.709677419392</v>
      </c>
    </row>
    <row r="34" spans="1:24" ht="17.100000000000001" customHeight="1" thickTop="1" thickBot="1">
      <c r="A34" s="61" t="s">
        <v>17</v>
      </c>
      <c r="B34" s="42" t="s">
        <v>159</v>
      </c>
      <c r="C34" s="43">
        <f>SUM(C27:C33)</f>
        <v>124230000</v>
      </c>
      <c r="D34" s="43">
        <f>SUM(D27:D33)</f>
        <v>9640000</v>
      </c>
      <c r="E34" s="43">
        <f>SUM(E27:E33)</f>
        <v>8908335</v>
      </c>
      <c r="F34" s="53">
        <f>+E34-D34</f>
        <v>-731665</v>
      </c>
      <c r="G34" s="43">
        <f>SUM(G27:G33)</f>
        <v>8940000</v>
      </c>
      <c r="H34" s="43">
        <f>SUM(H27:H33)</f>
        <v>7600146</v>
      </c>
      <c r="I34" s="53">
        <f>+H34-G34</f>
        <v>-1339854</v>
      </c>
      <c r="J34" s="210">
        <f>SUM(J27:J33)</f>
        <v>9870000</v>
      </c>
      <c r="K34" s="210">
        <f>SUM(K27:K33)</f>
        <v>7219347</v>
      </c>
      <c r="L34" s="53">
        <f>+K34-J34</f>
        <v>-2650653</v>
      </c>
      <c r="M34" s="210">
        <f>SUM(M27:M33)</f>
        <v>9890000</v>
      </c>
      <c r="N34" s="210">
        <f>SUM(N27:N33)</f>
        <v>5881749</v>
      </c>
      <c r="O34" s="53">
        <f>+N34-M34</f>
        <v>-4008251</v>
      </c>
      <c r="P34" s="210">
        <f>SUM(P27:P33)</f>
        <v>9415161.2903225813</v>
      </c>
      <c r="Q34" s="210">
        <f>SUM(Q27:Q33)</f>
        <v>7905523</v>
      </c>
      <c r="R34" s="53">
        <f>+Q34-P34</f>
        <v>-1509638.2903225813</v>
      </c>
      <c r="S34" s="210">
        <f>SUM(S27:S33)</f>
        <v>0</v>
      </c>
      <c r="T34" s="210">
        <f>SUM(T27:T33)</f>
        <v>0</v>
      </c>
      <c r="U34" s="53">
        <f>+T34-S34</f>
        <v>0</v>
      </c>
      <c r="V34" s="43">
        <f>SUM(V27:V33)</f>
        <v>47525161.290322579</v>
      </c>
      <c r="W34" s="43">
        <f>SUM(W27:W33)</f>
        <v>37515100</v>
      </c>
      <c r="X34" s="113">
        <f>+W34-V34</f>
        <v>-10010061.290322579</v>
      </c>
    </row>
    <row r="35" spans="1:24" ht="17.100000000000001" customHeight="1" thickTop="1">
      <c r="A35" s="1117" t="s">
        <v>160</v>
      </c>
      <c r="B35" s="1118"/>
      <c r="C35" s="44">
        <f>SUM(C34,C26)</f>
        <v>185530000</v>
      </c>
      <c r="D35" s="44">
        <f>SUM(D34,D26)</f>
        <v>14390000</v>
      </c>
      <c r="E35" s="44">
        <f>SUM(E26,E34)</f>
        <v>14087012</v>
      </c>
      <c r="F35" s="55">
        <f t="shared" ref="F35" si="33">+E35-D35</f>
        <v>-302988</v>
      </c>
      <c r="G35" s="44">
        <f>SUM(G34,G26)</f>
        <v>13460000</v>
      </c>
      <c r="H35" s="44">
        <f>SUM(H26,H34)</f>
        <v>12145076</v>
      </c>
      <c r="I35" s="55">
        <f t="shared" ref="I35" si="34">+H35-G35</f>
        <v>-1314924</v>
      </c>
      <c r="J35" s="212">
        <f>SUM(J34,J26)</f>
        <v>14860000</v>
      </c>
      <c r="K35" s="212">
        <f>SUM(K34,K26)</f>
        <v>11674612</v>
      </c>
      <c r="L35" s="55">
        <f t="shared" ref="L35" si="35">+K35-J35</f>
        <v>-3185388</v>
      </c>
      <c r="M35" s="212">
        <f>SUM(M34,M26)</f>
        <v>14880000</v>
      </c>
      <c r="N35" s="212">
        <f>SUM(N34,N26)</f>
        <v>9938974</v>
      </c>
      <c r="O35" s="55">
        <f t="shared" ref="O35" si="36">+N35-M35</f>
        <v>-4941026</v>
      </c>
      <c r="P35" s="212">
        <f>SUM(P34,P26)</f>
        <v>14179354.838709679</v>
      </c>
      <c r="Q35" s="212">
        <f>SUM(Q34,Q26)</f>
        <v>12218471</v>
      </c>
      <c r="R35" s="55">
        <f t="shared" ref="R35" si="37">+Q35-P35</f>
        <v>-1960883.8387096785</v>
      </c>
      <c r="S35" s="212">
        <f>SUM(S34,S26)</f>
        <v>0</v>
      </c>
      <c r="T35" s="212">
        <f>SUM(T34,T26)</f>
        <v>0</v>
      </c>
      <c r="U35" s="55">
        <f t="shared" ref="U35" si="38">+T35-S35</f>
        <v>0</v>
      </c>
      <c r="V35" s="44">
        <f>SUM(V34,V26)</f>
        <v>71539354.838709682</v>
      </c>
      <c r="W35" s="44">
        <f>SUM(W34,W26)</f>
        <v>60064145</v>
      </c>
      <c r="X35" s="114">
        <f t="shared" si="32"/>
        <v>-11475209.838709682</v>
      </c>
    </row>
    <row r="36" spans="1:24" ht="17.100000000000001" customHeight="1">
      <c r="A36" s="115"/>
      <c r="X36" s="110"/>
    </row>
    <row r="37" spans="1:24" ht="17.100000000000001" customHeight="1">
      <c r="A37" s="1119" t="s">
        <v>150</v>
      </c>
      <c r="B37" s="1031" t="s">
        <v>2</v>
      </c>
      <c r="C37" s="1031" t="str">
        <f>+C15</f>
        <v>Plan Y2023</v>
      </c>
      <c r="D37" s="1031" t="s">
        <v>39</v>
      </c>
      <c r="E37" s="1031"/>
      <c r="F37" s="1031"/>
      <c r="G37" s="1031" t="s">
        <v>40</v>
      </c>
      <c r="H37" s="1031"/>
      <c r="I37" s="1031"/>
      <c r="J37" s="1031" t="s">
        <v>41</v>
      </c>
      <c r="K37" s="1031"/>
      <c r="L37" s="1031"/>
      <c r="M37" s="1031" t="s">
        <v>42</v>
      </c>
      <c r="N37" s="1031"/>
      <c r="O37" s="1031"/>
      <c r="P37" s="1031" t="s">
        <v>43</v>
      </c>
      <c r="Q37" s="1031"/>
      <c r="R37" s="1031"/>
      <c r="S37" s="1031" t="s">
        <v>44</v>
      </c>
      <c r="T37" s="1031"/>
      <c r="U37" s="1031"/>
      <c r="V37" s="1031" t="s">
        <v>311</v>
      </c>
      <c r="W37" s="1031"/>
      <c r="X37" s="1149"/>
    </row>
    <row r="38" spans="1:24" ht="17.100000000000001" customHeight="1">
      <c r="A38" s="1119"/>
      <c r="B38" s="1031"/>
      <c r="C38" s="1031"/>
      <c r="D38" s="143" t="s">
        <v>20</v>
      </c>
      <c r="E38" s="143" t="s">
        <v>21</v>
      </c>
      <c r="F38" s="143" t="s">
        <v>25</v>
      </c>
      <c r="G38" s="143" t="s">
        <v>20</v>
      </c>
      <c r="H38" s="143" t="s">
        <v>21</v>
      </c>
      <c r="I38" s="143" t="s">
        <v>25</v>
      </c>
      <c r="J38" s="143" t="s">
        <v>20</v>
      </c>
      <c r="K38" s="143" t="s">
        <v>21</v>
      </c>
      <c r="L38" s="143" t="s">
        <v>25</v>
      </c>
      <c r="M38" s="143" t="s">
        <v>20</v>
      </c>
      <c r="N38" s="143" t="s">
        <v>21</v>
      </c>
      <c r="O38" s="143" t="s">
        <v>25</v>
      </c>
      <c r="P38" s="143" t="s">
        <v>20</v>
      </c>
      <c r="Q38" s="143" t="s">
        <v>21</v>
      </c>
      <c r="R38" s="143" t="s">
        <v>25</v>
      </c>
      <c r="S38" s="143" t="s">
        <v>20</v>
      </c>
      <c r="T38" s="143" t="s">
        <v>21</v>
      </c>
      <c r="U38" s="143" t="s">
        <v>25</v>
      </c>
      <c r="V38" s="143" t="s">
        <v>20</v>
      </c>
      <c r="W38" s="143" t="s">
        <v>21</v>
      </c>
      <c r="X38" s="144" t="s">
        <v>25</v>
      </c>
    </row>
    <row r="39" spans="1:24" ht="17.100000000000001" customHeight="1">
      <c r="A39" s="163" t="str">
        <f>A17</f>
        <v>RTN</v>
      </c>
      <c r="B39" s="165" t="str">
        <f>B17</f>
        <v>PTP</v>
      </c>
      <c r="C39" s="123">
        <f>C17</f>
        <v>0</v>
      </c>
      <c r="D39" s="40">
        <f>+('Planning Section'!C276/'Planning Section'!E276)*'Planning Section'!G276</f>
        <v>0</v>
      </c>
      <c r="E39" s="40">
        <f>+'Planning Section'!K276</f>
        <v>0</v>
      </c>
      <c r="F39" s="52">
        <f t="shared" ref="F39:F47" si="39">+E39-D39</f>
        <v>0</v>
      </c>
      <c r="G39" s="208">
        <f>+('Planning Section'!C299/'Planning Section'!E299)*'Planning Section'!G299</f>
        <v>0</v>
      </c>
      <c r="H39" s="208">
        <f>+'Planning Section'!K299</f>
        <v>0</v>
      </c>
      <c r="I39" s="209">
        <f t="shared" ref="I39:I55" si="40">+H39-G39</f>
        <v>0</v>
      </c>
      <c r="J39" s="208">
        <f>+('Planning Section'!C322/'Planning Section'!E322)*'Planning Section'!G322</f>
        <v>0</v>
      </c>
      <c r="K39" s="208">
        <f>+'Planning Section'!K322</f>
        <v>0</v>
      </c>
      <c r="L39" s="209">
        <f t="shared" ref="L39:L47" si="41">+K39-J39</f>
        <v>0</v>
      </c>
      <c r="M39" s="208">
        <f>+('Planning Section'!C345/'Planning Section'!E345)*'Planning Section'!G345</f>
        <v>0</v>
      </c>
      <c r="N39" s="208">
        <f>+'Planning Section'!K345</f>
        <v>0</v>
      </c>
      <c r="O39" s="209">
        <f t="shared" ref="O39" si="42">+N39-M39</f>
        <v>0</v>
      </c>
      <c r="P39" s="208">
        <f>+('Planning Section'!C368/'Planning Section'!E368)*'Planning Section'!G368</f>
        <v>0</v>
      </c>
      <c r="Q39" s="208">
        <f>+'Planning Section'!K368</f>
        <v>0</v>
      </c>
      <c r="R39" s="209">
        <f t="shared" ref="R39:R47" si="43">+Q39-P39</f>
        <v>0</v>
      </c>
      <c r="S39" s="208">
        <f>+('Planning Section'!C391/'Planning Section'!E391)*'Planning Section'!G391</f>
        <v>0</v>
      </c>
      <c r="T39" s="208">
        <f>+'Planning Section'!K391</f>
        <v>0</v>
      </c>
      <c r="U39" s="209">
        <f t="shared" ref="U39:U47" si="44">+T39-S39</f>
        <v>0</v>
      </c>
      <c r="V39" s="40">
        <f>SUM(V17,D39,G39,J39,M39,P39,S39)</f>
        <v>0</v>
      </c>
      <c r="W39" s="40">
        <f>SUM(W17,E39,H39,K39,N39,Q39,T39)</f>
        <v>0</v>
      </c>
      <c r="X39" s="112">
        <f t="shared" ref="X39" si="45">+W39-V39</f>
        <v>0</v>
      </c>
    </row>
    <row r="40" spans="1:24" ht="17.100000000000001" customHeight="1">
      <c r="A40" s="163" t="str">
        <f t="shared" ref="A40:C40" si="46">A18</f>
        <v>RTN</v>
      </c>
      <c r="B40" s="165" t="str">
        <f t="shared" si="46"/>
        <v>PAMA</v>
      </c>
      <c r="C40" s="123">
        <f t="shared" si="46"/>
        <v>8940000</v>
      </c>
      <c r="D40" s="40">
        <f>+('Planning Section'!C277/'Planning Section'!E277)*'Planning Section'!G277</f>
        <v>0</v>
      </c>
      <c r="E40" s="40">
        <f>+'Planning Section'!K277</f>
        <v>0</v>
      </c>
      <c r="F40" s="52">
        <f t="shared" si="39"/>
        <v>0</v>
      </c>
      <c r="G40" s="208">
        <f>+('Planning Section'!C300/'Planning Section'!E300)*'Planning Section'!G300</f>
        <v>0</v>
      </c>
      <c r="H40" s="208">
        <f>+'Planning Section'!K300</f>
        <v>0</v>
      </c>
      <c r="I40" s="209">
        <f t="shared" si="40"/>
        <v>0</v>
      </c>
      <c r="J40" s="208">
        <f>+('Planning Section'!C323/'Planning Section'!E323)*'Planning Section'!G323</f>
        <v>0</v>
      </c>
      <c r="K40" s="208">
        <f>+'Planning Section'!K323</f>
        <v>0</v>
      </c>
      <c r="L40" s="209">
        <f t="shared" si="41"/>
        <v>0</v>
      </c>
      <c r="M40" s="208">
        <f>+('Planning Section'!C346/'Planning Section'!E346)*'Planning Section'!G346</f>
        <v>0</v>
      </c>
      <c r="N40" s="208">
        <f>+'Planning Section'!K346</f>
        <v>0</v>
      </c>
      <c r="O40" s="209">
        <f t="shared" ref="O40:O47" si="47">+N40-M40</f>
        <v>0</v>
      </c>
      <c r="P40" s="208">
        <f>+('Planning Section'!C369/'Planning Section'!E369)*'Planning Section'!G369</f>
        <v>0</v>
      </c>
      <c r="Q40" s="208">
        <f>+'Planning Section'!K369</f>
        <v>0</v>
      </c>
      <c r="R40" s="209">
        <f t="shared" si="43"/>
        <v>0</v>
      </c>
      <c r="S40" s="208">
        <f>+('Planning Section'!C392/'Planning Section'!E392)*'Planning Section'!G392</f>
        <v>0</v>
      </c>
      <c r="T40" s="208">
        <f>+'Planning Section'!K392</f>
        <v>0</v>
      </c>
      <c r="U40" s="209">
        <f t="shared" si="44"/>
        <v>0</v>
      </c>
      <c r="V40" s="40">
        <f t="shared" ref="V40:W40" si="48">SUM(V18,D40,G40,J40,M40,P40,S40)</f>
        <v>3506774.1935483869</v>
      </c>
      <c r="W40" s="40">
        <f t="shared" si="48"/>
        <v>3461238</v>
      </c>
      <c r="X40" s="112">
        <f t="shared" ref="X40:X47" si="49">+W40-V40</f>
        <v>-45536.193548386917</v>
      </c>
    </row>
    <row r="41" spans="1:24" ht="17.100000000000001" customHeight="1">
      <c r="A41" s="163" t="str">
        <f t="shared" ref="A41:C41" si="50">A19</f>
        <v>RTN</v>
      </c>
      <c r="B41" s="165" t="str">
        <f t="shared" si="50"/>
        <v>KMI</v>
      </c>
      <c r="C41" s="123">
        <f t="shared" si="50"/>
        <v>0</v>
      </c>
      <c r="D41" s="40">
        <f>+('Planning Section'!C278/'Planning Section'!E278)*'Planning Section'!G278</f>
        <v>0</v>
      </c>
      <c r="E41" s="40">
        <f>+'Planning Section'!K278</f>
        <v>0</v>
      </c>
      <c r="F41" s="52">
        <f t="shared" si="39"/>
        <v>0</v>
      </c>
      <c r="G41" s="208">
        <f>+('Planning Section'!C301/'Planning Section'!E301)*'Planning Section'!G301</f>
        <v>0</v>
      </c>
      <c r="H41" s="208">
        <f>+'Planning Section'!K301</f>
        <v>0</v>
      </c>
      <c r="I41" s="209">
        <f t="shared" si="40"/>
        <v>0</v>
      </c>
      <c r="J41" s="208">
        <f>+('Planning Section'!C324/'Planning Section'!E324)*'Planning Section'!G324</f>
        <v>0</v>
      </c>
      <c r="K41" s="208">
        <f>+'Planning Section'!K324</f>
        <v>0</v>
      </c>
      <c r="L41" s="209">
        <f t="shared" si="41"/>
        <v>0</v>
      </c>
      <c r="M41" s="208">
        <f>+('Planning Section'!C347/'Planning Section'!E347)*'Planning Section'!G347</f>
        <v>0</v>
      </c>
      <c r="N41" s="208">
        <f>+'Planning Section'!K347</f>
        <v>0</v>
      </c>
      <c r="O41" s="209">
        <f t="shared" si="47"/>
        <v>0</v>
      </c>
      <c r="P41" s="208">
        <f>+('Planning Section'!C370/'Planning Section'!E370)*'Planning Section'!G370</f>
        <v>0</v>
      </c>
      <c r="Q41" s="208">
        <f>+'Planning Section'!K370</f>
        <v>0</v>
      </c>
      <c r="R41" s="209">
        <f t="shared" si="43"/>
        <v>0</v>
      </c>
      <c r="S41" s="208">
        <f>+('Planning Section'!C393/'Planning Section'!E393)*'Planning Section'!G393</f>
        <v>0</v>
      </c>
      <c r="T41" s="208">
        <f>+'Planning Section'!K393</f>
        <v>0</v>
      </c>
      <c r="U41" s="209">
        <f t="shared" si="44"/>
        <v>0</v>
      </c>
      <c r="V41" s="40">
        <f t="shared" ref="V41:W41" si="51">SUM(V19,D41,G41,J41,M41,P41,S41)</f>
        <v>0</v>
      </c>
      <c r="W41" s="40">
        <f t="shared" si="51"/>
        <v>0</v>
      </c>
      <c r="X41" s="112">
        <f t="shared" si="49"/>
        <v>0</v>
      </c>
    </row>
    <row r="42" spans="1:24" ht="17.100000000000001" customHeight="1">
      <c r="A42" s="163" t="str">
        <f t="shared" ref="A42:C42" si="52">A20</f>
        <v>RS-CF</v>
      </c>
      <c r="B42" s="165" t="str">
        <f t="shared" si="52"/>
        <v>PAMA</v>
      </c>
      <c r="C42" s="123">
        <f t="shared" si="52"/>
        <v>21680000</v>
      </c>
      <c r="D42" s="40">
        <f>+('Planning Section'!C279/'Planning Section'!E279)*'Planning Section'!G279</f>
        <v>0</v>
      </c>
      <c r="E42" s="40">
        <f>+'Planning Section'!K279</f>
        <v>0</v>
      </c>
      <c r="F42" s="52">
        <f t="shared" si="39"/>
        <v>0</v>
      </c>
      <c r="G42" s="208">
        <f>+('Planning Section'!C302/'Planning Section'!E302)*'Planning Section'!G302</f>
        <v>0</v>
      </c>
      <c r="H42" s="208">
        <f>+'Planning Section'!K302</f>
        <v>0</v>
      </c>
      <c r="I42" s="209">
        <f t="shared" si="40"/>
        <v>0</v>
      </c>
      <c r="J42" s="208">
        <f>+('Planning Section'!C325/'Planning Section'!E325)*'Planning Section'!G325</f>
        <v>0</v>
      </c>
      <c r="K42" s="208">
        <f>+'Planning Section'!K325</f>
        <v>0</v>
      </c>
      <c r="L42" s="209">
        <f t="shared" si="41"/>
        <v>0</v>
      </c>
      <c r="M42" s="208">
        <f>+('Planning Section'!C348/'Planning Section'!E348)*'Planning Section'!G348</f>
        <v>0</v>
      </c>
      <c r="N42" s="208">
        <f>+'Planning Section'!K348</f>
        <v>0</v>
      </c>
      <c r="O42" s="209">
        <f t="shared" si="47"/>
        <v>0</v>
      </c>
      <c r="P42" s="208">
        <f>+('Planning Section'!C371/'Planning Section'!E371)*'Planning Section'!G371</f>
        <v>0</v>
      </c>
      <c r="Q42" s="208">
        <f>+'Planning Section'!K371</f>
        <v>0</v>
      </c>
      <c r="R42" s="209">
        <f t="shared" si="43"/>
        <v>0</v>
      </c>
      <c r="S42" s="208">
        <f>+('Planning Section'!C394/'Planning Section'!E394)*'Planning Section'!G394</f>
        <v>0</v>
      </c>
      <c r="T42" s="208">
        <f>+'Planning Section'!K394</f>
        <v>0</v>
      </c>
      <c r="U42" s="209">
        <f t="shared" si="44"/>
        <v>0</v>
      </c>
      <c r="V42" s="40">
        <f t="shared" ref="V42:W42" si="53">SUM(V20,D42,G42,J42,M42,P42,S42)</f>
        <v>8480967.7419354841</v>
      </c>
      <c r="W42" s="40">
        <f t="shared" si="53"/>
        <v>8019403</v>
      </c>
      <c r="X42" s="112">
        <f t="shared" si="49"/>
        <v>-461564.74193548411</v>
      </c>
    </row>
    <row r="43" spans="1:24" ht="17.100000000000001" customHeight="1">
      <c r="A43" s="163" t="str">
        <f t="shared" ref="A43:C43" si="54">A21</f>
        <v>RS-G</v>
      </c>
      <c r="B43" s="167" t="str">
        <f t="shared" si="54"/>
        <v>PAMA</v>
      </c>
      <c r="C43" s="123">
        <f t="shared" si="54"/>
        <v>9190000</v>
      </c>
      <c r="D43" s="40">
        <f>+('Planning Section'!C280/'Planning Section'!E280)*'Planning Section'!G280</f>
        <v>0</v>
      </c>
      <c r="E43" s="40">
        <f>+'Planning Section'!K280</f>
        <v>0</v>
      </c>
      <c r="F43" s="52">
        <f t="shared" si="39"/>
        <v>0</v>
      </c>
      <c r="G43" s="208">
        <f>+('Planning Section'!C303/'Planning Section'!E303)*'Planning Section'!G303</f>
        <v>0</v>
      </c>
      <c r="H43" s="208">
        <f>+'Planning Section'!K303</f>
        <v>0</v>
      </c>
      <c r="I43" s="209">
        <f t="shared" si="40"/>
        <v>0</v>
      </c>
      <c r="J43" s="208">
        <f>+('Planning Section'!C326/'Planning Section'!E326)*'Planning Section'!G326</f>
        <v>0</v>
      </c>
      <c r="K43" s="208">
        <f>+'Planning Section'!K326</f>
        <v>0</v>
      </c>
      <c r="L43" s="209">
        <f t="shared" si="41"/>
        <v>0</v>
      </c>
      <c r="M43" s="208">
        <f>+('Planning Section'!C349/'Planning Section'!E349)*'Planning Section'!G349</f>
        <v>0</v>
      </c>
      <c r="N43" s="208">
        <f>+'Planning Section'!K349</f>
        <v>0</v>
      </c>
      <c r="O43" s="209">
        <f t="shared" si="47"/>
        <v>0</v>
      </c>
      <c r="P43" s="208">
        <f>+('Planning Section'!C372/'Planning Section'!E372)*'Planning Section'!G372</f>
        <v>0</v>
      </c>
      <c r="Q43" s="208">
        <f>+'Planning Section'!K372</f>
        <v>0</v>
      </c>
      <c r="R43" s="209">
        <f t="shared" si="43"/>
        <v>0</v>
      </c>
      <c r="S43" s="208">
        <f>+('Planning Section'!C395/'Planning Section'!E395)*'Planning Section'!G395</f>
        <v>0</v>
      </c>
      <c r="T43" s="208">
        <f>+'Planning Section'!K395</f>
        <v>0</v>
      </c>
      <c r="U43" s="209">
        <f t="shared" si="44"/>
        <v>0</v>
      </c>
      <c r="V43" s="40">
        <f t="shared" ref="V43:W43" si="55">SUM(V21,D43,G43,J43,M43,P43,S43)</f>
        <v>3604193.5483870967</v>
      </c>
      <c r="W43" s="40">
        <f t="shared" si="55"/>
        <v>3363086</v>
      </c>
      <c r="X43" s="112">
        <f t="shared" si="49"/>
        <v>-241107.54838709673</v>
      </c>
    </row>
    <row r="44" spans="1:24" ht="17.100000000000001" customHeight="1">
      <c r="A44" s="280" t="str">
        <f t="shared" ref="A44:C44" si="56">A22</f>
        <v>RTM</v>
      </c>
      <c r="B44" s="257" t="str">
        <f t="shared" si="56"/>
        <v>PTP</v>
      </c>
      <c r="C44" s="258">
        <f t="shared" si="56"/>
        <v>0</v>
      </c>
      <c r="D44" s="281">
        <f>+('Planning Section'!C281/'Planning Section'!E281)*'Planning Section'!G281</f>
        <v>0</v>
      </c>
      <c r="E44" s="281">
        <f>+'Planning Section'!K281</f>
        <v>0</v>
      </c>
      <c r="F44" s="259">
        <f t="shared" si="39"/>
        <v>0</v>
      </c>
      <c r="G44" s="282">
        <f>+('Planning Section'!C304/'Planning Section'!E304)*'Planning Section'!G304</f>
        <v>0</v>
      </c>
      <c r="H44" s="282">
        <f>+'Planning Section'!K304</f>
        <v>0</v>
      </c>
      <c r="I44" s="209">
        <f t="shared" si="40"/>
        <v>0</v>
      </c>
      <c r="J44" s="208">
        <f>+('Planning Section'!C327/'Planning Section'!E327)*'Planning Section'!G327</f>
        <v>0</v>
      </c>
      <c r="K44" s="208">
        <f>+'Planning Section'!K327</f>
        <v>0</v>
      </c>
      <c r="L44" s="209">
        <f t="shared" si="41"/>
        <v>0</v>
      </c>
      <c r="M44" s="208">
        <f>+('Planning Section'!C350/'Planning Section'!E350)*'Planning Section'!G350</f>
        <v>0</v>
      </c>
      <c r="N44" s="208">
        <f>+'Planning Section'!K350</f>
        <v>0</v>
      </c>
      <c r="O44" s="209">
        <f t="shared" si="47"/>
        <v>0</v>
      </c>
      <c r="P44" s="208">
        <f>+('Planning Section'!C373/'Planning Section'!E373)*'Planning Section'!G373</f>
        <v>0</v>
      </c>
      <c r="Q44" s="208">
        <f>+'Planning Section'!K373</f>
        <v>0</v>
      </c>
      <c r="R44" s="209">
        <f t="shared" si="43"/>
        <v>0</v>
      </c>
      <c r="S44" s="208">
        <f>+('Planning Section'!C396/'Planning Section'!E396)*'Planning Section'!G396</f>
        <v>0</v>
      </c>
      <c r="T44" s="208">
        <f>+'Planning Section'!K396</f>
        <v>0</v>
      </c>
      <c r="U44" s="209">
        <f t="shared" si="44"/>
        <v>0</v>
      </c>
      <c r="V44" s="282">
        <f t="shared" ref="V44:W44" si="57">SUM(V22,D44,G44,J44,M44,P44,S44)</f>
        <v>0</v>
      </c>
      <c r="W44" s="282">
        <f t="shared" si="57"/>
        <v>0</v>
      </c>
      <c r="X44" s="283">
        <f t="shared" si="49"/>
        <v>0</v>
      </c>
    </row>
    <row r="45" spans="1:24" ht="17.100000000000001" customHeight="1">
      <c r="A45" s="280" t="str">
        <f t="shared" ref="A45:C45" si="58">A23</f>
        <v>RTM</v>
      </c>
      <c r="B45" s="257" t="str">
        <f t="shared" si="58"/>
        <v>PAMA</v>
      </c>
      <c r="C45" s="258">
        <f t="shared" si="58"/>
        <v>11310000</v>
      </c>
      <c r="D45" s="281">
        <f>+('Planning Section'!C282/'Planning Section'!E282)*'Planning Section'!G282</f>
        <v>0</v>
      </c>
      <c r="E45" s="281">
        <f>+'Planning Section'!K282</f>
        <v>0</v>
      </c>
      <c r="F45" s="259">
        <f t="shared" si="39"/>
        <v>0</v>
      </c>
      <c r="G45" s="282">
        <f>+('Planning Section'!C305/'Planning Section'!E305)*'Planning Section'!G305</f>
        <v>0</v>
      </c>
      <c r="H45" s="282">
        <f>+'Planning Section'!K305</f>
        <v>0</v>
      </c>
      <c r="I45" s="209">
        <f t="shared" si="40"/>
        <v>0</v>
      </c>
      <c r="J45" s="208">
        <f>+('Planning Section'!C328/'Planning Section'!E328)*'Planning Section'!G328</f>
        <v>0</v>
      </c>
      <c r="K45" s="208">
        <f>+'Planning Section'!K328</f>
        <v>0</v>
      </c>
      <c r="L45" s="209">
        <f t="shared" si="41"/>
        <v>0</v>
      </c>
      <c r="M45" s="208">
        <f>+('Planning Section'!C351/'Planning Section'!E351)*'Planning Section'!G351</f>
        <v>0</v>
      </c>
      <c r="N45" s="208">
        <f>+'Planning Section'!K351</f>
        <v>0</v>
      </c>
      <c r="O45" s="209">
        <f t="shared" si="47"/>
        <v>0</v>
      </c>
      <c r="P45" s="208">
        <f>+('Planning Section'!C374/'Planning Section'!E374)*'Planning Section'!G374</f>
        <v>0</v>
      </c>
      <c r="Q45" s="208">
        <f>+'Planning Section'!K374</f>
        <v>0</v>
      </c>
      <c r="R45" s="209">
        <f t="shared" si="43"/>
        <v>0</v>
      </c>
      <c r="S45" s="208">
        <f>+('Planning Section'!C397/'Planning Section'!E397)*'Planning Section'!G397</f>
        <v>0</v>
      </c>
      <c r="T45" s="208">
        <f>+'Planning Section'!K397</f>
        <v>0</v>
      </c>
      <c r="U45" s="209">
        <f t="shared" si="44"/>
        <v>0</v>
      </c>
      <c r="V45" s="282">
        <f t="shared" ref="V45:W45" si="59">SUM(V23,D45,G45,J45,M45,P45,S45)</f>
        <v>4429677.4193548383</v>
      </c>
      <c r="W45" s="282">
        <f t="shared" si="59"/>
        <v>3759095</v>
      </c>
      <c r="X45" s="283">
        <f t="shared" si="49"/>
        <v>-670582.41935483832</v>
      </c>
    </row>
    <row r="46" spans="1:24" ht="17.100000000000001" customHeight="1">
      <c r="A46" s="280" t="str">
        <f t="shared" ref="A46:C46" si="60">A24</f>
        <v>SSB</v>
      </c>
      <c r="B46" s="257" t="str">
        <f t="shared" si="60"/>
        <v>BIMA</v>
      </c>
      <c r="C46" s="258">
        <f t="shared" si="60"/>
        <v>10180000</v>
      </c>
      <c r="D46" s="281">
        <f>+('Planning Section'!C283/'Planning Section'!E283)*'Planning Section'!G283</f>
        <v>0</v>
      </c>
      <c r="E46" s="281">
        <f>+'Planning Section'!K283</f>
        <v>0</v>
      </c>
      <c r="F46" s="259">
        <f t="shared" si="39"/>
        <v>0</v>
      </c>
      <c r="G46" s="282">
        <f>+('Planning Section'!C306/'Planning Section'!E306)*'Planning Section'!G306</f>
        <v>0</v>
      </c>
      <c r="H46" s="282">
        <f>+'Planning Section'!K306</f>
        <v>0</v>
      </c>
      <c r="I46" s="209">
        <f t="shared" si="40"/>
        <v>0</v>
      </c>
      <c r="J46" s="208">
        <f>+('Planning Section'!C329/'Planning Section'!E329)*'Planning Section'!G329</f>
        <v>0</v>
      </c>
      <c r="K46" s="208">
        <f>+'Planning Section'!K329</f>
        <v>0</v>
      </c>
      <c r="L46" s="209">
        <f t="shared" si="41"/>
        <v>0</v>
      </c>
      <c r="M46" s="208">
        <f>+('Planning Section'!C352/'Planning Section'!E352)*'Planning Section'!G352</f>
        <v>0</v>
      </c>
      <c r="N46" s="208">
        <f>+'Planning Section'!K352</f>
        <v>0</v>
      </c>
      <c r="O46" s="209">
        <f t="shared" si="47"/>
        <v>0</v>
      </c>
      <c r="P46" s="208">
        <f>+('Planning Section'!C375/'Planning Section'!E375)*'Planning Section'!G375</f>
        <v>0</v>
      </c>
      <c r="Q46" s="208">
        <f>+'Planning Section'!K375</f>
        <v>0</v>
      </c>
      <c r="R46" s="209">
        <f t="shared" si="43"/>
        <v>0</v>
      </c>
      <c r="S46" s="208">
        <f>+('Planning Section'!C398/'Planning Section'!E398)*'Planning Section'!G398</f>
        <v>0</v>
      </c>
      <c r="T46" s="208">
        <f>+'Planning Section'!K398</f>
        <v>0</v>
      </c>
      <c r="U46" s="209">
        <f t="shared" si="44"/>
        <v>0</v>
      </c>
      <c r="V46" s="258">
        <f t="shared" ref="V46:W46" si="61">SUM(V24,D46,G46,J46,M46,P46,S46)</f>
        <v>3992580.6451612902</v>
      </c>
      <c r="W46" s="258">
        <f t="shared" si="61"/>
        <v>3946223</v>
      </c>
      <c r="X46" s="284">
        <f t="shared" si="49"/>
        <v>-46357.645161290187</v>
      </c>
    </row>
    <row r="47" spans="1:24" ht="17.100000000000001" customHeight="1" thickBot="1">
      <c r="A47" s="163" t="str">
        <f t="shared" ref="A47:C47" si="62">A25</f>
        <v>SAMUBIU</v>
      </c>
      <c r="B47" s="165" t="str">
        <f t="shared" si="62"/>
        <v>PAMA</v>
      </c>
      <c r="C47" s="123">
        <f t="shared" si="62"/>
        <v>0</v>
      </c>
      <c r="D47" s="40">
        <f>+('Planning Section'!C284/'Planning Section'!E284)*'Planning Section'!G284</f>
        <v>0</v>
      </c>
      <c r="E47" s="40">
        <f>+'Planning Section'!K284</f>
        <v>0</v>
      </c>
      <c r="F47" s="52">
        <f t="shared" si="39"/>
        <v>0</v>
      </c>
      <c r="G47" s="208">
        <f>+('Planning Section'!C307/'Planning Section'!E307)*'Planning Section'!G307</f>
        <v>0</v>
      </c>
      <c r="H47" s="208">
        <f>+'Planning Section'!K307</f>
        <v>0</v>
      </c>
      <c r="I47" s="209">
        <f t="shared" si="40"/>
        <v>0</v>
      </c>
      <c r="J47" s="208">
        <f>+('Planning Section'!C330/'Planning Section'!E330)*'Planning Section'!G330</f>
        <v>0</v>
      </c>
      <c r="K47" s="208">
        <f>+'Planning Section'!K330</f>
        <v>0</v>
      </c>
      <c r="L47" s="209">
        <f t="shared" si="41"/>
        <v>0</v>
      </c>
      <c r="M47" s="208">
        <f>+('Planning Section'!C353/'Planning Section'!E353)*'Planning Section'!G353</f>
        <v>0</v>
      </c>
      <c r="N47" s="208">
        <f>+'Planning Section'!K353</f>
        <v>0</v>
      </c>
      <c r="O47" s="209">
        <f t="shared" si="47"/>
        <v>0</v>
      </c>
      <c r="P47" s="208">
        <f>+('Planning Section'!C376/'Planning Section'!E376)*'Planning Section'!G376</f>
        <v>0</v>
      </c>
      <c r="Q47" s="208">
        <f>+'Planning Section'!K376</f>
        <v>0</v>
      </c>
      <c r="R47" s="209">
        <f t="shared" si="43"/>
        <v>0</v>
      </c>
      <c r="S47" s="208">
        <f>+('Planning Section'!C399/'Planning Section'!E399)*'Planning Section'!G399</f>
        <v>0</v>
      </c>
      <c r="T47" s="208">
        <f>+'Planning Section'!K399</f>
        <v>0</v>
      </c>
      <c r="U47" s="209">
        <f t="shared" si="44"/>
        <v>0</v>
      </c>
      <c r="V47" s="40">
        <f t="shared" ref="V47:W47" si="63">SUM(V25,D47,G47,J47,M47,P47,S47)</f>
        <v>0</v>
      </c>
      <c r="W47" s="40">
        <f t="shared" si="63"/>
        <v>0</v>
      </c>
      <c r="X47" s="112">
        <f t="shared" si="49"/>
        <v>0</v>
      </c>
    </row>
    <row r="48" spans="1:24" ht="17.100000000000001" customHeight="1" thickTop="1" thickBot="1">
      <c r="A48" s="61" t="s">
        <v>10</v>
      </c>
      <c r="B48" s="42" t="s">
        <v>159</v>
      </c>
      <c r="C48" s="43">
        <f>SUM(C39:C47)</f>
        <v>61300000</v>
      </c>
      <c r="D48" s="43">
        <f>SUM(D39:D47)</f>
        <v>0</v>
      </c>
      <c r="E48" s="43">
        <f>SUM(E39:E47)</f>
        <v>0</v>
      </c>
      <c r="F48" s="53">
        <f>+E48-D48</f>
        <v>0</v>
      </c>
      <c r="G48" s="207">
        <f>SUM(G39:G47)</f>
        <v>0</v>
      </c>
      <c r="H48" s="207">
        <f>SUM(H39:H47)</f>
        <v>0</v>
      </c>
      <c r="I48" s="53">
        <f t="shared" ref="I48" si="64">+H48-G48</f>
        <v>0</v>
      </c>
      <c r="J48" s="210">
        <f>SUM(J39:J47)</f>
        <v>0</v>
      </c>
      <c r="K48" s="210">
        <f>SUM(K39:K47)</f>
        <v>0</v>
      </c>
      <c r="L48" s="211">
        <f>+K48-J48</f>
        <v>0</v>
      </c>
      <c r="M48" s="210">
        <f>SUM(M39:M47)</f>
        <v>0</v>
      </c>
      <c r="N48" s="210">
        <f>SUM(N39:N47)</f>
        <v>0</v>
      </c>
      <c r="O48" s="211">
        <f t="shared" ref="O48:O55" si="65">+N48-M48</f>
        <v>0</v>
      </c>
      <c r="P48" s="210">
        <f>SUM(P39:P47)</f>
        <v>0</v>
      </c>
      <c r="Q48" s="210">
        <f>SUM(Q39:Q47)</f>
        <v>0</v>
      </c>
      <c r="R48" s="211">
        <f t="shared" ref="R48:R50" si="66">+Q48-P48</f>
        <v>0</v>
      </c>
      <c r="S48" s="210">
        <f>SUM(S39:S47)</f>
        <v>0</v>
      </c>
      <c r="T48" s="210">
        <f>SUM(T39:T47)</f>
        <v>0</v>
      </c>
      <c r="U48" s="211">
        <f t="shared" ref="U48:U55" si="67">+T48-S48</f>
        <v>0</v>
      </c>
      <c r="V48" s="43">
        <f>SUM(V39:V47)</f>
        <v>24014193.548387095</v>
      </c>
      <c r="W48" s="43">
        <f>SUM(W39:W47)</f>
        <v>22549045</v>
      </c>
      <c r="X48" s="113">
        <f t="shared" ref="X48:X55" si="68">+W48-V48</f>
        <v>-1465148.5483870953</v>
      </c>
    </row>
    <row r="49" spans="1:24" ht="17.100000000000001" customHeight="1" thickTop="1">
      <c r="A49" s="164" t="str">
        <f>A27</f>
        <v>SM AB</v>
      </c>
      <c r="B49" s="166" t="str">
        <f t="shared" ref="B49:C49" si="69">B27</f>
        <v>SIMS</v>
      </c>
      <c r="C49" s="123">
        <f t="shared" si="69"/>
        <v>35350000</v>
      </c>
      <c r="D49" s="40">
        <f>+('Planning Section'!C286/'Planning Section'!E286)*'Planning Section'!G286</f>
        <v>0</v>
      </c>
      <c r="E49" s="40">
        <f>+'Planning Section'!K286</f>
        <v>0</v>
      </c>
      <c r="F49" s="52">
        <f>+E49-D49</f>
        <v>0</v>
      </c>
      <c r="G49" s="208">
        <f>+('Planning Section'!C309/'Planning Section'!E309)*'Planning Section'!G309</f>
        <v>0</v>
      </c>
      <c r="H49" s="208">
        <f>+'Planning Section'!K309</f>
        <v>0</v>
      </c>
      <c r="I49" s="209">
        <f t="shared" si="40"/>
        <v>0</v>
      </c>
      <c r="J49" s="208">
        <f>+('Planning Section'!C332/'Planning Section'!E332)*'Planning Section'!G332</f>
        <v>0</v>
      </c>
      <c r="K49" s="208">
        <f>+'Planning Section'!K332</f>
        <v>0</v>
      </c>
      <c r="L49" s="209">
        <f t="shared" ref="L49:L55" si="70">+K49-J49</f>
        <v>0</v>
      </c>
      <c r="M49" s="208">
        <f>+('Planning Section'!C355/'Planning Section'!E355)*'Planning Section'!G355</f>
        <v>0</v>
      </c>
      <c r="N49" s="208">
        <f>+'Planning Section'!K355</f>
        <v>0</v>
      </c>
      <c r="O49" s="209">
        <f t="shared" si="65"/>
        <v>0</v>
      </c>
      <c r="P49" s="208">
        <f>+('Planning Section'!C378/'Planning Section'!E378)*'Planning Section'!G378</f>
        <v>0</v>
      </c>
      <c r="Q49" s="208">
        <f>+'Planning Section'!K378</f>
        <v>0</v>
      </c>
      <c r="R49" s="209">
        <f t="shared" si="66"/>
        <v>0</v>
      </c>
      <c r="S49" s="208">
        <f>+('Planning Section'!C401/'Planning Section'!E401)*'Planning Section'!G401</f>
        <v>0</v>
      </c>
      <c r="T49" s="208">
        <f>+'Planning Section'!K401</f>
        <v>0</v>
      </c>
      <c r="U49" s="209">
        <f t="shared" ref="U49:U54" si="71">+T49-S49</f>
        <v>0</v>
      </c>
      <c r="V49" s="40">
        <f>SUM(V27,D49,G49,J49,M49,P49,S49)</f>
        <v>13863548.387096774</v>
      </c>
      <c r="W49" s="40">
        <f t="shared" ref="W49:W50" si="72">SUM(W27,E49,H49,K49,N49,Q49,T49)</f>
        <v>9666355</v>
      </c>
      <c r="X49" s="112">
        <f t="shared" si="68"/>
        <v>-4197193.3870967738</v>
      </c>
    </row>
    <row r="50" spans="1:24" ht="17.100000000000001" customHeight="1">
      <c r="A50" s="164" t="str">
        <f t="shared" ref="A50:C51" si="73">A28</f>
        <v>SM 6</v>
      </c>
      <c r="B50" s="166" t="str">
        <f t="shared" si="73"/>
        <v>PAMA</v>
      </c>
      <c r="C50" s="123">
        <f t="shared" si="73"/>
        <v>13880000</v>
      </c>
      <c r="D50" s="40">
        <f>+('Planning Section'!C286/'Planning Section'!E286)*'Planning Section'!G286</f>
        <v>0</v>
      </c>
      <c r="E50" s="40">
        <f>+'Planning Section'!K286</f>
        <v>0</v>
      </c>
      <c r="F50" s="52">
        <f t="shared" ref="F50" si="74">+E50-D50</f>
        <v>0</v>
      </c>
      <c r="G50" s="208">
        <f>+('Planning Section'!C309/'Planning Section'!E309)*'Planning Section'!G309</f>
        <v>0</v>
      </c>
      <c r="H50" s="208">
        <f>+'Planning Section'!K309</f>
        <v>0</v>
      </c>
      <c r="I50" s="209">
        <f t="shared" ref="I50" si="75">+H50-G50</f>
        <v>0</v>
      </c>
      <c r="J50" s="208">
        <f>+('Planning Section'!C332/'Planning Section'!E332)*'Planning Section'!G332</f>
        <v>0</v>
      </c>
      <c r="K50" s="208">
        <f>+'Planning Section'!K332</f>
        <v>0</v>
      </c>
      <c r="L50" s="209">
        <f t="shared" ref="L50" si="76">+K50-J50</f>
        <v>0</v>
      </c>
      <c r="M50" s="208">
        <f>+('Planning Section'!C355/'Planning Section'!E355)*'Planning Section'!G355</f>
        <v>0</v>
      </c>
      <c r="N50" s="208">
        <f>+'Planning Section'!K355</f>
        <v>0</v>
      </c>
      <c r="O50" s="209">
        <f t="shared" ref="O50" si="77">+N50-M50</f>
        <v>0</v>
      </c>
      <c r="P50" s="208">
        <f>+('Planning Section'!C378/'Planning Section'!E378)*'Planning Section'!G378</f>
        <v>0</v>
      </c>
      <c r="Q50" s="208">
        <f>+'Planning Section'!K378</f>
        <v>0</v>
      </c>
      <c r="R50" s="209">
        <f t="shared" si="66"/>
        <v>0</v>
      </c>
      <c r="S50" s="208">
        <f>+('Planning Section'!C401/'Planning Section'!E401)*'Planning Section'!G401</f>
        <v>0</v>
      </c>
      <c r="T50" s="208">
        <f>+'Planning Section'!K401</f>
        <v>0</v>
      </c>
      <c r="U50" s="209">
        <f t="shared" ref="U50" si="78">+T50-S50</f>
        <v>0</v>
      </c>
      <c r="V50" s="40">
        <f t="shared" ref="V50" si="79">SUM(V28,D50,G50,J50,M50,P50,S50)</f>
        <v>5440000</v>
      </c>
      <c r="W50" s="40">
        <f t="shared" si="72"/>
        <v>4689975</v>
      </c>
      <c r="X50" s="112">
        <f t="shared" ref="X50" si="80">+W50-V50</f>
        <v>-750025</v>
      </c>
    </row>
    <row r="51" spans="1:24" ht="17.100000000000001" customHeight="1">
      <c r="A51" s="164" t="str">
        <f t="shared" si="73"/>
        <v>SM AB</v>
      </c>
      <c r="B51" s="166" t="str">
        <f t="shared" si="73"/>
        <v>PTP</v>
      </c>
      <c r="C51" s="123">
        <f t="shared" si="73"/>
        <v>3120000</v>
      </c>
      <c r="D51" s="40">
        <f>+('Planning Section'!C287/'Planning Section'!E287)*'Planning Section'!G287</f>
        <v>0</v>
      </c>
      <c r="E51" s="40">
        <f>+'Planning Section'!K287</f>
        <v>0</v>
      </c>
      <c r="F51" s="52">
        <f t="shared" ref="F51:F55" si="81">+E51-D51</f>
        <v>0</v>
      </c>
      <c r="G51" s="208">
        <f>+('Planning Section'!C310/'Planning Section'!E310)*'Planning Section'!G310</f>
        <v>0</v>
      </c>
      <c r="H51" s="208">
        <f>+'Planning Section'!K310</f>
        <v>0</v>
      </c>
      <c r="I51" s="209">
        <f t="shared" si="40"/>
        <v>0</v>
      </c>
      <c r="J51" s="208">
        <f>+('Planning Section'!C333/'Planning Section'!E333)*'Planning Section'!G333</f>
        <v>0</v>
      </c>
      <c r="K51" s="208">
        <f>+'Planning Section'!K333</f>
        <v>0</v>
      </c>
      <c r="L51" s="209">
        <f t="shared" si="70"/>
        <v>0</v>
      </c>
      <c r="M51" s="208">
        <f>+('Planning Section'!C356/'Planning Section'!E356)*'Planning Section'!G356</f>
        <v>0</v>
      </c>
      <c r="N51" s="208">
        <f>+'Planning Section'!K356</f>
        <v>0</v>
      </c>
      <c r="O51" s="209">
        <f t="shared" si="65"/>
        <v>0</v>
      </c>
      <c r="P51" s="208">
        <f>+('Planning Section'!C379/'Planning Section'!E379)*'Planning Section'!G379</f>
        <v>0</v>
      </c>
      <c r="Q51" s="208">
        <f>+'Planning Section'!K379</f>
        <v>0</v>
      </c>
      <c r="R51" s="209">
        <f t="shared" ref="R51:R55" si="82">+Q51-P51</f>
        <v>0</v>
      </c>
      <c r="S51" s="208">
        <f>+('Planning Section'!C402/'Planning Section'!E402)*'Planning Section'!G402</f>
        <v>0</v>
      </c>
      <c r="T51" s="208">
        <f>+'Planning Section'!K402</f>
        <v>0</v>
      </c>
      <c r="U51" s="209">
        <f t="shared" si="71"/>
        <v>0</v>
      </c>
      <c r="V51" s="40">
        <f t="shared" ref="V51:W51" si="83">SUM(V29,D51,G51,J51,M51,P51,S51)</f>
        <v>3120000</v>
      </c>
      <c r="W51" s="40">
        <f t="shared" si="83"/>
        <v>682120</v>
      </c>
      <c r="X51" s="112">
        <f t="shared" si="68"/>
        <v>-2437880</v>
      </c>
    </row>
    <row r="52" spans="1:24" ht="17.100000000000001" customHeight="1">
      <c r="A52" s="164" t="str">
        <f t="shared" ref="A52:C53" si="84">A30</f>
        <v>SM AB</v>
      </c>
      <c r="B52" s="166" t="str">
        <f t="shared" si="84"/>
        <v>PAMA</v>
      </c>
      <c r="C52" s="123">
        <f t="shared" si="84"/>
        <v>10250000</v>
      </c>
      <c r="D52" s="40">
        <f>+('Planning Section'!C288/'Planning Section'!E288)*'Planning Section'!G288</f>
        <v>0</v>
      </c>
      <c r="E52" s="40">
        <f>+'Planning Section'!K288</f>
        <v>0</v>
      </c>
      <c r="F52" s="52">
        <f t="shared" si="81"/>
        <v>0</v>
      </c>
      <c r="G52" s="208">
        <f>+('Planning Section'!C311/'Planning Section'!E311)*'Planning Section'!G311</f>
        <v>0</v>
      </c>
      <c r="H52" s="208">
        <f>+'Planning Section'!K311</f>
        <v>0</v>
      </c>
      <c r="I52" s="209">
        <f t="shared" si="40"/>
        <v>0</v>
      </c>
      <c r="J52" s="208">
        <f>+('Planning Section'!C334/'Planning Section'!E334)*'Planning Section'!G334</f>
        <v>0</v>
      </c>
      <c r="K52" s="208">
        <f>+'Planning Section'!K334</f>
        <v>0</v>
      </c>
      <c r="L52" s="209">
        <f t="shared" si="70"/>
        <v>0</v>
      </c>
      <c r="M52" s="208">
        <f>+('Planning Section'!C357/'Planning Section'!E357)*'Planning Section'!G357</f>
        <v>0</v>
      </c>
      <c r="N52" s="208">
        <f>+'Planning Section'!K357</f>
        <v>0</v>
      </c>
      <c r="O52" s="209">
        <f t="shared" si="65"/>
        <v>0</v>
      </c>
      <c r="P52" s="208">
        <f>+('Planning Section'!C380/'Planning Section'!E380)*'Planning Section'!G380</f>
        <v>0</v>
      </c>
      <c r="Q52" s="208">
        <f>+'Planning Section'!K380</f>
        <v>0</v>
      </c>
      <c r="R52" s="209">
        <f t="shared" si="82"/>
        <v>0</v>
      </c>
      <c r="S52" s="208">
        <f>+('Planning Section'!C403/'Planning Section'!E403)*'Planning Section'!G403</f>
        <v>0</v>
      </c>
      <c r="T52" s="208">
        <f>+'Planning Section'!K403</f>
        <v>0</v>
      </c>
      <c r="U52" s="209">
        <f t="shared" si="71"/>
        <v>0</v>
      </c>
      <c r="V52" s="40">
        <f t="shared" ref="V52:W52" si="85">SUM(V30,D52,G52,J52,M52,P52,S52)</f>
        <v>2126451.6129032257</v>
      </c>
      <c r="W52" s="40">
        <f t="shared" si="85"/>
        <v>1039979</v>
      </c>
      <c r="X52" s="112">
        <f t="shared" si="68"/>
        <v>-1086472.6129032257</v>
      </c>
    </row>
    <row r="53" spans="1:24" ht="17.100000000000001" customHeight="1">
      <c r="A53" s="164" t="str">
        <f t="shared" si="84"/>
        <v>SM C</v>
      </c>
      <c r="B53" s="166" t="str">
        <f t="shared" si="84"/>
        <v>PAMA</v>
      </c>
      <c r="C53" s="123">
        <f t="shared" si="84"/>
        <v>3000000</v>
      </c>
      <c r="D53" s="282"/>
      <c r="E53" s="258"/>
      <c r="F53" s="259"/>
      <c r="G53" s="282">
        <f>+('Planning Section'!C312/'Planning Section'!E312)*'Planning Section'!G312</f>
        <v>0</v>
      </c>
      <c r="H53" s="282">
        <f>+'Planning Section'!K312</f>
        <v>0</v>
      </c>
      <c r="I53" s="209">
        <f t="shared" si="40"/>
        <v>0</v>
      </c>
      <c r="J53" s="208">
        <f>+('Planning Section'!C335/'Planning Section'!E335)*'Planning Section'!G335</f>
        <v>0</v>
      </c>
      <c r="K53" s="208">
        <f>+'Planning Section'!K335</f>
        <v>0</v>
      </c>
      <c r="L53" s="209">
        <f t="shared" si="70"/>
        <v>0</v>
      </c>
      <c r="M53" s="208">
        <f>+('Planning Section'!C358/'Planning Section'!E358)*'Planning Section'!G358</f>
        <v>0</v>
      </c>
      <c r="N53" s="208">
        <f>+'Planning Section'!K358</f>
        <v>0</v>
      </c>
      <c r="O53" s="209">
        <f t="shared" si="65"/>
        <v>0</v>
      </c>
      <c r="P53" s="208">
        <f>+('Planning Section'!C381/'Planning Section'!E381)*'Planning Section'!G381</f>
        <v>0</v>
      </c>
      <c r="Q53" s="208">
        <f>+'Planning Section'!K381</f>
        <v>0</v>
      </c>
      <c r="R53" s="209">
        <f t="shared" si="82"/>
        <v>0</v>
      </c>
      <c r="S53" s="208">
        <f>+('Planning Section'!C404/'Planning Section'!E404)*'Planning Section'!G404</f>
        <v>0</v>
      </c>
      <c r="T53" s="208">
        <f>+'Planning Section'!K404</f>
        <v>0</v>
      </c>
      <c r="U53" s="209">
        <f t="shared" si="71"/>
        <v>0</v>
      </c>
      <c r="V53" s="258"/>
      <c r="W53" s="258"/>
      <c r="X53" s="284"/>
    </row>
    <row r="54" spans="1:24" ht="17.100000000000001" customHeight="1">
      <c r="A54" s="164" t="str">
        <f t="shared" ref="A54:C54" si="86">A32</f>
        <v>SM D</v>
      </c>
      <c r="B54" s="166" t="str">
        <f t="shared" si="86"/>
        <v>PTP</v>
      </c>
      <c r="C54" s="258">
        <f t="shared" si="86"/>
        <v>55630000</v>
      </c>
      <c r="D54" s="282">
        <f>+('Planning Section'!C290/'Planning Section'!E290)*'Planning Section'!G290</f>
        <v>0</v>
      </c>
      <c r="E54" s="282">
        <f>+'Planning Section'!K290</f>
        <v>0</v>
      </c>
      <c r="F54" s="259">
        <f t="shared" si="81"/>
        <v>0</v>
      </c>
      <c r="G54" s="282">
        <f>+('Planning Section'!C313/'Planning Section'!E313)*'Planning Section'!G313</f>
        <v>0</v>
      </c>
      <c r="H54" s="282">
        <f>+'Planning Section'!K313</f>
        <v>0</v>
      </c>
      <c r="I54" s="209">
        <f t="shared" si="40"/>
        <v>0</v>
      </c>
      <c r="J54" s="208">
        <f>+('Planning Section'!C336/'Planning Section'!E336)*'Planning Section'!G336</f>
        <v>0</v>
      </c>
      <c r="K54" s="208">
        <f>+'Planning Section'!K336</f>
        <v>0</v>
      </c>
      <c r="L54" s="209">
        <f t="shared" si="70"/>
        <v>0</v>
      </c>
      <c r="M54" s="208">
        <f>+('Planning Section'!C359/'Planning Section'!E359)*'Planning Section'!G359</f>
        <v>0</v>
      </c>
      <c r="N54" s="208">
        <f>+'Planning Section'!K359</f>
        <v>0</v>
      </c>
      <c r="O54" s="209">
        <f t="shared" si="65"/>
        <v>0</v>
      </c>
      <c r="P54" s="208">
        <f>+('Planning Section'!C382/'Planning Section'!E382)*'Planning Section'!G382</f>
        <v>0</v>
      </c>
      <c r="Q54" s="208">
        <f>+'Planning Section'!K382</f>
        <v>0</v>
      </c>
      <c r="R54" s="209">
        <f t="shared" si="82"/>
        <v>0</v>
      </c>
      <c r="S54" s="283">
        <v>0</v>
      </c>
      <c r="T54" s="283">
        <v>0</v>
      </c>
      <c r="U54" s="209">
        <f t="shared" si="71"/>
        <v>0</v>
      </c>
      <c r="V54" s="258">
        <f t="shared" ref="V54:W54" si="87">SUM(V32,D54,G54,J54,M54,P54,S54)</f>
        <v>21810000</v>
      </c>
      <c r="W54" s="258">
        <f t="shared" si="87"/>
        <v>20230037</v>
      </c>
      <c r="X54" s="284">
        <f t="shared" si="68"/>
        <v>-1579963</v>
      </c>
    </row>
    <row r="55" spans="1:24" ht="17.100000000000001" customHeight="1" thickBot="1">
      <c r="A55" s="163" t="str">
        <f t="shared" ref="A55:C55" si="88">A33</f>
        <v>SM D</v>
      </c>
      <c r="B55" s="165" t="str">
        <f t="shared" si="88"/>
        <v>DUM</v>
      </c>
      <c r="C55" s="123">
        <f t="shared" si="88"/>
        <v>3000000</v>
      </c>
      <c r="D55" s="40">
        <f>+('Planning Section'!C291/'Planning Section'!E291)*'Planning Section'!G291</f>
        <v>0</v>
      </c>
      <c r="E55" s="40">
        <f>+'Planning Section'!K291</f>
        <v>0</v>
      </c>
      <c r="F55" s="52">
        <f t="shared" si="81"/>
        <v>0</v>
      </c>
      <c r="G55" s="208">
        <f>+('Planning Section'!C314/'Planning Section'!E314)*'Planning Section'!G314</f>
        <v>0</v>
      </c>
      <c r="H55" s="208">
        <f>+'Planning Section'!K314</f>
        <v>0</v>
      </c>
      <c r="I55" s="209">
        <f t="shared" si="40"/>
        <v>0</v>
      </c>
      <c r="J55" s="208">
        <f>+('Planning Section'!C337/'Planning Section'!E337)*'Planning Section'!G337</f>
        <v>0</v>
      </c>
      <c r="K55" s="208">
        <f>+'Planning Section'!K337</f>
        <v>0</v>
      </c>
      <c r="L55" s="209">
        <f t="shared" si="70"/>
        <v>0</v>
      </c>
      <c r="M55" s="208">
        <f>+('Planning Section'!C360/'Planning Section'!E360)*'Planning Section'!G360</f>
        <v>0</v>
      </c>
      <c r="N55" s="208">
        <f>+'Planning Section'!K360</f>
        <v>0</v>
      </c>
      <c r="O55" s="209">
        <f t="shared" si="65"/>
        <v>0</v>
      </c>
      <c r="P55" s="208">
        <f>+('Planning Section'!C383/'Planning Section'!E383)*'Planning Section'!G383</f>
        <v>0</v>
      </c>
      <c r="Q55" s="208">
        <f>+'Planning Section'!K383</f>
        <v>0</v>
      </c>
      <c r="R55" s="209">
        <f t="shared" si="82"/>
        <v>0</v>
      </c>
      <c r="S55" s="208">
        <f>+('Planning Section'!C406/'Planning Section'!E406)*'Planning Section'!G406</f>
        <v>0</v>
      </c>
      <c r="T55" s="208">
        <f>+'Planning Section'!K406</f>
        <v>0</v>
      </c>
      <c r="U55" s="209">
        <f t="shared" si="67"/>
        <v>0</v>
      </c>
      <c r="V55" s="40">
        <f t="shared" ref="V55:W55" si="89">SUM(V33,D55,G55,J55,M55,P55,S55)</f>
        <v>1165161.2903225806</v>
      </c>
      <c r="W55" s="40">
        <f t="shared" si="89"/>
        <v>1206634</v>
      </c>
      <c r="X55" s="112">
        <f t="shared" si="68"/>
        <v>41472.709677419392</v>
      </c>
    </row>
    <row r="56" spans="1:24" ht="17.100000000000001" customHeight="1" thickTop="1" thickBot="1">
      <c r="A56" s="61" t="s">
        <v>17</v>
      </c>
      <c r="B56" s="42" t="s">
        <v>159</v>
      </c>
      <c r="C56" s="43">
        <f>SUM(C49:C55)</f>
        <v>124230000</v>
      </c>
      <c r="D56" s="43">
        <f>SUM(D49:D55)</f>
        <v>0</v>
      </c>
      <c r="E56" s="43">
        <f>SUM(E49:E55)</f>
        <v>0</v>
      </c>
      <c r="F56" s="53">
        <f>+E56-D56</f>
        <v>0</v>
      </c>
      <c r="G56" s="210">
        <f>SUM(G49:G55)</f>
        <v>0</v>
      </c>
      <c r="H56" s="210">
        <f>SUM(H49:H55)</f>
        <v>0</v>
      </c>
      <c r="I56" s="211">
        <f>+H56-G56</f>
        <v>0</v>
      </c>
      <c r="J56" s="210">
        <f>SUM(J49:J55)</f>
        <v>0</v>
      </c>
      <c r="K56" s="210">
        <f>SUM(K49:K55)</f>
        <v>0</v>
      </c>
      <c r="L56" s="211">
        <f>+K56-J56</f>
        <v>0</v>
      </c>
      <c r="M56" s="210">
        <f>SUM(M49:M55)</f>
        <v>0</v>
      </c>
      <c r="N56" s="210">
        <f>SUM(N49:N55)</f>
        <v>0</v>
      </c>
      <c r="O56" s="211">
        <f>+N56-M56</f>
        <v>0</v>
      </c>
      <c r="P56" s="210">
        <f>SUM(P49:P55)</f>
        <v>0</v>
      </c>
      <c r="Q56" s="210">
        <f>SUM(Q49:Q55)</f>
        <v>0</v>
      </c>
      <c r="R56" s="211">
        <f>+Q56-P56</f>
        <v>0</v>
      </c>
      <c r="S56" s="210">
        <f>SUM(S49:S55)</f>
        <v>0</v>
      </c>
      <c r="T56" s="210">
        <f>SUM(T49:T55)</f>
        <v>0</v>
      </c>
      <c r="U56" s="211">
        <f>+T56-S56</f>
        <v>0</v>
      </c>
      <c r="V56" s="43">
        <f>SUM(V49:V55)</f>
        <v>47525161.290322579</v>
      </c>
      <c r="W56" s="43">
        <f>SUM(W49:W55)</f>
        <v>37515100</v>
      </c>
      <c r="X56" s="113">
        <f>+W56-V56</f>
        <v>-10010061.290322579</v>
      </c>
    </row>
    <row r="57" spans="1:24" ht="17.100000000000001" customHeight="1" thickTop="1">
      <c r="A57" s="1117" t="s">
        <v>160</v>
      </c>
      <c r="B57" s="1118"/>
      <c r="C57" s="44">
        <f>SUM(C56,C48)</f>
        <v>185530000</v>
      </c>
      <c r="D57" s="44">
        <f>SUM(D56,D48)</f>
        <v>0</v>
      </c>
      <c r="E57" s="44">
        <f>SUM(E56,E48)</f>
        <v>0</v>
      </c>
      <c r="F57" s="55">
        <f t="shared" ref="F57" si="90">+E57-D57</f>
        <v>0</v>
      </c>
      <c r="G57" s="212">
        <f>SUM(G56,G48)</f>
        <v>0</v>
      </c>
      <c r="H57" s="212">
        <f>SUM(H56,H48)</f>
        <v>0</v>
      </c>
      <c r="I57" s="213">
        <f t="shared" ref="I57" si="91">+H57-G57</f>
        <v>0</v>
      </c>
      <c r="J57" s="212">
        <f>SUM(J56,J48)</f>
        <v>0</v>
      </c>
      <c r="K57" s="212">
        <f>SUM(K56,K48)</f>
        <v>0</v>
      </c>
      <c r="L57" s="213">
        <f t="shared" ref="L57" si="92">+K57-J57</f>
        <v>0</v>
      </c>
      <c r="M57" s="212">
        <f>SUM(M56,M48)</f>
        <v>0</v>
      </c>
      <c r="N57" s="212">
        <f>SUM(N56,N48)</f>
        <v>0</v>
      </c>
      <c r="O57" s="213">
        <f t="shared" ref="O57" si="93">+N57-M57</f>
        <v>0</v>
      </c>
      <c r="P57" s="212">
        <f>SUM(P56,P48)</f>
        <v>0</v>
      </c>
      <c r="Q57" s="212">
        <f>SUM(Q56,Q48)</f>
        <v>0</v>
      </c>
      <c r="R57" s="213">
        <f t="shared" ref="R57" si="94">+Q57-P57</f>
        <v>0</v>
      </c>
      <c r="S57" s="212">
        <f>SUM(S56,S48)</f>
        <v>0</v>
      </c>
      <c r="T57" s="212">
        <f>SUM(T56,T48)</f>
        <v>0</v>
      </c>
      <c r="U57" s="213">
        <f t="shared" ref="U57" si="95">+T57-S57</f>
        <v>0</v>
      </c>
      <c r="V57" s="44">
        <f>SUM(V56,V48)</f>
        <v>71539354.838709682</v>
      </c>
      <c r="W57" s="44">
        <f>SUM(W56,W48)</f>
        <v>60064145</v>
      </c>
      <c r="X57" s="114">
        <f t="shared" ref="X57" si="96">+W57-V57</f>
        <v>-11475209.838709682</v>
      </c>
    </row>
    <row r="58" spans="1:24" ht="17.100000000000001" customHeight="1">
      <c r="A58" s="115"/>
      <c r="X58" s="110"/>
    </row>
    <row r="59" spans="1:24" ht="17.100000000000001" customHeight="1">
      <c r="A59" s="60" t="s">
        <v>146</v>
      </c>
      <c r="O59" s="116"/>
      <c r="R59" s="116" t="s">
        <v>115</v>
      </c>
      <c r="S59" s="168"/>
      <c r="T59" s="168" t="s">
        <v>152</v>
      </c>
      <c r="U59" s="168"/>
      <c r="X59" s="110"/>
    </row>
    <row r="60" spans="1:24" ht="17.100000000000001" customHeight="1">
      <c r="A60" s="1119" t="s">
        <v>150</v>
      </c>
      <c r="B60" s="1031" t="s">
        <v>2</v>
      </c>
      <c r="C60" s="1031" t="s">
        <v>373</v>
      </c>
      <c r="D60" s="1031" t="s">
        <v>141</v>
      </c>
      <c r="E60" s="1031"/>
      <c r="F60" s="1031"/>
      <c r="G60" s="1031" t="s">
        <v>142</v>
      </c>
      <c r="H60" s="1031"/>
      <c r="I60" s="1031"/>
      <c r="J60" s="1031" t="s">
        <v>143</v>
      </c>
      <c r="K60" s="1031"/>
      <c r="L60" s="1031"/>
      <c r="M60" s="1031" t="s">
        <v>144</v>
      </c>
      <c r="N60" s="1031"/>
      <c r="O60" s="1031"/>
      <c r="P60" s="1031" t="s">
        <v>169</v>
      </c>
      <c r="Q60" s="1031"/>
      <c r="R60" s="1031"/>
      <c r="S60" s="168"/>
      <c r="T60" s="169" t="s">
        <v>153</v>
      </c>
      <c r="U60" s="168"/>
      <c r="X60" s="110"/>
    </row>
    <row r="61" spans="1:24" ht="17.100000000000001" customHeight="1">
      <c r="A61" s="1119"/>
      <c r="B61" s="1031"/>
      <c r="C61" s="1031"/>
      <c r="D61" s="143" t="s">
        <v>20</v>
      </c>
      <c r="E61" s="143" t="s">
        <v>21</v>
      </c>
      <c r="F61" s="143" t="s">
        <v>25</v>
      </c>
      <c r="G61" s="143" t="s">
        <v>20</v>
      </c>
      <c r="H61" s="143" t="s">
        <v>21</v>
      </c>
      <c r="I61" s="143" t="s">
        <v>25</v>
      </c>
      <c r="J61" s="143" t="s">
        <v>20</v>
      </c>
      <c r="K61" s="143" t="s">
        <v>21</v>
      </c>
      <c r="L61" s="143" t="s">
        <v>25</v>
      </c>
      <c r="M61" s="143" t="s">
        <v>20</v>
      </c>
      <c r="N61" s="143" t="s">
        <v>21</v>
      </c>
      <c r="O61" s="143" t="s">
        <v>25</v>
      </c>
      <c r="P61" s="143" t="s">
        <v>20</v>
      </c>
      <c r="Q61" s="143" t="s">
        <v>21</v>
      </c>
      <c r="R61" s="143" t="s">
        <v>25</v>
      </c>
      <c r="S61" s="168"/>
      <c r="T61" s="169" t="s">
        <v>320</v>
      </c>
      <c r="U61" s="168"/>
      <c r="X61" s="110"/>
    </row>
    <row r="62" spans="1:24" ht="17.100000000000001" customHeight="1">
      <c r="A62" s="163" t="str">
        <f>A39</f>
        <v>RTN</v>
      </c>
      <c r="B62" s="165" t="str">
        <f>B39</f>
        <v>PTP</v>
      </c>
      <c r="C62" s="40">
        <v>0</v>
      </c>
      <c r="D62" s="40">
        <v>0</v>
      </c>
      <c r="E62" s="40">
        <v>0</v>
      </c>
      <c r="F62" s="52">
        <f t="shared" ref="F62:F70" si="97">+E62-D62</f>
        <v>0</v>
      </c>
      <c r="G62" s="40">
        <v>0</v>
      </c>
      <c r="H62" s="40">
        <v>0</v>
      </c>
      <c r="I62" s="52">
        <f t="shared" ref="I62:I70" si="98">+H62-G62</f>
        <v>0</v>
      </c>
      <c r="J62" s="40">
        <v>0</v>
      </c>
      <c r="K62" s="40">
        <v>0</v>
      </c>
      <c r="L62" s="52">
        <f t="shared" ref="L62:L70" si="99">+K62-J62</f>
        <v>0</v>
      </c>
      <c r="M62" s="40">
        <v>0</v>
      </c>
      <c r="N62" s="40">
        <v>0</v>
      </c>
      <c r="O62" s="52">
        <f t="shared" ref="O62:O70" si="100">+N62-M62</f>
        <v>0</v>
      </c>
      <c r="P62" s="40">
        <v>0</v>
      </c>
      <c r="Q62" s="40"/>
      <c r="R62" s="52">
        <f t="shared" ref="R62:R70" si="101">+Q62-P62</f>
        <v>0</v>
      </c>
      <c r="S62" s="168"/>
      <c r="T62" s="169" t="s">
        <v>162</v>
      </c>
      <c r="U62" s="168"/>
      <c r="X62" s="110"/>
    </row>
    <row r="63" spans="1:24" ht="17.100000000000001" customHeight="1">
      <c r="A63" s="163" t="str">
        <f t="shared" ref="A63" si="102">A40</f>
        <v>RTN</v>
      </c>
      <c r="B63" s="165" t="str">
        <f t="shared" ref="B63:B70" si="103">B40</f>
        <v>PAMA</v>
      </c>
      <c r="C63" s="40">
        <v>850000</v>
      </c>
      <c r="D63" s="40">
        <f>($C63/31)*6</f>
        <v>164516.12903225806</v>
      </c>
      <c r="E63" s="40">
        <v>126367</v>
      </c>
      <c r="F63" s="52">
        <f t="shared" si="97"/>
        <v>-38149.129032258061</v>
      </c>
      <c r="G63" s="40">
        <f>($C63/31)*7</f>
        <v>191935.48387096776</v>
      </c>
      <c r="H63" s="40">
        <v>151575</v>
      </c>
      <c r="I63" s="52">
        <f t="shared" si="98"/>
        <v>-40360.483870967757</v>
      </c>
      <c r="J63" s="40">
        <f>($C63/31)*7</f>
        <v>191935.48387096776</v>
      </c>
      <c r="K63" s="40">
        <v>99628</v>
      </c>
      <c r="L63" s="52">
        <f t="shared" si="99"/>
        <v>-92307.483870967757</v>
      </c>
      <c r="M63" s="40">
        <f t="shared" ref="M63:M70" si="104">($C63/31)*7</f>
        <v>191935.48387096776</v>
      </c>
      <c r="N63" s="40">
        <f>May!$BY$13</f>
        <v>104124</v>
      </c>
      <c r="O63" s="52">
        <f t="shared" si="100"/>
        <v>-87811.483870967757</v>
      </c>
      <c r="P63" s="40">
        <f>($C63/31)*4</f>
        <v>109677.41935483871</v>
      </c>
      <c r="Q63" s="40"/>
      <c r="R63" s="52">
        <f t="shared" si="101"/>
        <v>-109677.41935483871</v>
      </c>
      <c r="S63" s="168"/>
      <c r="T63" s="169" t="s">
        <v>164</v>
      </c>
      <c r="U63" s="168"/>
      <c r="X63" s="110"/>
    </row>
    <row r="64" spans="1:24" ht="17.100000000000001" customHeight="1">
      <c r="A64" s="163" t="str">
        <f t="shared" ref="A64" si="105">A41</f>
        <v>RTN</v>
      </c>
      <c r="B64" s="165" t="str">
        <f t="shared" si="103"/>
        <v>KMI</v>
      </c>
      <c r="C64" s="40">
        <v>0</v>
      </c>
      <c r="D64" s="40">
        <f t="shared" ref="D64:D69" si="106">($C64/31)*6</f>
        <v>0</v>
      </c>
      <c r="E64" s="123">
        <v>0</v>
      </c>
      <c r="F64" s="52">
        <f t="shared" si="97"/>
        <v>0</v>
      </c>
      <c r="G64" s="40">
        <f t="shared" ref="G64:G70" si="107">($C64/31)*7</f>
        <v>0</v>
      </c>
      <c r="H64" s="123">
        <v>0</v>
      </c>
      <c r="I64" s="52">
        <f t="shared" si="98"/>
        <v>0</v>
      </c>
      <c r="J64" s="40">
        <f t="shared" ref="J64:J70" si="108">($C64/31)*7</f>
        <v>0</v>
      </c>
      <c r="K64" s="123">
        <v>0</v>
      </c>
      <c r="L64" s="52">
        <f t="shared" si="99"/>
        <v>0</v>
      </c>
      <c r="M64" s="40">
        <f t="shared" si="104"/>
        <v>0</v>
      </c>
      <c r="N64" s="123">
        <f>[5]Apr!$CA$13</f>
        <v>0</v>
      </c>
      <c r="O64" s="52">
        <f t="shared" si="100"/>
        <v>0</v>
      </c>
      <c r="P64" s="40">
        <f t="shared" ref="P64:P70" si="109">($C64/31)*4</f>
        <v>0</v>
      </c>
      <c r="Q64" s="123"/>
      <c r="R64" s="52">
        <f t="shared" si="101"/>
        <v>0</v>
      </c>
      <c r="S64" s="168"/>
      <c r="T64" s="169" t="s">
        <v>163</v>
      </c>
      <c r="U64" s="168"/>
      <c r="X64" s="110"/>
    </row>
    <row r="65" spans="1:24" ht="17.100000000000001" customHeight="1">
      <c r="A65" s="163" t="str">
        <f t="shared" ref="A65" si="110">A42</f>
        <v>RS-CF</v>
      </c>
      <c r="B65" s="165" t="str">
        <f t="shared" si="103"/>
        <v>PAMA</v>
      </c>
      <c r="C65" s="40">
        <v>1928000</v>
      </c>
      <c r="D65" s="40">
        <f t="shared" si="106"/>
        <v>373161.29032258061</v>
      </c>
      <c r="E65" s="123">
        <v>335293</v>
      </c>
      <c r="F65" s="52">
        <f t="shared" si="97"/>
        <v>-37868.290322580608</v>
      </c>
      <c r="G65" s="40">
        <f t="shared" si="107"/>
        <v>435354.83870967739</v>
      </c>
      <c r="H65" s="123">
        <v>405612</v>
      </c>
      <c r="I65" s="52">
        <f t="shared" si="98"/>
        <v>-29742.838709677395</v>
      </c>
      <c r="J65" s="40">
        <f t="shared" si="108"/>
        <v>435354.83870967739</v>
      </c>
      <c r="K65" s="123">
        <v>428538</v>
      </c>
      <c r="L65" s="52">
        <f t="shared" si="99"/>
        <v>-6816.8387096773949</v>
      </c>
      <c r="M65" s="40">
        <f t="shared" si="104"/>
        <v>435354.83870967739</v>
      </c>
      <c r="N65" s="123">
        <f>SUM(May!$CB$13:$CC$13)</f>
        <v>367538</v>
      </c>
      <c r="O65" s="52">
        <f t="shared" si="100"/>
        <v>-67816.838709677395</v>
      </c>
      <c r="P65" s="40">
        <f t="shared" si="109"/>
        <v>248774.19354838709</v>
      </c>
      <c r="Q65" s="123"/>
      <c r="R65" s="52">
        <f t="shared" si="101"/>
        <v>-248774.19354838709</v>
      </c>
      <c r="S65" s="168"/>
      <c r="T65" s="169" t="s">
        <v>266</v>
      </c>
      <c r="U65" s="168"/>
      <c r="X65" s="110"/>
    </row>
    <row r="66" spans="1:24" ht="15.75" customHeight="1">
      <c r="A66" s="163" t="str">
        <f t="shared" ref="A66" si="111">A43</f>
        <v>RS-G</v>
      </c>
      <c r="B66" s="167" t="str">
        <f t="shared" si="103"/>
        <v>PAMA</v>
      </c>
      <c r="C66" s="40">
        <v>935000</v>
      </c>
      <c r="D66" s="40">
        <f t="shared" si="106"/>
        <v>180967.74193548388</v>
      </c>
      <c r="E66" s="123">
        <v>146564</v>
      </c>
      <c r="F66" s="52">
        <f t="shared" si="97"/>
        <v>-34403.741935483878</v>
      </c>
      <c r="G66" s="40">
        <f t="shared" si="107"/>
        <v>211129.03225806452</v>
      </c>
      <c r="H66" s="123">
        <v>169986</v>
      </c>
      <c r="I66" s="52">
        <f t="shared" si="98"/>
        <v>-41143.032258064515</v>
      </c>
      <c r="J66" s="40">
        <f t="shared" si="108"/>
        <v>211129.03225806452</v>
      </c>
      <c r="K66" s="123">
        <v>202636</v>
      </c>
      <c r="L66" s="52">
        <f t="shared" si="99"/>
        <v>-8493.0322580645152</v>
      </c>
      <c r="M66" s="40">
        <f t="shared" si="104"/>
        <v>211129.03225806452</v>
      </c>
      <c r="N66" s="123">
        <f>May!$CI$13</f>
        <v>215226</v>
      </c>
      <c r="O66" s="52">
        <f t="shared" si="100"/>
        <v>4096.9677419354848</v>
      </c>
      <c r="P66" s="40">
        <f t="shared" si="109"/>
        <v>120645.16129032258</v>
      </c>
      <c r="Q66" s="123"/>
      <c r="R66" s="52">
        <f t="shared" si="101"/>
        <v>-120645.16129032258</v>
      </c>
      <c r="S66" s="168"/>
      <c r="T66" s="169"/>
      <c r="U66" s="168"/>
      <c r="X66" s="110"/>
    </row>
    <row r="67" spans="1:24" ht="15.75" customHeight="1">
      <c r="A67" s="280" t="str">
        <f t="shared" ref="A67" si="112">A44</f>
        <v>RTM</v>
      </c>
      <c r="B67" s="257" t="str">
        <f t="shared" si="103"/>
        <v>PTP</v>
      </c>
      <c r="C67" s="258">
        <v>0</v>
      </c>
      <c r="D67" s="40">
        <f t="shared" si="106"/>
        <v>0</v>
      </c>
      <c r="E67" s="258">
        <v>0</v>
      </c>
      <c r="F67" s="52">
        <f t="shared" si="97"/>
        <v>0</v>
      </c>
      <c r="G67" s="40">
        <f t="shared" si="107"/>
        <v>0</v>
      </c>
      <c r="H67" s="258">
        <v>0</v>
      </c>
      <c r="I67" s="52">
        <f t="shared" si="98"/>
        <v>0</v>
      </c>
      <c r="J67" s="40">
        <f t="shared" si="108"/>
        <v>0</v>
      </c>
      <c r="K67" s="258">
        <v>0</v>
      </c>
      <c r="L67" s="52">
        <f t="shared" si="99"/>
        <v>0</v>
      </c>
      <c r="M67" s="40">
        <f t="shared" si="104"/>
        <v>0</v>
      </c>
      <c r="N67" s="258">
        <v>0</v>
      </c>
      <c r="O67" s="52">
        <f t="shared" si="100"/>
        <v>0</v>
      </c>
      <c r="P67" s="40">
        <f t="shared" si="109"/>
        <v>0</v>
      </c>
      <c r="Q67" s="258"/>
      <c r="R67" s="52">
        <f t="shared" si="101"/>
        <v>0</v>
      </c>
      <c r="S67" s="168"/>
      <c r="T67" s="169"/>
      <c r="U67" s="168"/>
      <c r="X67" s="110"/>
    </row>
    <row r="68" spans="1:24" ht="15.75" customHeight="1">
      <c r="A68" s="280" t="str">
        <f t="shared" ref="A68" si="113">A45</f>
        <v>RTM</v>
      </c>
      <c r="B68" s="257" t="str">
        <f t="shared" si="103"/>
        <v>PAMA</v>
      </c>
      <c r="C68" s="258">
        <v>929000</v>
      </c>
      <c r="D68" s="40">
        <f t="shared" si="106"/>
        <v>179806.45161290321</v>
      </c>
      <c r="E68" s="258">
        <v>161316</v>
      </c>
      <c r="F68" s="52">
        <f t="shared" si="97"/>
        <v>-18490.451612903213</v>
      </c>
      <c r="G68" s="40">
        <f t="shared" si="107"/>
        <v>209774.19354838709</v>
      </c>
      <c r="H68" s="258">
        <v>195575</v>
      </c>
      <c r="I68" s="52">
        <f t="shared" si="98"/>
        <v>-14199.193548387091</v>
      </c>
      <c r="J68" s="40">
        <f t="shared" si="108"/>
        <v>209774.19354838709</v>
      </c>
      <c r="K68" s="258">
        <v>216824</v>
      </c>
      <c r="L68" s="52">
        <f t="shared" si="99"/>
        <v>7049.8064516129089</v>
      </c>
      <c r="M68" s="40">
        <f t="shared" si="104"/>
        <v>209774.19354838709</v>
      </c>
      <c r="N68" s="258">
        <f>May!$CD$13</f>
        <v>174224</v>
      </c>
      <c r="O68" s="52">
        <f t="shared" si="100"/>
        <v>-35550.193548387091</v>
      </c>
      <c r="P68" s="40">
        <f t="shared" si="109"/>
        <v>119870.96774193548</v>
      </c>
      <c r="Q68" s="258"/>
      <c r="R68" s="52">
        <f t="shared" si="101"/>
        <v>-119870.96774193548</v>
      </c>
      <c r="S68" s="168"/>
      <c r="T68" s="169"/>
      <c r="U68" s="168"/>
      <c r="X68" s="110"/>
    </row>
    <row r="69" spans="1:24" ht="15.75" customHeight="1">
      <c r="A69" s="280" t="str">
        <f t="shared" ref="A69" si="114">A46</f>
        <v>SSB</v>
      </c>
      <c r="B69" s="257" t="str">
        <f t="shared" si="103"/>
        <v>BIMA</v>
      </c>
      <c r="C69" s="258">
        <v>833000</v>
      </c>
      <c r="D69" s="40">
        <f t="shared" si="106"/>
        <v>161225.80645161291</v>
      </c>
      <c r="E69" s="258">
        <v>156864</v>
      </c>
      <c r="F69" s="52">
        <f t="shared" si="97"/>
        <v>-4361.8064516129089</v>
      </c>
      <c r="G69" s="40">
        <f t="shared" si="107"/>
        <v>188096.77419354839</v>
      </c>
      <c r="H69" s="258">
        <v>191386</v>
      </c>
      <c r="I69" s="52">
        <f t="shared" si="98"/>
        <v>3289.2258064516063</v>
      </c>
      <c r="J69" s="40">
        <f t="shared" si="108"/>
        <v>188096.77419354839</v>
      </c>
      <c r="K69" s="258">
        <v>205336</v>
      </c>
      <c r="L69" s="52">
        <f t="shared" si="99"/>
        <v>17239.225806451606</v>
      </c>
      <c r="M69" s="40">
        <f t="shared" si="104"/>
        <v>188096.77419354839</v>
      </c>
      <c r="N69" s="258">
        <f>May!$CL$13</f>
        <v>194630</v>
      </c>
      <c r="O69" s="52">
        <f t="shared" si="100"/>
        <v>6533.2258064516063</v>
      </c>
      <c r="P69" s="40">
        <f t="shared" si="109"/>
        <v>107483.87096774194</v>
      </c>
      <c r="Q69" s="258"/>
      <c r="R69" s="52">
        <f t="shared" si="101"/>
        <v>-107483.87096774194</v>
      </c>
      <c r="S69" s="168"/>
      <c r="T69" s="169"/>
      <c r="U69" s="168"/>
      <c r="X69" s="110"/>
    </row>
    <row r="70" spans="1:24" ht="17.100000000000001" customHeight="1" thickBot="1">
      <c r="A70" s="163" t="str">
        <f t="shared" ref="A70" si="115">A47</f>
        <v>SAMUBIU</v>
      </c>
      <c r="B70" s="165" t="str">
        <f t="shared" si="103"/>
        <v>PAMA</v>
      </c>
      <c r="C70" s="40">
        <v>0</v>
      </c>
      <c r="D70" s="40">
        <f>($C70/31)*1</f>
        <v>0</v>
      </c>
      <c r="E70" s="40">
        <v>0</v>
      </c>
      <c r="F70" s="52">
        <f t="shared" si="97"/>
        <v>0</v>
      </c>
      <c r="G70" s="40">
        <f t="shared" si="107"/>
        <v>0</v>
      </c>
      <c r="H70" s="40">
        <v>0</v>
      </c>
      <c r="I70" s="52">
        <f t="shared" si="98"/>
        <v>0</v>
      </c>
      <c r="J70" s="40">
        <f t="shared" si="108"/>
        <v>0</v>
      </c>
      <c r="K70" s="40">
        <v>0</v>
      </c>
      <c r="L70" s="52">
        <f t="shared" si="99"/>
        <v>0</v>
      </c>
      <c r="M70" s="40">
        <f t="shared" si="104"/>
        <v>0</v>
      </c>
      <c r="N70" s="40">
        <v>0</v>
      </c>
      <c r="O70" s="52">
        <f t="shared" si="100"/>
        <v>0</v>
      </c>
      <c r="P70" s="40">
        <f t="shared" si="109"/>
        <v>0</v>
      </c>
      <c r="Q70" s="40"/>
      <c r="R70" s="52">
        <f t="shared" si="101"/>
        <v>0</v>
      </c>
      <c r="S70" s="168"/>
      <c r="T70" s="169"/>
      <c r="U70" s="168"/>
      <c r="X70" s="110"/>
    </row>
    <row r="71" spans="1:24" ht="17.100000000000001" customHeight="1" thickTop="1" thickBot="1">
      <c r="A71" s="61" t="s">
        <v>10</v>
      </c>
      <c r="B71" s="42" t="s">
        <v>159</v>
      </c>
      <c r="C71" s="43">
        <f>SUM(C62:C70)</f>
        <v>5475000</v>
      </c>
      <c r="D71" s="43">
        <f>SUM(D62:D70)</f>
        <v>1059677.4193548386</v>
      </c>
      <c r="E71" s="43">
        <f t="shared" ref="E71" si="116">SUM(E62:E70)</f>
        <v>926404</v>
      </c>
      <c r="F71" s="53">
        <f t="shared" ref="F71:F79" si="117">+E71-D71</f>
        <v>-133273.41935483855</v>
      </c>
      <c r="G71" s="43">
        <f>SUM(G62:G70)</f>
        <v>1236290.3225806451</v>
      </c>
      <c r="H71" s="43">
        <f>SUM(H62:H70)</f>
        <v>1114134</v>
      </c>
      <c r="I71" s="53">
        <f t="shared" ref="I71:I80" si="118">+H71-G71</f>
        <v>-122156.32258064509</v>
      </c>
      <c r="J71" s="43">
        <f>SUM(J62:J70)</f>
        <v>1236290.3225806451</v>
      </c>
      <c r="K71" s="43">
        <f>SUM(K62:K70)</f>
        <v>1152962</v>
      </c>
      <c r="L71" s="53">
        <f t="shared" ref="L71:L80" si="119">+K71-J71</f>
        <v>-83328.322580645094</v>
      </c>
      <c r="M71" s="43">
        <f>SUM(M62:M70)</f>
        <v>1236290.3225806451</v>
      </c>
      <c r="N71" s="43">
        <f>SUM(N62:N70)</f>
        <v>1055742</v>
      </c>
      <c r="O71" s="53">
        <f t="shared" ref="O71:O80" si="120">+N71-M71</f>
        <v>-180548.32258064509</v>
      </c>
      <c r="P71" s="43">
        <f t="shared" ref="P71:Q71" si="121">SUM(P62:P70)</f>
        <v>706451.61290322582</v>
      </c>
      <c r="Q71" s="43">
        <f t="shared" si="121"/>
        <v>0</v>
      </c>
      <c r="R71" s="53">
        <f t="shared" ref="R71:R78" si="122">+Q71-P71</f>
        <v>-706451.61290322582</v>
      </c>
      <c r="X71" s="110"/>
    </row>
    <row r="72" spans="1:24" ht="17.100000000000001" customHeight="1" thickTop="1">
      <c r="A72" s="164" t="str">
        <f t="shared" ref="A72:B72" si="123">A49</f>
        <v>SM AB</v>
      </c>
      <c r="B72" s="166" t="str">
        <f t="shared" si="123"/>
        <v>SIMS</v>
      </c>
      <c r="C72" s="40">
        <v>3150000</v>
      </c>
      <c r="D72" s="40">
        <f>($C72/31)*6</f>
        <v>609677.41935483878</v>
      </c>
      <c r="E72" s="41">
        <v>338809</v>
      </c>
      <c r="F72" s="54">
        <f t="shared" si="117"/>
        <v>-270868.41935483878</v>
      </c>
      <c r="G72" s="40">
        <f>($C72/31)*7</f>
        <v>711290.32258064521</v>
      </c>
      <c r="H72" s="41">
        <v>438579</v>
      </c>
      <c r="I72" s="52">
        <f t="shared" si="118"/>
        <v>-272711.32258064521</v>
      </c>
      <c r="J72" s="40">
        <f t="shared" ref="J72:J78" si="124">($C72/31)*7</f>
        <v>711290.32258064521</v>
      </c>
      <c r="K72" s="41">
        <v>511962</v>
      </c>
      <c r="L72" s="52">
        <f t="shared" si="119"/>
        <v>-199328.32258064521</v>
      </c>
      <c r="M72" s="40">
        <f t="shared" ref="M72:M78" si="125">($C72/31)*7</f>
        <v>711290.32258064521</v>
      </c>
      <c r="N72" s="41">
        <f>May!$CG$13</f>
        <v>386757</v>
      </c>
      <c r="O72" s="52">
        <f t="shared" si="120"/>
        <v>-324533.32258064521</v>
      </c>
      <c r="P72" s="40">
        <f t="shared" ref="P72:P78" si="126">($C72/31)*4</f>
        <v>406451.61290322582</v>
      </c>
      <c r="Q72" s="41"/>
      <c r="R72" s="52">
        <f t="shared" si="122"/>
        <v>-406451.61290322582</v>
      </c>
      <c r="X72" s="110"/>
    </row>
    <row r="73" spans="1:24" ht="17.100000000000001" customHeight="1">
      <c r="A73" s="164" t="str">
        <f t="shared" ref="A73:B78" si="127">A50</f>
        <v>SM 6</v>
      </c>
      <c r="B73" s="166" t="str">
        <f t="shared" si="127"/>
        <v>PAMA</v>
      </c>
      <c r="C73" s="40">
        <v>1356000</v>
      </c>
      <c r="D73" s="40">
        <f t="shared" ref="D73:D78" si="128">($C73/31)*6</f>
        <v>262451.61290322582</v>
      </c>
      <c r="E73" s="41">
        <v>178196</v>
      </c>
      <c r="F73" s="54">
        <f t="shared" ref="F73" si="129">+E73-D73</f>
        <v>-84255.612903225818</v>
      </c>
      <c r="G73" s="40">
        <f t="shared" ref="G73:G78" si="130">($C73/31)*7</f>
        <v>306193.54838709679</v>
      </c>
      <c r="H73" s="41">
        <v>232260</v>
      </c>
      <c r="I73" s="52">
        <f t="shared" si="118"/>
        <v>-73933.548387096787</v>
      </c>
      <c r="J73" s="40">
        <f t="shared" si="124"/>
        <v>306193.54838709679</v>
      </c>
      <c r="K73" s="41">
        <v>311601</v>
      </c>
      <c r="L73" s="52">
        <f t="shared" si="119"/>
        <v>5407.4516129032127</v>
      </c>
      <c r="M73" s="40">
        <f t="shared" si="125"/>
        <v>306193.54838709679</v>
      </c>
      <c r="N73" s="41">
        <f>May!$CE$13</f>
        <v>247257</v>
      </c>
      <c r="O73" s="52">
        <f t="shared" si="120"/>
        <v>-58936.548387096787</v>
      </c>
      <c r="P73" s="40">
        <f t="shared" si="126"/>
        <v>174967.74193548388</v>
      </c>
      <c r="Q73" s="41"/>
      <c r="R73" s="52">
        <f t="shared" si="122"/>
        <v>-174967.74193548388</v>
      </c>
      <c r="X73" s="110"/>
    </row>
    <row r="74" spans="1:24" ht="17.100000000000001" customHeight="1">
      <c r="A74" s="164" t="str">
        <f t="shared" si="127"/>
        <v>SM AB</v>
      </c>
      <c r="B74" s="166" t="str">
        <f>B51</f>
        <v>PTP</v>
      </c>
      <c r="C74" s="40">
        <v>0</v>
      </c>
      <c r="D74" s="40">
        <f t="shared" si="128"/>
        <v>0</v>
      </c>
      <c r="E74" s="41">
        <v>0</v>
      </c>
      <c r="F74" s="54">
        <f t="shared" si="117"/>
        <v>0</v>
      </c>
      <c r="G74" s="40">
        <f t="shared" si="130"/>
        <v>0</v>
      </c>
      <c r="H74" s="41">
        <v>0</v>
      </c>
      <c r="I74" s="52">
        <f t="shared" si="118"/>
        <v>0</v>
      </c>
      <c r="J74" s="40">
        <f t="shared" si="124"/>
        <v>0</v>
      </c>
      <c r="K74" s="41">
        <v>0</v>
      </c>
      <c r="L74" s="52">
        <f t="shared" si="119"/>
        <v>0</v>
      </c>
      <c r="M74" s="40">
        <f t="shared" si="125"/>
        <v>0</v>
      </c>
      <c r="N74" s="41">
        <f>May!$CH$13</f>
        <v>0</v>
      </c>
      <c r="O74" s="52">
        <f t="shared" si="120"/>
        <v>0</v>
      </c>
      <c r="P74" s="40">
        <f t="shared" si="126"/>
        <v>0</v>
      </c>
      <c r="Q74" s="41"/>
      <c r="R74" s="52">
        <f t="shared" si="122"/>
        <v>0</v>
      </c>
      <c r="X74" s="110"/>
    </row>
    <row r="75" spans="1:24" ht="16.5" customHeight="1">
      <c r="A75" s="164" t="str">
        <f t="shared" si="127"/>
        <v>SM AB</v>
      </c>
      <c r="B75" s="166" t="str">
        <f t="shared" si="127"/>
        <v>PAMA</v>
      </c>
      <c r="C75" s="40">
        <v>550000</v>
      </c>
      <c r="D75" s="40">
        <f t="shared" si="128"/>
        <v>106451.61290322579</v>
      </c>
      <c r="E75" s="40">
        <v>109960</v>
      </c>
      <c r="F75" s="54">
        <f t="shared" si="117"/>
        <v>3508.3870967742114</v>
      </c>
      <c r="G75" s="40">
        <f t="shared" si="130"/>
        <v>124193.54838709676</v>
      </c>
      <c r="H75" s="40">
        <v>169986</v>
      </c>
      <c r="I75" s="52">
        <f t="shared" si="118"/>
        <v>45792.451612903242</v>
      </c>
      <c r="J75" s="40">
        <f t="shared" si="124"/>
        <v>124193.54838709676</v>
      </c>
      <c r="K75" s="40">
        <v>196454</v>
      </c>
      <c r="L75" s="52">
        <f t="shared" si="119"/>
        <v>72260.451612903242</v>
      </c>
      <c r="M75" s="40">
        <f t="shared" si="125"/>
        <v>124193.54838709676</v>
      </c>
      <c r="N75" s="40">
        <f>May!CI13</f>
        <v>215226</v>
      </c>
      <c r="O75" s="52">
        <f t="shared" si="120"/>
        <v>91032.451612903242</v>
      </c>
      <c r="P75" s="40">
        <f t="shared" si="126"/>
        <v>70967.741935483864</v>
      </c>
      <c r="Q75" s="40"/>
      <c r="R75" s="52">
        <f t="shared" si="122"/>
        <v>-70967.741935483864</v>
      </c>
      <c r="X75" s="110"/>
    </row>
    <row r="76" spans="1:24" ht="17.100000000000001" customHeight="1">
      <c r="A76" s="164" t="str">
        <f t="shared" si="127"/>
        <v>SM C</v>
      </c>
      <c r="B76" s="166" t="str">
        <f t="shared" si="127"/>
        <v>PAMA</v>
      </c>
      <c r="C76" s="40">
        <v>190000</v>
      </c>
      <c r="D76" s="40">
        <f t="shared" si="128"/>
        <v>36774.193548387098</v>
      </c>
      <c r="E76" s="41">
        <v>0</v>
      </c>
      <c r="F76" s="54">
        <f t="shared" si="117"/>
        <v>-36774.193548387098</v>
      </c>
      <c r="G76" s="40">
        <f t="shared" si="130"/>
        <v>42903.225806451614</v>
      </c>
      <c r="H76" s="41">
        <v>0</v>
      </c>
      <c r="I76" s="52">
        <f t="shared" si="118"/>
        <v>-42903.225806451614</v>
      </c>
      <c r="J76" s="40">
        <f t="shared" si="124"/>
        <v>42903.225806451614</v>
      </c>
      <c r="K76" s="41">
        <v>0</v>
      </c>
      <c r="L76" s="52">
        <f t="shared" si="119"/>
        <v>-42903.225806451614</v>
      </c>
      <c r="M76" s="40">
        <f t="shared" si="125"/>
        <v>42903.225806451614</v>
      </c>
      <c r="N76" s="41">
        <v>0</v>
      </c>
      <c r="O76" s="52">
        <f t="shared" si="120"/>
        <v>-42903.225806451614</v>
      </c>
      <c r="P76" s="40">
        <f t="shared" si="126"/>
        <v>24516.129032258064</v>
      </c>
      <c r="Q76" s="41"/>
      <c r="R76" s="52">
        <f t="shared" si="122"/>
        <v>-24516.129032258064</v>
      </c>
      <c r="X76" s="110"/>
    </row>
    <row r="77" spans="1:24" ht="17.100000000000001" customHeight="1">
      <c r="A77" s="164" t="str">
        <f t="shared" si="127"/>
        <v>SM D</v>
      </c>
      <c r="B77" s="166" t="str">
        <f t="shared" si="127"/>
        <v>PTP</v>
      </c>
      <c r="C77" s="258">
        <v>6000000</v>
      </c>
      <c r="D77" s="40">
        <f t="shared" si="128"/>
        <v>1161290.3225806451</v>
      </c>
      <c r="E77" s="258">
        <v>860832</v>
      </c>
      <c r="F77" s="54">
        <f t="shared" si="117"/>
        <v>-300458.32258064509</v>
      </c>
      <c r="G77" s="40">
        <f t="shared" si="130"/>
        <v>1354838.7096774192</v>
      </c>
      <c r="H77" s="258">
        <v>1049636</v>
      </c>
      <c r="I77" s="52">
        <f t="shared" si="118"/>
        <v>-305202.70967741916</v>
      </c>
      <c r="J77" s="40">
        <f t="shared" si="124"/>
        <v>1354838.7096774192</v>
      </c>
      <c r="K77" s="258">
        <v>1203101</v>
      </c>
      <c r="L77" s="52">
        <f t="shared" si="119"/>
        <v>-151737.70967741916</v>
      </c>
      <c r="M77" s="40">
        <f t="shared" si="125"/>
        <v>1354838.7096774192</v>
      </c>
      <c r="N77" s="258">
        <f>May!$CJ$13</f>
        <v>1154139</v>
      </c>
      <c r="O77" s="52">
        <f t="shared" si="120"/>
        <v>-200699.70967741916</v>
      </c>
      <c r="P77" s="40">
        <f t="shared" si="126"/>
        <v>774193.54838709673</v>
      </c>
      <c r="Q77" s="258"/>
      <c r="R77" s="52">
        <f t="shared" si="122"/>
        <v>-774193.54838709673</v>
      </c>
      <c r="X77" s="110"/>
    </row>
    <row r="78" spans="1:24" ht="17.100000000000001" customHeight="1" thickBot="1">
      <c r="A78" s="163" t="str">
        <f t="shared" si="127"/>
        <v>SM D</v>
      </c>
      <c r="B78" s="165" t="str">
        <f t="shared" si="127"/>
        <v>DUM</v>
      </c>
      <c r="C78" s="40">
        <v>263000</v>
      </c>
      <c r="D78" s="40">
        <f t="shared" si="128"/>
        <v>50903.225806451614</v>
      </c>
      <c r="E78" s="40">
        <v>54197</v>
      </c>
      <c r="F78" s="54">
        <f t="shared" si="117"/>
        <v>3293.7741935483864</v>
      </c>
      <c r="G78" s="40">
        <f t="shared" si="130"/>
        <v>59387.096774193546</v>
      </c>
      <c r="H78" s="40">
        <v>66451</v>
      </c>
      <c r="I78" s="52">
        <f t="shared" si="118"/>
        <v>7063.9032258064544</v>
      </c>
      <c r="J78" s="40">
        <f t="shared" si="124"/>
        <v>59387.096774193546</v>
      </c>
      <c r="K78" s="40">
        <v>79541</v>
      </c>
      <c r="L78" s="52">
        <f t="shared" si="119"/>
        <v>20153.903225806454</v>
      </c>
      <c r="M78" s="40">
        <f t="shared" si="125"/>
        <v>59387.096774193546</v>
      </c>
      <c r="N78" s="40">
        <f>May!$CK$13</f>
        <v>74855</v>
      </c>
      <c r="O78" s="52">
        <f t="shared" si="120"/>
        <v>15467.903225806454</v>
      </c>
      <c r="P78" s="40">
        <f t="shared" si="126"/>
        <v>33935.483870967742</v>
      </c>
      <c r="Q78" s="40"/>
      <c r="R78" s="52">
        <f t="shared" si="122"/>
        <v>-33935.483870967742</v>
      </c>
      <c r="X78" s="110"/>
    </row>
    <row r="79" spans="1:24" ht="17.100000000000001" customHeight="1" thickTop="1" thickBot="1">
      <c r="A79" s="61" t="s">
        <v>17</v>
      </c>
      <c r="B79" s="42" t="s">
        <v>159</v>
      </c>
      <c r="C79" s="43">
        <f>SUM(C72:C78)</f>
        <v>11509000</v>
      </c>
      <c r="D79" s="43">
        <f>SUM(D72:D78)</f>
        <v>2227548.3870967738</v>
      </c>
      <c r="E79" s="44">
        <f>SUM(E72:E78)</f>
        <v>1541994</v>
      </c>
      <c r="F79" s="53">
        <f t="shared" si="117"/>
        <v>-685554.38709677383</v>
      </c>
      <c r="G79" s="43">
        <f>SUM(G72:G78)</f>
        <v>2598806.4516129028</v>
      </c>
      <c r="H79" s="43">
        <f>SUM(H72:H78)</f>
        <v>1956912</v>
      </c>
      <c r="I79" s="53">
        <f t="shared" ref="I79" si="131">+H79-G79</f>
        <v>-641894.45161290281</v>
      </c>
      <c r="J79" s="43">
        <f>SUM(J72:J78)</f>
        <v>2598806.4516129028</v>
      </c>
      <c r="K79" s="43">
        <f>SUM(K72:K78)</f>
        <v>2302659</v>
      </c>
      <c r="L79" s="53">
        <f t="shared" si="119"/>
        <v>-296147.45161290281</v>
      </c>
      <c r="M79" s="43">
        <f>SUM(M72:M78)</f>
        <v>2598806.4516129028</v>
      </c>
      <c r="N79" s="43">
        <f>SUM(N72:N78)</f>
        <v>2078234</v>
      </c>
      <c r="O79" s="53">
        <f t="shared" si="120"/>
        <v>-520572.45161290281</v>
      </c>
      <c r="P79" s="44">
        <f>SUM(P72:P78)</f>
        <v>1485032.2580645161</v>
      </c>
      <c r="Q79" s="44">
        <f>SUM(Q72:Q78)</f>
        <v>0</v>
      </c>
      <c r="R79" s="55">
        <f t="shared" ref="R79" si="132">+Q79-P79</f>
        <v>-1485032.2580645161</v>
      </c>
      <c r="X79" s="110"/>
    </row>
    <row r="80" spans="1:24" ht="17.100000000000001" customHeight="1" thickTop="1">
      <c r="A80" s="1117" t="s">
        <v>160</v>
      </c>
      <c r="B80" s="1118"/>
      <c r="C80" s="44">
        <f>SUM(C79,C71)</f>
        <v>16984000</v>
      </c>
      <c r="D80" s="44">
        <f>SUM(D79,D71)</f>
        <v>3287225.8064516122</v>
      </c>
      <c r="E80" s="44">
        <f>SUM(E79,E71)</f>
        <v>2468398</v>
      </c>
      <c r="F80" s="55">
        <f t="shared" ref="F80" si="133">+E80-D80</f>
        <v>-818827.80645161215</v>
      </c>
      <c r="G80" s="44">
        <f>SUM(G79,G71)</f>
        <v>3835096.7741935477</v>
      </c>
      <c r="H80" s="44">
        <f>SUM(H79,H71)</f>
        <v>3071046</v>
      </c>
      <c r="I80" s="55">
        <f t="shared" si="118"/>
        <v>-764050.77419354767</v>
      </c>
      <c r="J80" s="44">
        <f>SUM(J79,J71)</f>
        <v>3835096.7741935477</v>
      </c>
      <c r="K80" s="44">
        <f>SUM(K79,K71)</f>
        <v>3455621</v>
      </c>
      <c r="L80" s="55">
        <f t="shared" si="119"/>
        <v>-379475.77419354767</v>
      </c>
      <c r="M80" s="44">
        <f>SUM(M79,M71)</f>
        <v>3835096.7741935477</v>
      </c>
      <c r="N80" s="44">
        <f>SUM(N79,N71)</f>
        <v>3133976</v>
      </c>
      <c r="O80" s="55">
        <f t="shared" si="120"/>
        <v>-701120.77419354767</v>
      </c>
      <c r="P80" s="44">
        <f>SUM(P79,P71)</f>
        <v>2191483.8709677421</v>
      </c>
      <c r="Q80" s="44">
        <f>SUM(Q79,Q71)</f>
        <v>0</v>
      </c>
      <c r="R80" s="55">
        <f t="shared" ref="R80" si="134">+Q80-P80</f>
        <v>-2191483.8709677421</v>
      </c>
      <c r="X80" s="110"/>
    </row>
    <row r="81" spans="1:24" ht="17.100000000000001" customHeight="1" thickBot="1">
      <c r="A81" s="119"/>
      <c r="B81" s="117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17"/>
      <c r="U81" s="117"/>
      <c r="V81" s="117"/>
      <c r="W81" s="117"/>
      <c r="X81" s="118"/>
    </row>
    <row r="82" spans="1:24" ht="17.100000000000001" customHeight="1">
      <c r="A82" s="60" t="s">
        <v>147</v>
      </c>
      <c r="X82" s="110"/>
    </row>
    <row r="83" spans="1:24" ht="17.100000000000001" customHeight="1">
      <c r="A83" s="60" t="s">
        <v>103</v>
      </c>
      <c r="X83" s="111" t="s">
        <v>114</v>
      </c>
    </row>
    <row r="84" spans="1:24" ht="17.100000000000001" customHeight="1">
      <c r="A84" s="1119" t="s">
        <v>150</v>
      </c>
      <c r="B84" s="1031" t="s">
        <v>2</v>
      </c>
      <c r="C84" s="1031" t="str">
        <f>+C37</f>
        <v>Plan Y2023</v>
      </c>
      <c r="D84" s="1031" t="s">
        <v>33</v>
      </c>
      <c r="E84" s="1031"/>
      <c r="F84" s="1031"/>
      <c r="G84" s="1031" t="s">
        <v>34</v>
      </c>
      <c r="H84" s="1031"/>
      <c r="I84" s="1031"/>
      <c r="J84" s="1031" t="s">
        <v>35</v>
      </c>
      <c r="K84" s="1031"/>
      <c r="L84" s="1031"/>
      <c r="M84" s="1031" t="s">
        <v>36</v>
      </c>
      <c r="N84" s="1031"/>
      <c r="O84" s="1031"/>
      <c r="P84" s="1031" t="s">
        <v>37</v>
      </c>
      <c r="Q84" s="1031"/>
      <c r="R84" s="1031"/>
      <c r="S84" s="1031" t="s">
        <v>38</v>
      </c>
      <c r="T84" s="1031"/>
      <c r="U84" s="1031"/>
      <c r="V84" s="1031" t="s">
        <v>145</v>
      </c>
      <c r="W84" s="1031"/>
      <c r="X84" s="1149"/>
    </row>
    <row r="85" spans="1:24" ht="17.100000000000001" customHeight="1">
      <c r="A85" s="1119"/>
      <c r="B85" s="1031"/>
      <c r="C85" s="1031"/>
      <c r="D85" s="143" t="s">
        <v>20</v>
      </c>
      <c r="E85" s="143" t="s">
        <v>21</v>
      </c>
      <c r="F85" s="143" t="s">
        <v>25</v>
      </c>
      <c r="G85" s="143" t="s">
        <v>20</v>
      </c>
      <c r="H85" s="143" t="s">
        <v>21</v>
      </c>
      <c r="I85" s="143" t="s">
        <v>25</v>
      </c>
      <c r="J85" s="143" t="s">
        <v>20</v>
      </c>
      <c r="K85" s="143" t="s">
        <v>21</v>
      </c>
      <c r="L85" s="143" t="s">
        <v>25</v>
      </c>
      <c r="M85" s="143" t="s">
        <v>20</v>
      </c>
      <c r="N85" s="143" t="s">
        <v>21</v>
      </c>
      <c r="O85" s="143" t="s">
        <v>25</v>
      </c>
      <c r="P85" s="143" t="s">
        <v>20</v>
      </c>
      <c r="Q85" s="143" t="s">
        <v>21</v>
      </c>
      <c r="R85" s="143" t="s">
        <v>25</v>
      </c>
      <c r="S85" s="143" t="s">
        <v>20</v>
      </c>
      <c r="T85" s="143" t="s">
        <v>21</v>
      </c>
      <c r="U85" s="143" t="s">
        <v>25</v>
      </c>
      <c r="V85" s="143" t="s">
        <v>20</v>
      </c>
      <c r="W85" s="143" t="s">
        <v>21</v>
      </c>
      <c r="X85" s="144" t="s">
        <v>25</v>
      </c>
    </row>
    <row r="86" spans="1:24" ht="17.100000000000001" customHeight="1">
      <c r="A86" s="163" t="str">
        <f t="shared" ref="A86:B94" si="135">A62</f>
        <v>RTN</v>
      </c>
      <c r="B86" s="165" t="str">
        <f t="shared" si="135"/>
        <v>PTP</v>
      </c>
      <c r="C86" s="40">
        <f>'Planning Section'!C58</f>
        <v>0</v>
      </c>
      <c r="D86" s="40">
        <f>+('Planning Section'!P133/'Planning Section'!R133)*'Planning Section'!T133</f>
        <v>0</v>
      </c>
      <c r="E86" s="40">
        <f>+'Planning Section'!X133</f>
        <v>0</v>
      </c>
      <c r="F86" s="52">
        <f t="shared" ref="F86:F102" si="136">+E86-D86</f>
        <v>0</v>
      </c>
      <c r="G86" s="208">
        <f>+('Planning Section'!P157/'Planning Section'!R157)*'Planning Section'!T157</f>
        <v>0</v>
      </c>
      <c r="H86" s="208">
        <f>+'Planning Section'!X157</f>
        <v>0</v>
      </c>
      <c r="I86" s="52">
        <f t="shared" ref="I86:I102" si="137">+H86-G86</f>
        <v>0</v>
      </c>
      <c r="J86" s="208">
        <f>+('Planning Section'!P181/'Planning Section'!R181)*'Planning Section'!T181</f>
        <v>0</v>
      </c>
      <c r="K86" s="208">
        <f>+'Planning Section'!X181</f>
        <v>0</v>
      </c>
      <c r="L86" s="52">
        <f t="shared" ref="L86:L102" si="138">+K86-J86</f>
        <v>0</v>
      </c>
      <c r="M86" s="208">
        <f>+('Planning Section'!P205/'Planning Section'!R205)*'Planning Section'!T205</f>
        <v>0</v>
      </c>
      <c r="N86" s="208">
        <f>+'Planning Section'!X205</f>
        <v>0</v>
      </c>
      <c r="O86" s="52">
        <f t="shared" ref="O86:O102" si="139">+N86-M86</f>
        <v>0</v>
      </c>
      <c r="P86" s="208">
        <f>+('Planning Section'!P229/'Planning Section'!R229)*'Planning Section'!T229</f>
        <v>0</v>
      </c>
      <c r="Q86" s="208">
        <f>+'Planning Section'!X229</f>
        <v>0</v>
      </c>
      <c r="R86" s="52">
        <f t="shared" ref="R86:R102" si="140">+Q86-P86</f>
        <v>0</v>
      </c>
      <c r="S86" s="208">
        <f>+('Planning Section'!P253/'Planning Section'!R253)*'Planning Section'!T253</f>
        <v>0</v>
      </c>
      <c r="T86" s="208">
        <f>+'Planning Section'!X253</f>
        <v>0</v>
      </c>
      <c r="U86" s="52">
        <f t="shared" ref="U86:U102" si="141">+T86-S86</f>
        <v>0</v>
      </c>
      <c r="V86" s="40">
        <f t="shared" ref="V86:V94" si="142">SUM(D86,G86,J86,M86,P86,S86)</f>
        <v>0</v>
      </c>
      <c r="W86" s="40">
        <f t="shared" ref="W86:W94" si="143">SUM(E86,H86,K86,N86,Q86,T86)</f>
        <v>0</v>
      </c>
      <c r="X86" s="52">
        <f t="shared" ref="X86:X102" si="144">+W86-V86</f>
        <v>0</v>
      </c>
    </row>
    <row r="87" spans="1:24" ht="17.100000000000001" customHeight="1">
      <c r="A87" s="163" t="str">
        <f t="shared" si="135"/>
        <v>RTN</v>
      </c>
      <c r="B87" s="165" t="str">
        <f t="shared" si="135"/>
        <v>PAMA</v>
      </c>
      <c r="C87" s="40">
        <f>'Planning Section'!C59</f>
        <v>1110000</v>
      </c>
      <c r="D87" s="40">
        <f>+('Planning Section'!P134/'Planning Section'!R134)*'Planning Section'!T134</f>
        <v>90000</v>
      </c>
      <c r="E87" s="40">
        <f>+'Planning Section'!X134</f>
        <v>54950</v>
      </c>
      <c r="F87" s="52">
        <f t="shared" si="136"/>
        <v>-35050</v>
      </c>
      <c r="G87" s="208">
        <f>+('Planning Section'!P158/'Planning Section'!R158)*'Planning Section'!T158</f>
        <v>80000</v>
      </c>
      <c r="H87" s="208">
        <f>+'Planning Section'!X158</f>
        <v>50779</v>
      </c>
      <c r="I87" s="52">
        <f t="shared" si="137"/>
        <v>-29221</v>
      </c>
      <c r="J87" s="208">
        <f>+('Planning Section'!P182/'Planning Section'!R182)*'Planning Section'!T182</f>
        <v>90000</v>
      </c>
      <c r="K87" s="208">
        <f>+'Planning Section'!X182</f>
        <v>73383</v>
      </c>
      <c r="L87" s="52">
        <f t="shared" si="138"/>
        <v>-16617</v>
      </c>
      <c r="M87" s="208">
        <f>+('Planning Section'!P206/'Planning Section'!R206)*'Planning Section'!T206</f>
        <v>90000</v>
      </c>
      <c r="N87" s="208">
        <f>+'Planning Section'!X206</f>
        <v>48481.39999999998</v>
      </c>
      <c r="O87" s="52">
        <f t="shared" si="139"/>
        <v>-41518.60000000002</v>
      </c>
      <c r="P87" s="208">
        <f>+('Planning Section'!P230/'Planning Section'!R230)*'Planning Section'!T230</f>
        <v>87096.774193548394</v>
      </c>
      <c r="Q87" s="208">
        <f>+'Planning Section'!X230</f>
        <v>48481.39999999998</v>
      </c>
      <c r="R87" s="52">
        <f t="shared" si="140"/>
        <v>-38615.374193548414</v>
      </c>
      <c r="S87" s="208">
        <f>+('Planning Section'!P254/'Planning Section'!R254)*'Planning Section'!T254</f>
        <v>0</v>
      </c>
      <c r="T87" s="208">
        <f>+'Planning Section'!X254</f>
        <v>0</v>
      </c>
      <c r="U87" s="52">
        <f t="shared" si="141"/>
        <v>0</v>
      </c>
      <c r="V87" s="40">
        <f t="shared" si="142"/>
        <v>437096.77419354836</v>
      </c>
      <c r="W87" s="40">
        <f t="shared" si="143"/>
        <v>276074.79999999993</v>
      </c>
      <c r="X87" s="52">
        <f t="shared" si="144"/>
        <v>-161021.97419354843</v>
      </c>
    </row>
    <row r="88" spans="1:24" ht="17.100000000000001" customHeight="1">
      <c r="A88" s="163" t="str">
        <f t="shared" si="135"/>
        <v>RTN</v>
      </c>
      <c r="B88" s="165" t="str">
        <f t="shared" si="135"/>
        <v>KMI</v>
      </c>
      <c r="C88" s="40">
        <f>'Planning Section'!C60</f>
        <v>0</v>
      </c>
      <c r="D88" s="40">
        <f>+('Planning Section'!P135/'Planning Section'!R135)*'Planning Section'!T135</f>
        <v>0</v>
      </c>
      <c r="E88" s="40">
        <f>+'Planning Section'!X135</f>
        <v>0</v>
      </c>
      <c r="F88" s="52">
        <f t="shared" si="136"/>
        <v>0</v>
      </c>
      <c r="G88" s="208">
        <f>+('Planning Section'!P159/'Planning Section'!R159)*'Planning Section'!T159</f>
        <v>0</v>
      </c>
      <c r="H88" s="208">
        <f>+'Planning Section'!X159</f>
        <v>0</v>
      </c>
      <c r="I88" s="52">
        <f t="shared" si="137"/>
        <v>0</v>
      </c>
      <c r="J88" s="208">
        <f>+('Planning Section'!P183/'Planning Section'!R183)*'Planning Section'!T183</f>
        <v>0</v>
      </c>
      <c r="K88" s="208">
        <f>+'Planning Section'!X183</f>
        <v>0</v>
      </c>
      <c r="L88" s="52">
        <f t="shared" si="138"/>
        <v>0</v>
      </c>
      <c r="M88" s="208">
        <f>+('Planning Section'!P207/'Planning Section'!R207)*'Planning Section'!T207</f>
        <v>0</v>
      </c>
      <c r="N88" s="208">
        <f>+'Planning Section'!X207</f>
        <v>0</v>
      </c>
      <c r="O88" s="52">
        <f t="shared" si="139"/>
        <v>0</v>
      </c>
      <c r="P88" s="208">
        <f>+('Planning Section'!P231/'Planning Section'!R231)*'Planning Section'!T231</f>
        <v>0</v>
      </c>
      <c r="Q88" s="208">
        <f>+'Planning Section'!X231</f>
        <v>0</v>
      </c>
      <c r="R88" s="52">
        <f t="shared" si="140"/>
        <v>0</v>
      </c>
      <c r="S88" s="208">
        <f>+('Planning Section'!P255/'Planning Section'!R255)*'Planning Section'!T255</f>
        <v>0</v>
      </c>
      <c r="T88" s="208">
        <f>+'Planning Section'!X255</f>
        <v>0</v>
      </c>
      <c r="U88" s="52">
        <f t="shared" si="141"/>
        <v>0</v>
      </c>
      <c r="V88" s="40">
        <f t="shared" si="142"/>
        <v>0</v>
      </c>
      <c r="W88" s="40">
        <f t="shared" si="143"/>
        <v>0</v>
      </c>
      <c r="X88" s="52">
        <f t="shared" si="144"/>
        <v>0</v>
      </c>
    </row>
    <row r="89" spans="1:24" ht="17.100000000000001" customHeight="1">
      <c r="A89" s="163" t="str">
        <f t="shared" si="135"/>
        <v>RS-CF</v>
      </c>
      <c r="B89" s="165" t="str">
        <f t="shared" si="135"/>
        <v>PAMA</v>
      </c>
      <c r="C89" s="40">
        <f>'Planning Section'!C61</f>
        <v>2320000</v>
      </c>
      <c r="D89" s="40">
        <f>+('Planning Section'!P136/'Planning Section'!R136)*'Planning Section'!T136</f>
        <v>180000</v>
      </c>
      <c r="E89" s="40">
        <f>+'Planning Section'!X136</f>
        <v>272378</v>
      </c>
      <c r="F89" s="52">
        <f t="shared" si="136"/>
        <v>92378</v>
      </c>
      <c r="G89" s="208">
        <f>+('Planning Section'!P160/'Planning Section'!R160)*'Planning Section'!T160</f>
        <v>170000</v>
      </c>
      <c r="H89" s="208">
        <f>+'Planning Section'!X160</f>
        <v>322351</v>
      </c>
      <c r="I89" s="52">
        <f t="shared" si="137"/>
        <v>152351</v>
      </c>
      <c r="J89" s="208">
        <f>+('Planning Section'!P184/'Planning Section'!R184)*'Planning Section'!T184</f>
        <v>190000</v>
      </c>
      <c r="K89" s="208">
        <f>+'Planning Section'!X184</f>
        <v>319948</v>
      </c>
      <c r="L89" s="52">
        <f t="shared" si="138"/>
        <v>129948</v>
      </c>
      <c r="M89" s="208">
        <f>+('Planning Section'!P208/'Planning Section'!R208)*'Planning Section'!T208</f>
        <v>190000</v>
      </c>
      <c r="N89" s="208">
        <f>+'Planning Section'!X208</f>
        <v>212491.39999999994</v>
      </c>
      <c r="O89" s="52">
        <f t="shared" si="139"/>
        <v>22491.399999999936</v>
      </c>
      <c r="P89" s="208">
        <f>+('Planning Section'!P232/'Planning Section'!R232)*'Planning Section'!T232</f>
        <v>182903.22580645161</v>
      </c>
      <c r="Q89" s="208">
        <f>+'Planning Section'!X232</f>
        <v>212491.39999999994</v>
      </c>
      <c r="R89" s="52">
        <f t="shared" si="140"/>
        <v>29588.17419354833</v>
      </c>
      <c r="S89" s="208">
        <f>+('Planning Section'!P256/'Planning Section'!R256)*'Planning Section'!T256</f>
        <v>0</v>
      </c>
      <c r="T89" s="208">
        <f>+'Planning Section'!X256</f>
        <v>0</v>
      </c>
      <c r="U89" s="52">
        <f t="shared" si="141"/>
        <v>0</v>
      </c>
      <c r="V89" s="40">
        <f t="shared" si="142"/>
        <v>912903.22580645164</v>
      </c>
      <c r="W89" s="40">
        <f t="shared" si="143"/>
        <v>1339659.7999999998</v>
      </c>
      <c r="X89" s="52">
        <f t="shared" si="144"/>
        <v>426756.57419354818</v>
      </c>
    </row>
    <row r="90" spans="1:24" ht="17.100000000000001" customHeight="1">
      <c r="A90" s="163" t="str">
        <f t="shared" si="135"/>
        <v>RS-G</v>
      </c>
      <c r="B90" s="167" t="str">
        <f t="shared" si="135"/>
        <v>PAMA</v>
      </c>
      <c r="C90" s="40">
        <f>'Planning Section'!C62</f>
        <v>1320000</v>
      </c>
      <c r="D90" s="40">
        <f>+('Planning Section'!P137/'Planning Section'!R137)*'Planning Section'!T137</f>
        <v>100000</v>
      </c>
      <c r="E90" s="40">
        <f>+'Planning Section'!X137</f>
        <v>36986</v>
      </c>
      <c r="F90" s="52">
        <f t="shared" si="136"/>
        <v>-63014</v>
      </c>
      <c r="G90" s="208">
        <f>+('Planning Section'!P161/'Planning Section'!R161)*'Planning Section'!T161</f>
        <v>100000</v>
      </c>
      <c r="H90" s="208">
        <f>+'Planning Section'!X161</f>
        <v>67565</v>
      </c>
      <c r="I90" s="52">
        <f t="shared" si="137"/>
        <v>-32435</v>
      </c>
      <c r="J90" s="208">
        <f>+('Planning Section'!P185/'Planning Section'!R185)*'Planning Section'!T185</f>
        <v>110000</v>
      </c>
      <c r="K90" s="208">
        <f>+'Planning Section'!X185</f>
        <v>34543</v>
      </c>
      <c r="L90" s="52">
        <f t="shared" si="138"/>
        <v>-75457</v>
      </c>
      <c r="M90" s="208">
        <f>+('Planning Section'!P209/'Planning Section'!R209)*'Planning Section'!T209</f>
        <v>110000</v>
      </c>
      <c r="N90" s="208">
        <f>+'Planning Section'!X209</f>
        <v>87699.7</v>
      </c>
      <c r="O90" s="52">
        <f t="shared" si="139"/>
        <v>-22300.300000000003</v>
      </c>
      <c r="P90" s="208">
        <f>+('Planning Section'!P233/'Planning Section'!R233)*'Planning Section'!T233</f>
        <v>104516.12903225806</v>
      </c>
      <c r="Q90" s="208">
        <f>+'Planning Section'!X233</f>
        <v>87699.7</v>
      </c>
      <c r="R90" s="52">
        <f t="shared" si="140"/>
        <v>-16816.429032258064</v>
      </c>
      <c r="S90" s="208">
        <f>+('Planning Section'!P257/'Planning Section'!R257)*'Planning Section'!T257</f>
        <v>0</v>
      </c>
      <c r="T90" s="208">
        <f>+'Planning Section'!X257</f>
        <v>0</v>
      </c>
      <c r="U90" s="52">
        <f t="shared" si="141"/>
        <v>0</v>
      </c>
      <c r="V90" s="40">
        <f t="shared" si="142"/>
        <v>524516.12903225806</v>
      </c>
      <c r="W90" s="40">
        <f t="shared" si="143"/>
        <v>314493.40000000002</v>
      </c>
      <c r="X90" s="52">
        <f t="shared" si="144"/>
        <v>-210022.72903225804</v>
      </c>
    </row>
    <row r="91" spans="1:24" ht="17.100000000000001" customHeight="1">
      <c r="A91" s="280" t="str">
        <f t="shared" si="135"/>
        <v>RTM</v>
      </c>
      <c r="B91" s="257" t="str">
        <f t="shared" si="135"/>
        <v>PTP</v>
      </c>
      <c r="C91" s="258">
        <f>'Planning Section'!C63</f>
        <v>0</v>
      </c>
      <c r="D91" s="258">
        <f>+('Planning Section'!P138/'Planning Section'!R138)*'Planning Section'!T138</f>
        <v>0</v>
      </c>
      <c r="E91" s="40">
        <f>+'Planning Section'!X138</f>
        <v>0</v>
      </c>
      <c r="F91" s="259">
        <f t="shared" si="136"/>
        <v>0</v>
      </c>
      <c r="G91" s="282">
        <f>+('Planning Section'!P162/'Planning Section'!R162)*'Planning Section'!T162</f>
        <v>0</v>
      </c>
      <c r="H91" s="208">
        <f>+'Planning Section'!X162</f>
        <v>0</v>
      </c>
      <c r="I91" s="259">
        <f t="shared" si="137"/>
        <v>0</v>
      </c>
      <c r="J91" s="282">
        <f>+('Planning Section'!P186/'Planning Section'!R186)*'Planning Section'!T186</f>
        <v>0</v>
      </c>
      <c r="K91" s="208">
        <f>+'Planning Section'!X186</f>
        <v>0</v>
      </c>
      <c r="L91" s="259">
        <f t="shared" si="138"/>
        <v>0</v>
      </c>
      <c r="M91" s="282">
        <f>+('Planning Section'!P210/'Planning Section'!R210)*'Planning Section'!T210</f>
        <v>0</v>
      </c>
      <c r="N91" s="282">
        <f>+'Planning Section'!X210</f>
        <v>0</v>
      </c>
      <c r="O91" s="259">
        <f t="shared" si="139"/>
        <v>0</v>
      </c>
      <c r="P91" s="208">
        <f>+('Planning Section'!P234/'Planning Section'!R234)*'Planning Section'!T234</f>
        <v>0</v>
      </c>
      <c r="Q91" s="208">
        <f>+'Planning Section'!X234</f>
        <v>0</v>
      </c>
      <c r="R91" s="259">
        <f t="shared" si="140"/>
        <v>0</v>
      </c>
      <c r="S91" s="208">
        <f>+('Planning Section'!P258/'Planning Section'!R258)*'Planning Section'!T258</f>
        <v>0</v>
      </c>
      <c r="T91" s="208">
        <f>+'Planning Section'!X258</f>
        <v>0</v>
      </c>
      <c r="U91" s="259">
        <f t="shared" si="141"/>
        <v>0</v>
      </c>
      <c r="V91" s="258">
        <f t="shared" ref="V91:V93" si="145">SUM(D91,G91,J91,M91,P91,S91)</f>
        <v>0</v>
      </c>
      <c r="W91" s="258">
        <f t="shared" ref="W91:W93" si="146">SUM(E91,H91,K91,N91,Q91,T91)</f>
        <v>0</v>
      </c>
      <c r="X91" s="259">
        <f t="shared" si="144"/>
        <v>0</v>
      </c>
    </row>
    <row r="92" spans="1:24" ht="17.100000000000001" customHeight="1">
      <c r="A92" s="280" t="str">
        <f t="shared" si="135"/>
        <v>RTM</v>
      </c>
      <c r="B92" s="257" t="str">
        <f t="shared" si="135"/>
        <v>PAMA</v>
      </c>
      <c r="C92" s="258">
        <f>'Planning Section'!C64</f>
        <v>1950000</v>
      </c>
      <c r="D92" s="258">
        <f>+('Planning Section'!P139/'Planning Section'!R139)*'Planning Section'!T139</f>
        <v>150000</v>
      </c>
      <c r="E92" s="40">
        <f>+'Planning Section'!X139</f>
        <v>202480</v>
      </c>
      <c r="F92" s="259">
        <f t="shared" si="136"/>
        <v>52480</v>
      </c>
      <c r="G92" s="282">
        <f>+('Planning Section'!P163/'Planning Section'!R163)*'Planning Section'!T163</f>
        <v>140000</v>
      </c>
      <c r="H92" s="208">
        <f>+'Planning Section'!X163</f>
        <v>181076</v>
      </c>
      <c r="I92" s="259">
        <f t="shared" si="137"/>
        <v>41076</v>
      </c>
      <c r="J92" s="282">
        <f>+('Planning Section'!P187/'Planning Section'!R187)*'Planning Section'!T187</f>
        <v>160000</v>
      </c>
      <c r="K92" s="208">
        <f>+'Planning Section'!X187</f>
        <v>167084</v>
      </c>
      <c r="L92" s="259">
        <f t="shared" si="138"/>
        <v>7084</v>
      </c>
      <c r="M92" s="282">
        <f>+('Planning Section'!P211/'Planning Section'!R211)*'Planning Section'!T211</f>
        <v>160000</v>
      </c>
      <c r="N92" s="282">
        <f>+'Planning Section'!X211</f>
        <v>181737.70000000007</v>
      </c>
      <c r="O92" s="259">
        <f t="shared" si="139"/>
        <v>21737.70000000007</v>
      </c>
      <c r="P92" s="208">
        <f>+('Planning Section'!P235/'Planning Section'!R235)*'Planning Section'!T235</f>
        <v>148064.51612903227</v>
      </c>
      <c r="Q92" s="208">
        <f>+'Planning Section'!X235</f>
        <v>181737.70000000007</v>
      </c>
      <c r="R92" s="259">
        <f t="shared" si="140"/>
        <v>33673.183870967798</v>
      </c>
      <c r="S92" s="208">
        <f>+('Planning Section'!P259/'Planning Section'!R259)*'Planning Section'!T259</f>
        <v>0</v>
      </c>
      <c r="T92" s="208">
        <f>+'Planning Section'!X259</f>
        <v>0</v>
      </c>
      <c r="U92" s="259">
        <f t="shared" si="141"/>
        <v>0</v>
      </c>
      <c r="V92" s="258">
        <f t="shared" si="145"/>
        <v>758064.51612903224</v>
      </c>
      <c r="W92" s="258">
        <f t="shared" si="146"/>
        <v>914115.40000000014</v>
      </c>
      <c r="X92" s="259">
        <f t="shared" si="144"/>
        <v>156050.8838709679</v>
      </c>
    </row>
    <row r="93" spans="1:24" ht="17.100000000000001" customHeight="1">
      <c r="A93" s="280" t="str">
        <f t="shared" si="135"/>
        <v>SSB</v>
      </c>
      <c r="B93" s="257" t="str">
        <f t="shared" si="135"/>
        <v>BIMA</v>
      </c>
      <c r="C93" s="258">
        <f>'Planning Section'!C65</f>
        <v>840000</v>
      </c>
      <c r="D93" s="258">
        <f>+('Planning Section'!P140/'Planning Section'!R140)*'Planning Section'!T140</f>
        <v>70000</v>
      </c>
      <c r="E93" s="40">
        <f>+'Planning Section'!X140</f>
        <v>73819</v>
      </c>
      <c r="F93" s="259">
        <f t="shared" si="136"/>
        <v>3819</v>
      </c>
      <c r="G93" s="282">
        <f>+('Planning Section'!P164/'Planning Section'!R164)*'Planning Section'!T164</f>
        <v>59999.999999999993</v>
      </c>
      <c r="H93" s="208">
        <f>+'Planning Section'!X164</f>
        <v>87084</v>
      </c>
      <c r="I93" s="259">
        <f t="shared" si="137"/>
        <v>27084.000000000007</v>
      </c>
      <c r="J93" s="282">
        <f>+('Planning Section'!P188/'Planning Section'!R188)*'Planning Section'!T188</f>
        <v>70000</v>
      </c>
      <c r="K93" s="208">
        <f>+'Planning Section'!X188</f>
        <v>73279</v>
      </c>
      <c r="L93" s="259">
        <f t="shared" si="138"/>
        <v>3279</v>
      </c>
      <c r="M93" s="282">
        <f>+('Planning Section'!P212/'Planning Section'!R212)*'Planning Section'!T212</f>
        <v>70000</v>
      </c>
      <c r="N93" s="282">
        <f>+'Planning Section'!X212</f>
        <v>77305.399999999994</v>
      </c>
      <c r="O93" s="259">
        <f t="shared" si="139"/>
        <v>7305.3999999999942</v>
      </c>
      <c r="P93" s="208">
        <f>+('Planning Section'!P236/'Planning Section'!R236)*'Planning Section'!T236</f>
        <v>60967.741935483871</v>
      </c>
      <c r="Q93" s="208">
        <f>+'Planning Section'!X236</f>
        <v>77305.399999999994</v>
      </c>
      <c r="R93" s="259">
        <f t="shared" si="140"/>
        <v>16337.658064516123</v>
      </c>
      <c r="S93" s="208">
        <f>+('Planning Section'!P260/'Planning Section'!R260)*'Planning Section'!T260</f>
        <v>0</v>
      </c>
      <c r="T93" s="208">
        <f>+'Planning Section'!X260</f>
        <v>0</v>
      </c>
      <c r="U93" s="259">
        <f t="shared" si="141"/>
        <v>0</v>
      </c>
      <c r="V93" s="258">
        <f t="shared" si="145"/>
        <v>330967.74193548388</v>
      </c>
      <c r="W93" s="258">
        <f t="shared" si="146"/>
        <v>388792.80000000005</v>
      </c>
      <c r="X93" s="259">
        <f t="shared" si="144"/>
        <v>57825.058064516168</v>
      </c>
    </row>
    <row r="94" spans="1:24" ht="17.100000000000001" customHeight="1" thickBot="1">
      <c r="A94" s="163" t="str">
        <f t="shared" si="135"/>
        <v>SAMUBIU</v>
      </c>
      <c r="B94" s="165" t="str">
        <f t="shared" si="135"/>
        <v>PAMA</v>
      </c>
      <c r="C94" s="40">
        <f>'Planning Section'!C66</f>
        <v>0</v>
      </c>
      <c r="D94" s="40">
        <f>+('Planning Section'!P141/'Planning Section'!R141)*'Planning Section'!T141</f>
        <v>0</v>
      </c>
      <c r="E94" s="40">
        <f>+'Planning Section'!X141</f>
        <v>0</v>
      </c>
      <c r="F94" s="52">
        <f t="shared" si="136"/>
        <v>0</v>
      </c>
      <c r="G94" s="208">
        <f>+('Planning Section'!P165/'Planning Section'!R165)*'Planning Section'!T165</f>
        <v>0</v>
      </c>
      <c r="H94" s="208">
        <f>+'Planning Section'!X165</f>
        <v>0</v>
      </c>
      <c r="I94" s="52">
        <f t="shared" si="137"/>
        <v>0</v>
      </c>
      <c r="J94" s="208">
        <f>+('Planning Section'!P189/'Planning Section'!R189)*'Planning Section'!T189</f>
        <v>0</v>
      </c>
      <c r="K94" s="208">
        <f>+'Planning Section'!X189</f>
        <v>0</v>
      </c>
      <c r="L94" s="52">
        <f t="shared" si="138"/>
        <v>0</v>
      </c>
      <c r="M94" s="208">
        <f>+('Planning Section'!P213/'Planning Section'!R213)*'Planning Section'!T213</f>
        <v>0</v>
      </c>
      <c r="N94" s="208">
        <f>+'Planning Section'!X213</f>
        <v>0</v>
      </c>
      <c r="O94" s="52">
        <f t="shared" si="139"/>
        <v>0</v>
      </c>
      <c r="P94" s="208">
        <f>+('Planning Section'!P237/'Planning Section'!R237)*'Planning Section'!T237</f>
        <v>0</v>
      </c>
      <c r="Q94" s="208">
        <f>+'Planning Section'!X237</f>
        <v>0</v>
      </c>
      <c r="R94" s="52">
        <f t="shared" si="140"/>
        <v>0</v>
      </c>
      <c r="S94" s="208">
        <f>+('Planning Section'!P261/'Planning Section'!R261)*'Planning Section'!T261</f>
        <v>0</v>
      </c>
      <c r="T94" s="208">
        <f>+'Planning Section'!X261</f>
        <v>0</v>
      </c>
      <c r="U94" s="52">
        <f t="shared" si="141"/>
        <v>0</v>
      </c>
      <c r="V94" s="40">
        <f t="shared" si="142"/>
        <v>0</v>
      </c>
      <c r="W94" s="40">
        <f t="shared" si="143"/>
        <v>0</v>
      </c>
      <c r="X94" s="52">
        <f t="shared" si="144"/>
        <v>0</v>
      </c>
    </row>
    <row r="95" spans="1:24" ht="17.100000000000001" customHeight="1" thickTop="1" thickBot="1">
      <c r="A95" s="61" t="s">
        <v>10</v>
      </c>
      <c r="B95" s="42" t="s">
        <v>159</v>
      </c>
      <c r="C95" s="43">
        <f>SUM(C86:C94)</f>
        <v>7540000</v>
      </c>
      <c r="D95" s="43">
        <f>SUM(D86:D94)</f>
        <v>590000</v>
      </c>
      <c r="E95" s="43">
        <f>SUM(E86:E94)</f>
        <v>640613</v>
      </c>
      <c r="F95" s="53">
        <f t="shared" ref="F95" si="147">+E95-D95</f>
        <v>50613</v>
      </c>
      <c r="G95" s="210">
        <f>SUM(G86:G94)</f>
        <v>550000</v>
      </c>
      <c r="H95" s="210">
        <f>SUM(H86:H94)</f>
        <v>708855</v>
      </c>
      <c r="I95" s="53">
        <f t="shared" si="137"/>
        <v>158855</v>
      </c>
      <c r="J95" s="210">
        <f>SUM(J86:J94)</f>
        <v>620000</v>
      </c>
      <c r="K95" s="210">
        <f>SUM(K86:K94)</f>
        <v>668237</v>
      </c>
      <c r="L95" s="53">
        <f t="shared" si="138"/>
        <v>48237</v>
      </c>
      <c r="M95" s="210">
        <f>SUM(M86:M94)</f>
        <v>620000</v>
      </c>
      <c r="N95" s="210">
        <f>SUM(N86:N94)</f>
        <v>607715.6</v>
      </c>
      <c r="O95" s="53">
        <f t="shared" si="139"/>
        <v>-12284.400000000023</v>
      </c>
      <c r="P95" s="210">
        <f>SUM(P86:P94)</f>
        <v>583548.38709677418</v>
      </c>
      <c r="Q95" s="210">
        <f>SUM(Q86:Q94)</f>
        <v>607715.6</v>
      </c>
      <c r="R95" s="53">
        <f t="shared" si="140"/>
        <v>24167.212903225794</v>
      </c>
      <c r="S95" s="210">
        <f>SUM(S86:S94)</f>
        <v>0</v>
      </c>
      <c r="T95" s="210">
        <f>SUM(T86:T94)</f>
        <v>0</v>
      </c>
      <c r="U95" s="53">
        <f t="shared" si="141"/>
        <v>0</v>
      </c>
      <c r="V95" s="43">
        <f>SUM(V86:V94)</f>
        <v>2963548.3870967738</v>
      </c>
      <c r="W95" s="43">
        <f>SUM(W86:W94)</f>
        <v>3233136.1999999993</v>
      </c>
      <c r="X95" s="53">
        <f t="shared" si="144"/>
        <v>269587.81290322542</v>
      </c>
    </row>
    <row r="96" spans="1:24" ht="17.100000000000001" customHeight="1" thickTop="1">
      <c r="A96" s="164" t="str">
        <f t="shared" ref="A96:B100" si="148">A72</f>
        <v>SM AB</v>
      </c>
      <c r="B96" s="166" t="str">
        <f t="shared" si="148"/>
        <v>SIMS</v>
      </c>
      <c r="C96" s="40">
        <f>'Planning Section'!C68</f>
        <v>6440000</v>
      </c>
      <c r="D96" s="40">
        <f>+('Planning Section'!P143/'Planning Section'!R143)*'Planning Section'!T143</f>
        <v>500000.00000000006</v>
      </c>
      <c r="E96" s="40">
        <f>+'Planning Section'!X143</f>
        <v>647737</v>
      </c>
      <c r="F96" s="52">
        <f t="shared" si="136"/>
        <v>147736.99999999994</v>
      </c>
      <c r="G96" s="208">
        <f>+('Planning Section'!P167/'Planning Section'!R167)*'Planning Section'!T167</f>
        <v>470000</v>
      </c>
      <c r="H96" s="208">
        <f>+'Planning Section'!X167</f>
        <v>613388</v>
      </c>
      <c r="I96" s="52">
        <f t="shared" si="137"/>
        <v>143388</v>
      </c>
      <c r="J96" s="208">
        <f>+('Planning Section'!P191/'Planning Section'!R191)*'Planning Section'!T191</f>
        <v>520000.00000000006</v>
      </c>
      <c r="K96" s="208">
        <f>+'Planning Section'!X191</f>
        <v>657249</v>
      </c>
      <c r="L96" s="52">
        <f t="shared" si="138"/>
        <v>137248.99999999994</v>
      </c>
      <c r="M96" s="208">
        <f>+('Planning Section'!P215/'Planning Section'!R215)*'Planning Section'!T215</f>
        <v>530000</v>
      </c>
      <c r="N96" s="208">
        <f>+'Planning Section'!X215</f>
        <v>546510.60000000009</v>
      </c>
      <c r="O96" s="52">
        <f t="shared" si="139"/>
        <v>16510.600000000093</v>
      </c>
      <c r="P96" s="208">
        <f>+('Planning Section'!P239/'Planning Section'!R239)*'Planning Section'!T239</f>
        <v>496451.61290322582</v>
      </c>
      <c r="Q96" s="208">
        <f>+'Planning Section'!X239</f>
        <v>546510.60000000009</v>
      </c>
      <c r="R96" s="52">
        <f t="shared" si="140"/>
        <v>50058.987096774275</v>
      </c>
      <c r="S96" s="208">
        <f>+('Planning Section'!P263/'Planning Section'!R263)*'Planning Section'!T263</f>
        <v>0</v>
      </c>
      <c r="T96" s="208">
        <f>+'Planning Section'!X263</f>
        <v>0</v>
      </c>
      <c r="U96" s="52">
        <f t="shared" si="141"/>
        <v>0</v>
      </c>
      <c r="V96" s="40">
        <f t="shared" ref="V96:V99" si="149">SUM(D96,G96,J96,M96,P96,S96)</f>
        <v>2516451.6129032257</v>
      </c>
      <c r="W96" s="40">
        <f t="shared" ref="W96:W99" si="150">SUM(E96,H96,K96,N96,Q96,T96)</f>
        <v>3011395.2</v>
      </c>
      <c r="X96" s="52">
        <f t="shared" si="144"/>
        <v>494943.58709677448</v>
      </c>
    </row>
    <row r="97" spans="1:24" ht="17.100000000000001" customHeight="1">
      <c r="A97" s="164" t="str">
        <f t="shared" si="148"/>
        <v>SM 6</v>
      </c>
      <c r="B97" s="166" t="str">
        <f t="shared" si="148"/>
        <v>PAMA</v>
      </c>
      <c r="C97" s="40">
        <f>'Planning Section'!C69</f>
        <v>2630000</v>
      </c>
      <c r="D97" s="40">
        <f>+('Planning Section'!P144/'Planning Section'!R144)*'Planning Section'!T144</f>
        <v>200000</v>
      </c>
      <c r="E97" s="40">
        <f>+'Planning Section'!X144</f>
        <v>7127</v>
      </c>
      <c r="F97" s="52">
        <f t="shared" ref="F97" si="151">+E97-D97</f>
        <v>-192873</v>
      </c>
      <c r="G97" s="208">
        <f>+('Planning Section'!P168/'Planning Section'!R168)*'Planning Section'!T168</f>
        <v>190000</v>
      </c>
      <c r="H97" s="208">
        <f>+'Planning Section'!X168</f>
        <v>0</v>
      </c>
      <c r="I97" s="52">
        <f t="shared" ref="I97" si="152">+H97-G97</f>
        <v>-190000</v>
      </c>
      <c r="J97" s="208">
        <f>+('Planning Section'!P192/'Planning Section'!R192)*'Planning Section'!T192</f>
        <v>210000</v>
      </c>
      <c r="K97" s="208">
        <f>+'Planning Section'!X192</f>
        <v>7388</v>
      </c>
      <c r="L97" s="52">
        <f t="shared" ref="L97" si="153">+K97-J97</f>
        <v>-202612</v>
      </c>
      <c r="M97" s="208">
        <f>+('Planning Section'!P216/'Planning Section'!R216)*'Planning Section'!T216</f>
        <v>210000</v>
      </c>
      <c r="N97" s="208">
        <f>+'Planning Section'!X216</f>
        <v>61818.700000000033</v>
      </c>
      <c r="O97" s="52">
        <f t="shared" ref="O97" si="154">+N97-M97</f>
        <v>-148181.29999999996</v>
      </c>
      <c r="P97" s="208">
        <f>+('Planning Section'!P240/'Planning Section'!R240)*'Planning Section'!T240</f>
        <v>200322.58064516127</v>
      </c>
      <c r="Q97" s="208">
        <f>+'Planning Section'!X240</f>
        <v>61818.700000000033</v>
      </c>
      <c r="R97" s="52">
        <f t="shared" ref="R97" si="155">+Q97-P97</f>
        <v>-138503.88064516123</v>
      </c>
      <c r="S97" s="208">
        <f>+('Planning Section'!P263/'Planning Section'!R263)*'Planning Section'!T263</f>
        <v>0</v>
      </c>
      <c r="T97" s="208">
        <f>+'Planning Section'!X263</f>
        <v>0</v>
      </c>
      <c r="U97" s="52">
        <f t="shared" ref="U97" si="156">+T97-S97</f>
        <v>0</v>
      </c>
      <c r="V97" s="40">
        <f t="shared" si="149"/>
        <v>1010322.5806451612</v>
      </c>
      <c r="W97" s="40">
        <f t="shared" si="150"/>
        <v>138152.40000000008</v>
      </c>
      <c r="X97" s="52">
        <f t="shared" ref="X97" si="157">+W97-V97</f>
        <v>-872170.18064516108</v>
      </c>
    </row>
    <row r="98" spans="1:24" ht="17.100000000000001" customHeight="1">
      <c r="A98" s="164" t="str">
        <f t="shared" si="148"/>
        <v>SM AB</v>
      </c>
      <c r="B98" s="166" t="str">
        <f t="shared" si="148"/>
        <v>PTP</v>
      </c>
      <c r="C98" s="40">
        <f>'Planning Section'!C70</f>
        <v>570000</v>
      </c>
      <c r="D98" s="40">
        <f>+('Planning Section'!P145/'Planning Section'!R145)*'Planning Section'!T145</f>
        <v>190000</v>
      </c>
      <c r="E98" s="40">
        <f>+'Planning Section'!X145</f>
        <v>82506</v>
      </c>
      <c r="F98" s="52">
        <f t="shared" si="136"/>
        <v>-107494</v>
      </c>
      <c r="G98" s="208">
        <f>+('Planning Section'!P169/'Planning Section'!R169)*'Planning Section'!T169</f>
        <v>180000</v>
      </c>
      <c r="H98" s="208">
        <f>+'Planning Section'!X169</f>
        <v>35182</v>
      </c>
      <c r="I98" s="52">
        <f t="shared" si="137"/>
        <v>-144818</v>
      </c>
      <c r="J98" s="208">
        <f>+('Planning Section'!P193/'Planning Section'!R193)*'Planning Section'!T193</f>
        <v>200000</v>
      </c>
      <c r="K98" s="208">
        <f>+'Planning Section'!X193</f>
        <v>0</v>
      </c>
      <c r="L98" s="52">
        <f t="shared" si="138"/>
        <v>-200000</v>
      </c>
      <c r="M98" s="208">
        <f>+('Planning Section'!P217/'Planning Section'!R217)*'Planning Section'!T217</f>
        <v>0</v>
      </c>
      <c r="N98" s="208">
        <f>+'Planning Section'!X217</f>
        <v>0</v>
      </c>
      <c r="O98" s="52">
        <f t="shared" si="139"/>
        <v>0</v>
      </c>
      <c r="P98" s="208">
        <f>+('Planning Section'!P241/'Planning Section'!R241)*'Planning Section'!T241</f>
        <v>0</v>
      </c>
      <c r="Q98" s="208">
        <f>+'Planning Section'!X241</f>
        <v>0</v>
      </c>
      <c r="R98" s="52">
        <f t="shared" si="140"/>
        <v>0</v>
      </c>
      <c r="S98" s="208">
        <f>+('Planning Section'!P264/'Planning Section'!R264)*'Planning Section'!T264</f>
        <v>0</v>
      </c>
      <c r="T98" s="208">
        <f>+'Planning Section'!X264</f>
        <v>0</v>
      </c>
      <c r="U98" s="52">
        <f t="shared" si="141"/>
        <v>0</v>
      </c>
      <c r="V98" s="40">
        <f t="shared" ref="V98" si="158">SUM(D98,G98,J98,M98,P98,S98)</f>
        <v>570000</v>
      </c>
      <c r="W98" s="40">
        <f t="shared" ref="W98" si="159">SUM(E98,H98,K98,N98,Q98,T98)</f>
        <v>117688</v>
      </c>
      <c r="X98" s="52">
        <f t="shared" si="144"/>
        <v>-452312</v>
      </c>
    </row>
    <row r="99" spans="1:24" ht="17.100000000000001" customHeight="1">
      <c r="A99" s="164" t="str">
        <f t="shared" si="148"/>
        <v>SM AB</v>
      </c>
      <c r="B99" s="166" t="str">
        <f t="shared" si="148"/>
        <v>PAMA</v>
      </c>
      <c r="C99" s="40">
        <f>'Planning Section'!C71</f>
        <v>1830000</v>
      </c>
      <c r="D99" s="40">
        <f>+('Planning Section'!P146/'Planning Section'!R146)*'Planning Section'!T146</f>
        <v>0</v>
      </c>
      <c r="E99" s="40">
        <f>+'Planning Section'!X146</f>
        <v>0</v>
      </c>
      <c r="F99" s="52">
        <f t="shared" si="136"/>
        <v>0</v>
      </c>
      <c r="G99" s="208">
        <f>+('Planning Section'!P170/'Planning Section'!R170)*'Planning Section'!T170</f>
        <v>0</v>
      </c>
      <c r="H99" s="208">
        <f>+'Planning Section'!X170</f>
        <v>0</v>
      </c>
      <c r="I99" s="52">
        <f t="shared" si="137"/>
        <v>0</v>
      </c>
      <c r="J99" s="208">
        <f>+('Planning Section'!P194/'Planning Section'!R194)*'Planning Section'!T194</f>
        <v>0</v>
      </c>
      <c r="K99" s="208">
        <f>+'Planning Section'!X194</f>
        <v>0</v>
      </c>
      <c r="L99" s="52">
        <f t="shared" si="138"/>
        <v>0</v>
      </c>
      <c r="M99" s="208">
        <f>+('Planning Section'!P218/'Planning Section'!R218)*'Planning Section'!T218</f>
        <v>200000</v>
      </c>
      <c r="N99" s="208">
        <f>+'Planning Section'!X218</f>
        <v>65208.599999999991</v>
      </c>
      <c r="O99" s="52">
        <f t="shared" si="139"/>
        <v>-134791.40000000002</v>
      </c>
      <c r="P99" s="208">
        <f>+('Planning Section'!P242/'Planning Section'!R242)*'Planning Section'!T242</f>
        <v>182903.22580645161</v>
      </c>
      <c r="Q99" s="208">
        <f>+'Planning Section'!X242</f>
        <v>65208.599999999991</v>
      </c>
      <c r="R99" s="52">
        <f t="shared" si="140"/>
        <v>-117694.62580645162</v>
      </c>
      <c r="S99" s="208">
        <f>+('Planning Section'!P265/'Planning Section'!R265)*'Planning Section'!T265</f>
        <v>0</v>
      </c>
      <c r="T99" s="208">
        <f>+'Planning Section'!X265</f>
        <v>0</v>
      </c>
      <c r="U99" s="52">
        <f t="shared" si="141"/>
        <v>0</v>
      </c>
      <c r="V99" s="40">
        <f t="shared" si="149"/>
        <v>382903.22580645164</v>
      </c>
      <c r="W99" s="40">
        <f t="shared" si="150"/>
        <v>130417.19999999998</v>
      </c>
      <c r="X99" s="52">
        <f t="shared" si="144"/>
        <v>-252486.02580645165</v>
      </c>
    </row>
    <row r="100" spans="1:24" ht="17.100000000000001" customHeight="1">
      <c r="A100" s="164" t="str">
        <f t="shared" si="148"/>
        <v>SM C</v>
      </c>
      <c r="B100" s="166" t="str">
        <f t="shared" si="148"/>
        <v>PAMA</v>
      </c>
      <c r="C100" s="40">
        <f>'Planning Section'!C72</f>
        <v>670000</v>
      </c>
      <c r="D100" s="40">
        <f>+('Planning Section'!P147/'Planning Section'!R147)*'Planning Section'!T147</f>
        <v>50000</v>
      </c>
      <c r="E100" s="40">
        <f>+'Planning Section'!X147</f>
        <v>0</v>
      </c>
      <c r="F100" s="52">
        <f t="shared" si="136"/>
        <v>-50000</v>
      </c>
      <c r="G100" s="282"/>
      <c r="H100" s="282"/>
      <c r="I100" s="259"/>
      <c r="J100" s="282"/>
      <c r="K100" s="282"/>
      <c r="L100" s="259"/>
      <c r="M100" s="282"/>
      <c r="N100" s="282"/>
      <c r="O100" s="259"/>
      <c r="P100" s="208">
        <f>+('Planning Section'!P243/'Planning Section'!R243)*'Planning Section'!T243</f>
        <v>52258.06451612903</v>
      </c>
      <c r="Q100" s="282">
        <f>+'Planning Section'!X243</f>
        <v>0</v>
      </c>
      <c r="R100" s="259">
        <f t="shared" si="140"/>
        <v>-52258.06451612903</v>
      </c>
      <c r="S100" s="282"/>
      <c r="T100" s="282"/>
      <c r="U100" s="259"/>
      <c r="V100" s="258"/>
      <c r="W100" s="258"/>
      <c r="X100" s="259"/>
    </row>
    <row r="101" spans="1:24" ht="17.100000000000001" customHeight="1">
      <c r="A101" s="164" t="str">
        <f t="shared" ref="A101:B101" si="160">A77</f>
        <v>SM D</v>
      </c>
      <c r="B101" s="166" t="str">
        <f t="shared" si="160"/>
        <v>PTP</v>
      </c>
      <c r="C101" s="258">
        <f>'Planning Section'!C73</f>
        <v>11320000</v>
      </c>
      <c r="D101" s="258">
        <f>+('Planning Section'!P148/'Planning Section'!R148)*'Planning Section'!T148</f>
        <v>1050000</v>
      </c>
      <c r="E101" s="40">
        <f>+'Planning Section'!X148</f>
        <v>1025342</v>
      </c>
      <c r="F101" s="259">
        <f t="shared" si="136"/>
        <v>-24658</v>
      </c>
      <c r="G101" s="282">
        <f>+('Planning Section'!P172/'Planning Section'!R172)*'Planning Section'!T172</f>
        <v>980000</v>
      </c>
      <c r="H101" s="208">
        <f>+'Planning Section'!X172</f>
        <v>931872</v>
      </c>
      <c r="I101" s="259">
        <f t="shared" si="137"/>
        <v>-48128</v>
      </c>
      <c r="J101" s="282">
        <f>+('Planning Section'!P196/'Planning Section'!R196)*'Planning Section'!T196</f>
        <v>1060000</v>
      </c>
      <c r="K101" s="208">
        <f>+'Planning Section'!X196</f>
        <v>893969</v>
      </c>
      <c r="L101" s="259">
        <f t="shared" si="138"/>
        <v>-166031</v>
      </c>
      <c r="M101" s="282">
        <f>+('Planning Section'!P220/'Planning Section'!R220)*'Planning Section'!T220</f>
        <v>1010000</v>
      </c>
      <c r="N101" s="282">
        <f>+'Planning Section'!X220</f>
        <v>1107215.2100000002</v>
      </c>
      <c r="O101" s="259">
        <f t="shared" si="139"/>
        <v>97215.210000000196</v>
      </c>
      <c r="P101" s="208">
        <f>+('Planning Section'!P244/'Planning Section'!R244)*'Planning Section'!T244</f>
        <v>862258.06451612909</v>
      </c>
      <c r="Q101" s="208">
        <f>+'Planning Section'!X244</f>
        <v>1107215.2100000002</v>
      </c>
      <c r="R101" s="259">
        <f t="shared" si="140"/>
        <v>244957.14548387111</v>
      </c>
      <c r="S101" s="208">
        <f>+('Planning Section'!P267/'Planning Section'!R267)*'Planning Section'!T267</f>
        <v>0</v>
      </c>
      <c r="T101" s="208">
        <f>+'Planning Section'!X267</f>
        <v>0</v>
      </c>
      <c r="U101" s="259">
        <f t="shared" si="141"/>
        <v>0</v>
      </c>
      <c r="V101" s="40">
        <f t="shared" ref="V101" si="161">SUM(D101,G101,J101,M101,P101,S101)</f>
        <v>4962258.064516129</v>
      </c>
      <c r="W101" s="40">
        <f t="shared" ref="W101" si="162">SUM(E101,H101,K101,N101,Q101,T101)</f>
        <v>5065613.42</v>
      </c>
      <c r="X101" s="259">
        <f t="shared" si="144"/>
        <v>103355.35548387095</v>
      </c>
    </row>
    <row r="102" spans="1:24" ht="17.100000000000001" customHeight="1" thickBot="1">
      <c r="A102" s="163" t="str">
        <f t="shared" ref="A102:B102" si="163">A78</f>
        <v>SM D</v>
      </c>
      <c r="B102" s="165" t="str">
        <f t="shared" si="163"/>
        <v>DUM</v>
      </c>
      <c r="C102" s="40">
        <f>'Planning Section'!C74</f>
        <v>0</v>
      </c>
      <c r="D102" s="40">
        <f>+('Planning Section'!P149/'Planning Section'!R149)*'Planning Section'!T149</f>
        <v>0</v>
      </c>
      <c r="E102" s="40">
        <f>+'Planning Section'!X149</f>
        <v>0</v>
      </c>
      <c r="F102" s="52">
        <f t="shared" si="136"/>
        <v>0</v>
      </c>
      <c r="G102" s="208">
        <f>+('Planning Section'!P173/'Planning Section'!R173)*'Planning Section'!T173</f>
        <v>0</v>
      </c>
      <c r="H102" s="208">
        <f>+'Planning Section'!X173</f>
        <v>0</v>
      </c>
      <c r="I102" s="52">
        <f t="shared" si="137"/>
        <v>0</v>
      </c>
      <c r="J102" s="208">
        <f>+('Planning Section'!P197/'Planning Section'!R197)*'Planning Section'!T197</f>
        <v>0</v>
      </c>
      <c r="K102" s="208">
        <f>+'Planning Section'!X197</f>
        <v>0</v>
      </c>
      <c r="L102" s="52">
        <f t="shared" si="138"/>
        <v>0</v>
      </c>
      <c r="M102" s="208">
        <f>+('Planning Section'!P221/'Planning Section'!R221)*'Planning Section'!T221</f>
        <v>0</v>
      </c>
      <c r="N102" s="208">
        <f>+'Planning Section'!X221</f>
        <v>0</v>
      </c>
      <c r="O102" s="52">
        <f t="shared" si="139"/>
        <v>0</v>
      </c>
      <c r="P102" s="208">
        <f>+('Planning Section'!P245/'Planning Section'!R245)*'Planning Section'!T245</f>
        <v>0</v>
      </c>
      <c r="Q102" s="208">
        <f>+'Planning Section'!X245</f>
        <v>0</v>
      </c>
      <c r="R102" s="52">
        <f t="shared" si="140"/>
        <v>0</v>
      </c>
      <c r="S102" s="208">
        <f>+('Planning Section'!P268/'Planning Section'!R268)*'Planning Section'!T268</f>
        <v>0</v>
      </c>
      <c r="T102" s="208">
        <f>+'Planning Section'!X268</f>
        <v>0</v>
      </c>
      <c r="U102" s="52">
        <f t="shared" si="141"/>
        <v>0</v>
      </c>
      <c r="V102" s="40">
        <f t="shared" ref="V102" si="164">SUM(D102,G102,J102,M102,P102,S102)</f>
        <v>0</v>
      </c>
      <c r="W102" s="40">
        <f t="shared" ref="W102" si="165">SUM(E102,H102,K102,N102,Q102,T102)</f>
        <v>0</v>
      </c>
      <c r="X102" s="52">
        <f t="shared" si="144"/>
        <v>0</v>
      </c>
    </row>
    <row r="103" spans="1:24" ht="17.100000000000001" customHeight="1" thickTop="1" thickBot="1">
      <c r="A103" s="61" t="s">
        <v>17</v>
      </c>
      <c r="B103" s="42" t="s">
        <v>159</v>
      </c>
      <c r="C103" s="43">
        <f>SUM(C96:C102)</f>
        <v>23460000</v>
      </c>
      <c r="D103" s="43">
        <f>SUM(D96:D102)</f>
        <v>1990000</v>
      </c>
      <c r="E103" s="43">
        <f>SUM(E96:E102)</f>
        <v>1762712</v>
      </c>
      <c r="F103" s="53">
        <f>+E103-D103</f>
        <v>-227288</v>
      </c>
      <c r="G103" s="210">
        <f>SUM(G96:G102)</f>
        <v>1820000</v>
      </c>
      <c r="H103" s="210">
        <f>SUM(H96:H102)</f>
        <v>1580442</v>
      </c>
      <c r="I103" s="53">
        <f>+H103-G103</f>
        <v>-239558</v>
      </c>
      <c r="J103" s="210">
        <f>SUM(J96:J102)</f>
        <v>1990000</v>
      </c>
      <c r="K103" s="210">
        <f>SUM(K96:K102)</f>
        <v>1558606</v>
      </c>
      <c r="L103" s="53">
        <f>+K103-J103</f>
        <v>-431394</v>
      </c>
      <c r="M103" s="210">
        <f>SUM(M96:M102)</f>
        <v>1950000</v>
      </c>
      <c r="N103" s="210">
        <f>SUM(N96:N102)</f>
        <v>1780753.1100000003</v>
      </c>
      <c r="O103" s="53">
        <f>+N103-M103</f>
        <v>-169246.88999999966</v>
      </c>
      <c r="P103" s="210">
        <f>SUM(P96:P102)</f>
        <v>1794193.5483870967</v>
      </c>
      <c r="Q103" s="210">
        <f>SUM(Q96:Q102)</f>
        <v>1780753.1100000003</v>
      </c>
      <c r="R103" s="53">
        <f>+Q103-P103</f>
        <v>-13440.438387096394</v>
      </c>
      <c r="S103" s="210">
        <f>SUM(S96:S102)</f>
        <v>0</v>
      </c>
      <c r="T103" s="210">
        <f>SUM(T96:T102)</f>
        <v>0</v>
      </c>
      <c r="U103" s="53">
        <f>+T103-S103</f>
        <v>0</v>
      </c>
      <c r="V103" s="43">
        <f>SUM(V96:V102)</f>
        <v>9441935.4838709682</v>
      </c>
      <c r="W103" s="43">
        <f>SUM(W96:W102)</f>
        <v>8463266.2200000007</v>
      </c>
      <c r="X103" s="53">
        <f>+W103-V103</f>
        <v>-978669.26387096755</v>
      </c>
    </row>
    <row r="104" spans="1:24" ht="17.100000000000001" customHeight="1" thickTop="1">
      <c r="A104" s="1117" t="s">
        <v>160</v>
      </c>
      <c r="B104" s="1118"/>
      <c r="C104" s="44">
        <f>SUM(C103,C95)</f>
        <v>31000000</v>
      </c>
      <c r="D104" s="44">
        <f>SUM(D103,D95)</f>
        <v>2580000</v>
      </c>
      <c r="E104" s="44">
        <f>SUM(E95,E103)</f>
        <v>2403325</v>
      </c>
      <c r="F104" s="55">
        <f t="shared" ref="F104" si="166">+E104-D104</f>
        <v>-176675</v>
      </c>
      <c r="G104" s="212">
        <f>SUM(G103,G95)</f>
        <v>2370000</v>
      </c>
      <c r="H104" s="212">
        <f>SUM(H95,H103)</f>
        <v>2289297</v>
      </c>
      <c r="I104" s="55">
        <f t="shared" ref="I104" si="167">+H104-G104</f>
        <v>-80703</v>
      </c>
      <c r="J104" s="212">
        <f>SUM(J103,J95)</f>
        <v>2610000</v>
      </c>
      <c r="K104" s="212">
        <f>SUM(K103,K95)</f>
        <v>2226843</v>
      </c>
      <c r="L104" s="55">
        <f t="shared" ref="L104" si="168">+K104-J104</f>
        <v>-383157</v>
      </c>
      <c r="M104" s="212">
        <f>SUM(M103,M95)</f>
        <v>2570000</v>
      </c>
      <c r="N104" s="212">
        <f>SUM(N103,N95)</f>
        <v>2388468.7100000004</v>
      </c>
      <c r="O104" s="55">
        <f t="shared" ref="O104" si="169">+N104-M104</f>
        <v>-181531.28999999957</v>
      </c>
      <c r="P104" s="212">
        <f>SUM(P103,P95)</f>
        <v>2377741.935483871</v>
      </c>
      <c r="Q104" s="212">
        <f>SUM(Q103,Q95)</f>
        <v>2388468.7100000004</v>
      </c>
      <c r="R104" s="55">
        <f t="shared" ref="R104" si="170">+Q104-P104</f>
        <v>10726.774516129401</v>
      </c>
      <c r="S104" s="212">
        <f>SUM(S103,S95)</f>
        <v>0</v>
      </c>
      <c r="T104" s="212">
        <f>SUM(T103,T95)</f>
        <v>0</v>
      </c>
      <c r="U104" s="55">
        <f t="shared" ref="U104" si="171">+T104-S104</f>
        <v>0</v>
      </c>
      <c r="V104" s="44">
        <f>SUM(V103,V95)</f>
        <v>12405483.870967742</v>
      </c>
      <c r="W104" s="44">
        <f>SUM(W103,W95)</f>
        <v>11696402.42</v>
      </c>
      <c r="X104" s="55">
        <f t="shared" ref="X104" si="172">+W104-V104</f>
        <v>-709081.45096774213</v>
      </c>
    </row>
    <row r="105" spans="1:24" ht="17.100000000000001" customHeight="1">
      <c r="A105" s="115"/>
      <c r="X105" s="110"/>
    </row>
    <row r="106" spans="1:24" ht="17.100000000000001" customHeight="1">
      <c r="A106" s="1119" t="s">
        <v>150</v>
      </c>
      <c r="B106" s="1031" t="s">
        <v>2</v>
      </c>
      <c r="C106" s="1031" t="str">
        <f>+C84</f>
        <v>Plan Y2023</v>
      </c>
      <c r="D106" s="1031" t="s">
        <v>39</v>
      </c>
      <c r="E106" s="1031"/>
      <c r="F106" s="1031"/>
      <c r="G106" s="1031" t="s">
        <v>40</v>
      </c>
      <c r="H106" s="1031"/>
      <c r="I106" s="1031"/>
      <c r="J106" s="1031" t="s">
        <v>41</v>
      </c>
      <c r="K106" s="1031"/>
      <c r="L106" s="1031"/>
      <c r="M106" s="1031" t="s">
        <v>42</v>
      </c>
      <c r="N106" s="1031"/>
      <c r="O106" s="1031"/>
      <c r="P106" s="1031" t="s">
        <v>43</v>
      </c>
      <c r="Q106" s="1031"/>
      <c r="R106" s="1031"/>
      <c r="S106" s="1031" t="s">
        <v>44</v>
      </c>
      <c r="T106" s="1031"/>
      <c r="U106" s="1031"/>
      <c r="V106" s="1031" t="str">
        <f>+V37</f>
        <v>YTD 2022</v>
      </c>
      <c r="W106" s="1031"/>
      <c r="X106" s="1149"/>
    </row>
    <row r="107" spans="1:24" ht="17.100000000000001" customHeight="1">
      <c r="A107" s="1119"/>
      <c r="B107" s="1031"/>
      <c r="C107" s="1031"/>
      <c r="D107" s="143" t="s">
        <v>20</v>
      </c>
      <c r="E107" s="143" t="s">
        <v>21</v>
      </c>
      <c r="F107" s="143" t="s">
        <v>25</v>
      </c>
      <c r="G107" s="143" t="s">
        <v>20</v>
      </c>
      <c r="H107" s="143" t="s">
        <v>21</v>
      </c>
      <c r="I107" s="143" t="s">
        <v>25</v>
      </c>
      <c r="J107" s="143" t="s">
        <v>20</v>
      </c>
      <c r="K107" s="143" t="s">
        <v>21</v>
      </c>
      <c r="L107" s="143" t="s">
        <v>25</v>
      </c>
      <c r="M107" s="143" t="s">
        <v>20</v>
      </c>
      <c r="N107" s="143" t="s">
        <v>21</v>
      </c>
      <c r="O107" s="143" t="s">
        <v>25</v>
      </c>
      <c r="P107" s="143" t="s">
        <v>20</v>
      </c>
      <c r="Q107" s="143" t="s">
        <v>21</v>
      </c>
      <c r="R107" s="143" t="s">
        <v>25</v>
      </c>
      <c r="S107" s="143" t="s">
        <v>20</v>
      </c>
      <c r="T107" s="143" t="s">
        <v>21</v>
      </c>
      <c r="U107" s="143" t="s">
        <v>25</v>
      </c>
      <c r="V107" s="143" t="s">
        <v>20</v>
      </c>
      <c r="W107" s="143" t="s">
        <v>21</v>
      </c>
      <c r="X107" s="144" t="s">
        <v>25</v>
      </c>
    </row>
    <row r="108" spans="1:24" ht="17.100000000000001" customHeight="1">
      <c r="A108" s="163" t="str">
        <f t="shared" ref="A108:A116" si="173">A86</f>
        <v>RTN</v>
      </c>
      <c r="B108" s="165" t="str">
        <f t="shared" ref="B108:C108" si="174">B86</f>
        <v>PTP</v>
      </c>
      <c r="C108" s="40">
        <f t="shared" si="174"/>
        <v>0</v>
      </c>
      <c r="D108" s="208">
        <f>+('Planning Section'!P276/'Planning Section'!R276)*'Planning Section'!T276</f>
        <v>0</v>
      </c>
      <c r="E108" s="208">
        <f>+'Planning Section'!X276</f>
        <v>0</v>
      </c>
      <c r="F108" s="52">
        <f t="shared" ref="F108:F124" si="175">+E108-D108</f>
        <v>0</v>
      </c>
      <c r="G108" s="208">
        <f>+('Planning Section'!P299/'Planning Section'!R299)*'Planning Section'!T299</f>
        <v>0</v>
      </c>
      <c r="H108" s="208">
        <f>+'Planning Section'!X299</f>
        <v>0</v>
      </c>
      <c r="I108" s="209">
        <f t="shared" ref="I108:I124" si="176">+H108-G108</f>
        <v>0</v>
      </c>
      <c r="J108" s="208">
        <f>+('Planning Section'!P322/'Planning Section'!R322)*'Planning Section'!T322</f>
        <v>0</v>
      </c>
      <c r="K108" s="208">
        <f>+'Planning Section'!X322</f>
        <v>0</v>
      </c>
      <c r="L108" s="209">
        <f t="shared" ref="L108" si="177">+K108-J108</f>
        <v>0</v>
      </c>
      <c r="M108" s="208">
        <f>+('Planning Section'!P345/'Planning Section'!R345)*'Planning Section'!T345</f>
        <v>0</v>
      </c>
      <c r="N108" s="208">
        <f>+'Planning Section'!X345</f>
        <v>0</v>
      </c>
      <c r="O108" s="209">
        <f t="shared" ref="O108:O116" si="178">+N108-M108</f>
        <v>0</v>
      </c>
      <c r="P108" s="208">
        <f>+('Planning Section'!P368/'Planning Section'!R368)*'Planning Section'!T368</f>
        <v>0</v>
      </c>
      <c r="Q108" s="208">
        <f>+'Planning Section'!X368</f>
        <v>0</v>
      </c>
      <c r="R108" s="209">
        <f t="shared" ref="R108:R116" si="179">+Q108-P108</f>
        <v>0</v>
      </c>
      <c r="S108" s="208">
        <f>+('Planning Section'!P391/'Planning Section'!R391)*'Planning Section'!T391</f>
        <v>0</v>
      </c>
      <c r="T108" s="208">
        <f>+'Planning Section'!X391</f>
        <v>0</v>
      </c>
      <c r="U108" s="209">
        <f t="shared" ref="U108:U116" si="180">+T108-S108</f>
        <v>0</v>
      </c>
      <c r="V108" s="40">
        <f t="shared" ref="V108:W112" si="181">SUM(V86,D108,G108,J108,M108,P108,S108)</f>
        <v>0</v>
      </c>
      <c r="W108" s="40">
        <f t="shared" si="181"/>
        <v>0</v>
      </c>
      <c r="X108" s="112">
        <f t="shared" ref="X108:X112" si="182">+W108-V108</f>
        <v>0</v>
      </c>
    </row>
    <row r="109" spans="1:24" ht="17.100000000000001" customHeight="1">
      <c r="A109" s="163" t="str">
        <f t="shared" si="173"/>
        <v>RTN</v>
      </c>
      <c r="B109" s="165" t="str">
        <f t="shared" ref="B109:B116" si="183">B87</f>
        <v>PAMA</v>
      </c>
      <c r="C109" s="40">
        <f t="shared" ref="C109" si="184">C87</f>
        <v>1110000</v>
      </c>
      <c r="D109" s="208">
        <f>+('Planning Section'!P277/'Planning Section'!R277)*'Planning Section'!T277</f>
        <v>0</v>
      </c>
      <c r="E109" s="208">
        <f>+'Planning Section'!X277</f>
        <v>0</v>
      </c>
      <c r="F109" s="52">
        <f t="shared" si="175"/>
        <v>0</v>
      </c>
      <c r="G109" s="208">
        <f>+('Planning Section'!P300/'Planning Section'!R300)*'Planning Section'!T300</f>
        <v>0</v>
      </c>
      <c r="H109" s="208">
        <f>+'Planning Section'!X300</f>
        <v>0</v>
      </c>
      <c r="I109" s="209">
        <f t="shared" si="176"/>
        <v>0</v>
      </c>
      <c r="J109" s="208">
        <f>+('Planning Section'!P323/'Planning Section'!R323)*'Planning Section'!T323</f>
        <v>0</v>
      </c>
      <c r="K109" s="208">
        <f>+'Planning Section'!X323</f>
        <v>0</v>
      </c>
      <c r="L109" s="209">
        <f t="shared" ref="L109:L116" si="185">+K109-J109</f>
        <v>0</v>
      </c>
      <c r="M109" s="208">
        <f>+('Planning Section'!P346/'Planning Section'!R346)*'Planning Section'!T346</f>
        <v>0</v>
      </c>
      <c r="N109" s="208">
        <f>+'Planning Section'!X346</f>
        <v>0</v>
      </c>
      <c r="O109" s="209">
        <f t="shared" si="178"/>
        <v>0</v>
      </c>
      <c r="P109" s="208">
        <f>+('Planning Section'!P369/'Planning Section'!R369)*'Planning Section'!T369</f>
        <v>0</v>
      </c>
      <c r="Q109" s="208">
        <f>+'Planning Section'!X369</f>
        <v>0</v>
      </c>
      <c r="R109" s="209">
        <f t="shared" si="179"/>
        <v>0</v>
      </c>
      <c r="S109" s="208">
        <f>+('Planning Section'!P392/'Planning Section'!R392)*'Planning Section'!T392</f>
        <v>0</v>
      </c>
      <c r="T109" s="208">
        <f>+'Planning Section'!X392</f>
        <v>0</v>
      </c>
      <c r="U109" s="209">
        <f t="shared" si="180"/>
        <v>0</v>
      </c>
      <c r="V109" s="40">
        <f t="shared" si="181"/>
        <v>437096.77419354836</v>
      </c>
      <c r="W109" s="40">
        <f t="shared" si="181"/>
        <v>276074.79999999993</v>
      </c>
      <c r="X109" s="112">
        <f t="shared" si="182"/>
        <v>-161021.97419354843</v>
      </c>
    </row>
    <row r="110" spans="1:24" ht="17.100000000000001" customHeight="1">
      <c r="A110" s="163" t="str">
        <f t="shared" si="173"/>
        <v>RTN</v>
      </c>
      <c r="B110" s="165" t="str">
        <f t="shared" si="183"/>
        <v>KMI</v>
      </c>
      <c r="C110" s="40">
        <f t="shared" ref="C110" si="186">C88</f>
        <v>0</v>
      </c>
      <c r="D110" s="208">
        <f>+('Planning Section'!P278/'Planning Section'!R278)*'Planning Section'!T278</f>
        <v>0</v>
      </c>
      <c r="E110" s="208">
        <f>+'Planning Section'!X278</f>
        <v>0</v>
      </c>
      <c r="F110" s="52">
        <f t="shared" si="175"/>
        <v>0</v>
      </c>
      <c r="G110" s="208">
        <f>+('Planning Section'!P301/'Planning Section'!R301)*'Planning Section'!T301</f>
        <v>0</v>
      </c>
      <c r="H110" s="208">
        <f>+'Planning Section'!X301</f>
        <v>0</v>
      </c>
      <c r="I110" s="209">
        <f t="shared" si="176"/>
        <v>0</v>
      </c>
      <c r="J110" s="208">
        <f>+('Planning Section'!P324/'Planning Section'!R324)*'Planning Section'!T324</f>
        <v>0</v>
      </c>
      <c r="K110" s="208">
        <f>+'Planning Section'!X324</f>
        <v>0</v>
      </c>
      <c r="L110" s="209">
        <f t="shared" si="185"/>
        <v>0</v>
      </c>
      <c r="M110" s="208">
        <f>+('Planning Section'!P347/'Planning Section'!R347)*'Planning Section'!T347</f>
        <v>0</v>
      </c>
      <c r="N110" s="208">
        <f>+'Planning Section'!X347</f>
        <v>0</v>
      </c>
      <c r="O110" s="209">
        <f t="shared" si="178"/>
        <v>0</v>
      </c>
      <c r="P110" s="208">
        <f>+('Planning Section'!P370/'Planning Section'!R370)*'Planning Section'!T370</f>
        <v>0</v>
      </c>
      <c r="Q110" s="208">
        <f>+'Planning Section'!X370</f>
        <v>0</v>
      </c>
      <c r="R110" s="209">
        <f t="shared" si="179"/>
        <v>0</v>
      </c>
      <c r="S110" s="208">
        <f>+('Planning Section'!P393/'Planning Section'!R393)*'Planning Section'!T393</f>
        <v>0</v>
      </c>
      <c r="T110" s="208">
        <f>+'Planning Section'!X393</f>
        <v>0</v>
      </c>
      <c r="U110" s="209">
        <f t="shared" si="180"/>
        <v>0</v>
      </c>
      <c r="V110" s="40">
        <f t="shared" si="181"/>
        <v>0</v>
      </c>
      <c r="W110" s="40">
        <f t="shared" si="181"/>
        <v>0</v>
      </c>
      <c r="X110" s="112">
        <f t="shared" si="182"/>
        <v>0</v>
      </c>
    </row>
    <row r="111" spans="1:24" ht="16.5" customHeight="1">
      <c r="A111" s="163" t="str">
        <f t="shared" si="173"/>
        <v>RS-CF</v>
      </c>
      <c r="B111" s="165" t="str">
        <f t="shared" si="183"/>
        <v>PAMA</v>
      </c>
      <c r="C111" s="40">
        <f t="shared" ref="C111" si="187">C89</f>
        <v>2320000</v>
      </c>
      <c r="D111" s="208">
        <f>+('Planning Section'!P279/'Planning Section'!R279)*'Planning Section'!T279</f>
        <v>0</v>
      </c>
      <c r="E111" s="208">
        <f>+'Planning Section'!X279</f>
        <v>0</v>
      </c>
      <c r="F111" s="52">
        <f t="shared" si="175"/>
        <v>0</v>
      </c>
      <c r="G111" s="208">
        <f>+('Planning Section'!P302/'Planning Section'!R302)*'Planning Section'!T302</f>
        <v>0</v>
      </c>
      <c r="H111" s="208">
        <f>+'Planning Section'!X302</f>
        <v>0</v>
      </c>
      <c r="I111" s="209">
        <f t="shared" si="176"/>
        <v>0</v>
      </c>
      <c r="J111" s="208">
        <f>+('Planning Section'!P325/'Planning Section'!R325)*'Planning Section'!T325</f>
        <v>0</v>
      </c>
      <c r="K111" s="208">
        <f>+'Planning Section'!X325</f>
        <v>0</v>
      </c>
      <c r="L111" s="209">
        <f t="shared" si="185"/>
        <v>0</v>
      </c>
      <c r="M111" s="208">
        <f>+('Planning Section'!P348/'Planning Section'!R348)*'Planning Section'!T348</f>
        <v>0</v>
      </c>
      <c r="N111" s="208">
        <f>+'Planning Section'!X348</f>
        <v>0</v>
      </c>
      <c r="O111" s="209">
        <f t="shared" si="178"/>
        <v>0</v>
      </c>
      <c r="P111" s="208">
        <f>+('Planning Section'!P371/'Planning Section'!R371)*'Planning Section'!T371</f>
        <v>0</v>
      </c>
      <c r="Q111" s="208">
        <f>+'Planning Section'!X371</f>
        <v>0</v>
      </c>
      <c r="R111" s="209">
        <f t="shared" si="179"/>
        <v>0</v>
      </c>
      <c r="S111" s="208">
        <f>+('Planning Section'!P394/'Planning Section'!R394)*'Planning Section'!T394</f>
        <v>0</v>
      </c>
      <c r="T111" s="208">
        <f>+'Planning Section'!X394</f>
        <v>0</v>
      </c>
      <c r="U111" s="209">
        <f t="shared" si="180"/>
        <v>0</v>
      </c>
      <c r="V111" s="40">
        <f t="shared" si="181"/>
        <v>912903.22580645164</v>
      </c>
      <c r="W111" s="40">
        <f t="shared" si="181"/>
        <v>1339659.7999999998</v>
      </c>
      <c r="X111" s="112">
        <f t="shared" si="182"/>
        <v>426756.57419354818</v>
      </c>
    </row>
    <row r="112" spans="1:24" ht="17.100000000000001" customHeight="1">
      <c r="A112" s="163" t="str">
        <f t="shared" si="173"/>
        <v>RS-G</v>
      </c>
      <c r="B112" s="167" t="str">
        <f t="shared" si="183"/>
        <v>PAMA</v>
      </c>
      <c r="C112" s="40">
        <f t="shared" ref="C112" si="188">C90</f>
        <v>1320000</v>
      </c>
      <c r="D112" s="208">
        <f>+('Planning Section'!P280/'Planning Section'!R280)*'Planning Section'!T280</f>
        <v>0</v>
      </c>
      <c r="E112" s="208">
        <f>+'Planning Section'!X280</f>
        <v>0</v>
      </c>
      <c r="F112" s="52">
        <f t="shared" si="175"/>
        <v>0</v>
      </c>
      <c r="G112" s="208">
        <f>+('Planning Section'!P303/'Planning Section'!R303)*'Planning Section'!T303</f>
        <v>0</v>
      </c>
      <c r="H112" s="208">
        <f>+'Planning Section'!X303</f>
        <v>0</v>
      </c>
      <c r="I112" s="209">
        <f t="shared" si="176"/>
        <v>0</v>
      </c>
      <c r="J112" s="208">
        <f>+('Planning Section'!P326/'Planning Section'!R326)*'Planning Section'!T326</f>
        <v>0</v>
      </c>
      <c r="K112" s="208">
        <f>+'Planning Section'!X326</f>
        <v>0</v>
      </c>
      <c r="L112" s="209">
        <f t="shared" si="185"/>
        <v>0</v>
      </c>
      <c r="M112" s="208">
        <f>+('Planning Section'!P349/'Planning Section'!R349)*'Planning Section'!T349</f>
        <v>0</v>
      </c>
      <c r="N112" s="208">
        <f>+'Planning Section'!X349</f>
        <v>0</v>
      </c>
      <c r="O112" s="209">
        <f t="shared" si="178"/>
        <v>0</v>
      </c>
      <c r="P112" s="208">
        <f>+('Planning Section'!P372/'Planning Section'!R372)*'Planning Section'!T372</f>
        <v>0</v>
      </c>
      <c r="Q112" s="208">
        <f>+'Planning Section'!X372</f>
        <v>0</v>
      </c>
      <c r="R112" s="209">
        <f t="shared" si="179"/>
        <v>0</v>
      </c>
      <c r="S112" s="208">
        <f>+('Planning Section'!P395/'Planning Section'!R395)*'Planning Section'!T395</f>
        <v>0</v>
      </c>
      <c r="T112" s="208">
        <f>+'Planning Section'!X395</f>
        <v>0</v>
      </c>
      <c r="U112" s="209">
        <f t="shared" si="180"/>
        <v>0</v>
      </c>
      <c r="V112" s="40">
        <f t="shared" si="181"/>
        <v>524516.12903225806</v>
      </c>
      <c r="W112" s="40">
        <f t="shared" si="181"/>
        <v>314493.40000000002</v>
      </c>
      <c r="X112" s="112">
        <f t="shared" si="182"/>
        <v>-210022.72903225804</v>
      </c>
    </row>
    <row r="113" spans="1:24" ht="17.100000000000001" customHeight="1">
      <c r="A113" s="280" t="str">
        <f t="shared" si="173"/>
        <v>RTM</v>
      </c>
      <c r="B113" s="257" t="str">
        <f t="shared" si="183"/>
        <v>PTP</v>
      </c>
      <c r="C113" s="258">
        <f t="shared" ref="C113" si="189">C91</f>
        <v>0</v>
      </c>
      <c r="D113" s="282">
        <f>+('Planning Section'!P281/'Planning Section'!R281)*'Planning Section'!T281</f>
        <v>0</v>
      </c>
      <c r="E113" s="282">
        <f>+'Planning Section'!X281</f>
        <v>0</v>
      </c>
      <c r="F113" s="259">
        <f t="shared" si="175"/>
        <v>0</v>
      </c>
      <c r="G113" s="282">
        <f>+('Planning Section'!P304/'Planning Section'!R304)*'Planning Section'!T304</f>
        <v>0</v>
      </c>
      <c r="H113" s="282">
        <f>+'Planning Section'!X304</f>
        <v>0</v>
      </c>
      <c r="I113" s="209">
        <f t="shared" si="176"/>
        <v>0</v>
      </c>
      <c r="J113" s="208">
        <f>+('Planning Section'!P327/'Planning Section'!R327)*'Planning Section'!T327</f>
        <v>0</v>
      </c>
      <c r="K113" s="208">
        <f>+'Planning Section'!X327</f>
        <v>0</v>
      </c>
      <c r="L113" s="209">
        <f t="shared" si="185"/>
        <v>0</v>
      </c>
      <c r="M113" s="208">
        <f>+('Planning Section'!P350/'Planning Section'!R350)*'Planning Section'!T350</f>
        <v>0</v>
      </c>
      <c r="N113" s="208">
        <f>+'Planning Section'!X350</f>
        <v>0</v>
      </c>
      <c r="O113" s="209">
        <f t="shared" si="178"/>
        <v>0</v>
      </c>
      <c r="P113" s="282">
        <v>0</v>
      </c>
      <c r="Q113" s="282">
        <v>0</v>
      </c>
      <c r="R113" s="283">
        <v>0</v>
      </c>
      <c r="S113" s="282">
        <v>0</v>
      </c>
      <c r="T113" s="282">
        <v>0</v>
      </c>
      <c r="U113" s="283">
        <v>0</v>
      </c>
      <c r="V113" s="258">
        <f t="shared" ref="V113:W113" si="190">SUM(V91,D113,G113,J113,M113,P113,S113)</f>
        <v>0</v>
      </c>
      <c r="W113" s="258">
        <f t="shared" si="190"/>
        <v>0</v>
      </c>
      <c r="X113" s="284">
        <f t="shared" ref="X113:X116" si="191">+W113-V113</f>
        <v>0</v>
      </c>
    </row>
    <row r="114" spans="1:24" ht="17.100000000000001" customHeight="1">
      <c r="A114" s="280" t="str">
        <f t="shared" si="173"/>
        <v>RTM</v>
      </c>
      <c r="B114" s="257" t="str">
        <f t="shared" si="183"/>
        <v>PAMA</v>
      </c>
      <c r="C114" s="258">
        <f t="shared" ref="C114" si="192">C92</f>
        <v>1950000</v>
      </c>
      <c r="D114" s="282">
        <f>+('Planning Section'!P282/'Planning Section'!R282)*'Planning Section'!T282</f>
        <v>0</v>
      </c>
      <c r="E114" s="282">
        <f>+'Planning Section'!X282</f>
        <v>0</v>
      </c>
      <c r="F114" s="259">
        <f t="shared" si="175"/>
        <v>0</v>
      </c>
      <c r="G114" s="282">
        <f>+('Planning Section'!P305/'Planning Section'!R305)*'Planning Section'!T305</f>
        <v>0</v>
      </c>
      <c r="H114" s="282">
        <f>+'Planning Section'!X305</f>
        <v>0</v>
      </c>
      <c r="I114" s="209">
        <f t="shared" si="176"/>
        <v>0</v>
      </c>
      <c r="J114" s="208">
        <f>+('Planning Section'!P328/'Planning Section'!R328)*'Planning Section'!T328</f>
        <v>0</v>
      </c>
      <c r="K114" s="208">
        <f>+'Planning Section'!X328</f>
        <v>0</v>
      </c>
      <c r="L114" s="209">
        <f t="shared" si="185"/>
        <v>0</v>
      </c>
      <c r="M114" s="208">
        <f>+('Planning Section'!P351/'Planning Section'!R351)*'Planning Section'!T351</f>
        <v>0</v>
      </c>
      <c r="N114" s="208">
        <f>+'Planning Section'!X351</f>
        <v>0</v>
      </c>
      <c r="O114" s="209">
        <f t="shared" si="178"/>
        <v>0</v>
      </c>
      <c r="P114" s="282">
        <v>0</v>
      </c>
      <c r="Q114" s="282">
        <v>0</v>
      </c>
      <c r="R114" s="283">
        <v>0</v>
      </c>
      <c r="S114" s="282">
        <v>0</v>
      </c>
      <c r="T114" s="282">
        <v>0</v>
      </c>
      <c r="U114" s="283">
        <v>0</v>
      </c>
      <c r="V114" s="258">
        <f t="shared" ref="V114:W114" si="193">SUM(V92,D114,G114,J114,M114,P114,S114)</f>
        <v>758064.51612903224</v>
      </c>
      <c r="W114" s="258">
        <f t="shared" si="193"/>
        <v>914115.40000000014</v>
      </c>
      <c r="X114" s="284">
        <f t="shared" si="191"/>
        <v>156050.8838709679</v>
      </c>
    </row>
    <row r="115" spans="1:24" ht="17.100000000000001" customHeight="1">
      <c r="A115" s="280" t="str">
        <f t="shared" si="173"/>
        <v>SSB</v>
      </c>
      <c r="B115" s="257" t="str">
        <f t="shared" si="183"/>
        <v>BIMA</v>
      </c>
      <c r="C115" s="258">
        <f t="shared" ref="C115" si="194">C93</f>
        <v>840000</v>
      </c>
      <c r="D115" s="282">
        <f>+('Planning Section'!P283/'Planning Section'!R283)*'Planning Section'!T283</f>
        <v>0</v>
      </c>
      <c r="E115" s="282">
        <f>+'Planning Section'!X283</f>
        <v>0</v>
      </c>
      <c r="F115" s="259">
        <f t="shared" si="175"/>
        <v>0</v>
      </c>
      <c r="G115" s="282">
        <f>+('Planning Section'!P306/'Planning Section'!R306)*'Planning Section'!T306</f>
        <v>0</v>
      </c>
      <c r="H115" s="282">
        <f>+'Planning Section'!X306</f>
        <v>0</v>
      </c>
      <c r="I115" s="209">
        <f t="shared" si="176"/>
        <v>0</v>
      </c>
      <c r="J115" s="208">
        <f>+('Planning Section'!P329/'Planning Section'!R329)*'Planning Section'!T329</f>
        <v>0</v>
      </c>
      <c r="K115" s="208">
        <f>+'Planning Section'!X329</f>
        <v>0</v>
      </c>
      <c r="L115" s="209">
        <f t="shared" si="185"/>
        <v>0</v>
      </c>
      <c r="M115" s="208">
        <f>+('Planning Section'!P352/'Planning Section'!R352)*'Planning Section'!T352</f>
        <v>0</v>
      </c>
      <c r="N115" s="208">
        <f>+'Planning Section'!X352</f>
        <v>0</v>
      </c>
      <c r="O115" s="209">
        <f t="shared" si="178"/>
        <v>0</v>
      </c>
      <c r="P115" s="282">
        <v>0</v>
      </c>
      <c r="Q115" s="282">
        <v>0</v>
      </c>
      <c r="R115" s="283">
        <v>0</v>
      </c>
      <c r="S115" s="282">
        <v>0</v>
      </c>
      <c r="T115" s="282">
        <v>0</v>
      </c>
      <c r="U115" s="283">
        <v>0</v>
      </c>
      <c r="V115" s="258">
        <f t="shared" ref="V115:W115" si="195">SUM(V93,D115,G115,J115,M115,P115,S115)</f>
        <v>330967.74193548388</v>
      </c>
      <c r="W115" s="258">
        <f t="shared" si="195"/>
        <v>388792.80000000005</v>
      </c>
      <c r="X115" s="284">
        <f t="shared" si="191"/>
        <v>57825.058064516168</v>
      </c>
    </row>
    <row r="116" spans="1:24" ht="17.100000000000001" customHeight="1" thickBot="1">
      <c r="A116" s="163" t="str">
        <f t="shared" si="173"/>
        <v>SAMUBIU</v>
      </c>
      <c r="B116" s="165" t="str">
        <f t="shared" si="183"/>
        <v>PAMA</v>
      </c>
      <c r="C116" s="40">
        <f>C94</f>
        <v>0</v>
      </c>
      <c r="D116" s="208">
        <f>+('Planning Section'!P284/'Planning Section'!R284)*'Planning Section'!T284</f>
        <v>0</v>
      </c>
      <c r="E116" s="208">
        <f>+'Planning Section'!X284</f>
        <v>0</v>
      </c>
      <c r="F116" s="52">
        <f t="shared" si="175"/>
        <v>0</v>
      </c>
      <c r="G116" s="208">
        <f>+('Planning Section'!P307/'Planning Section'!R307)*'Planning Section'!T307</f>
        <v>0</v>
      </c>
      <c r="H116" s="208">
        <f>+'Planning Section'!X307</f>
        <v>0</v>
      </c>
      <c r="I116" s="209">
        <f t="shared" si="176"/>
        <v>0</v>
      </c>
      <c r="J116" s="208">
        <f>+('Planning Section'!P330/'Planning Section'!R330)*'Planning Section'!T330</f>
        <v>0</v>
      </c>
      <c r="K116" s="208">
        <f>+'Planning Section'!X330</f>
        <v>0</v>
      </c>
      <c r="L116" s="209">
        <f t="shared" si="185"/>
        <v>0</v>
      </c>
      <c r="M116" s="208">
        <f>+('Planning Section'!P353/'Planning Section'!R353)*'Planning Section'!T353</f>
        <v>0</v>
      </c>
      <c r="N116" s="208">
        <f>+'Planning Section'!X353</f>
        <v>0</v>
      </c>
      <c r="O116" s="209">
        <f t="shared" si="178"/>
        <v>0</v>
      </c>
      <c r="P116" s="208">
        <f>+('Planning Section'!P373/'Planning Section'!R373)*'Planning Section'!T373</f>
        <v>0</v>
      </c>
      <c r="Q116" s="208">
        <f>+'Planning Section'!X373</f>
        <v>0</v>
      </c>
      <c r="R116" s="209">
        <f t="shared" si="179"/>
        <v>0</v>
      </c>
      <c r="S116" s="208">
        <f>+('Planning Section'!P396/'Planning Section'!R396)*'Planning Section'!T396</f>
        <v>0</v>
      </c>
      <c r="T116" s="208">
        <f>+'Planning Section'!X396</f>
        <v>0</v>
      </c>
      <c r="U116" s="209">
        <f t="shared" si="180"/>
        <v>0</v>
      </c>
      <c r="V116" s="40">
        <f t="shared" ref="V116:W116" si="196">SUM(V94,D116,G116,J116,M116,P116,S116)</f>
        <v>0</v>
      </c>
      <c r="W116" s="40">
        <f t="shared" si="196"/>
        <v>0</v>
      </c>
      <c r="X116" s="112">
        <f t="shared" si="191"/>
        <v>0</v>
      </c>
    </row>
    <row r="117" spans="1:24" ht="17.100000000000001" customHeight="1" thickTop="1" thickBot="1">
      <c r="A117" s="61" t="s">
        <v>10</v>
      </c>
      <c r="B117" s="42" t="s">
        <v>159</v>
      </c>
      <c r="C117" s="43">
        <f>SUM(C108:C116)</f>
        <v>7540000</v>
      </c>
      <c r="D117" s="210">
        <f>SUM(D108:D116)</f>
        <v>0</v>
      </c>
      <c r="E117" s="210">
        <f>SUM(E108:E116)</f>
        <v>0</v>
      </c>
      <c r="F117" s="53">
        <f t="shared" si="175"/>
        <v>0</v>
      </c>
      <c r="G117" s="210">
        <f>SUM(G108:G116)</f>
        <v>0</v>
      </c>
      <c r="H117" s="210">
        <f>SUM(H108:H116)</f>
        <v>0</v>
      </c>
      <c r="I117" s="211">
        <f t="shared" ref="I117" si="197">+H117-G117</f>
        <v>0</v>
      </c>
      <c r="J117" s="210">
        <f>SUM(J108:J116)</f>
        <v>0</v>
      </c>
      <c r="K117" s="210">
        <f>SUM(K108:K116)</f>
        <v>0</v>
      </c>
      <c r="L117" s="211">
        <f t="shared" ref="L117:L124" si="198">+K117-J117</f>
        <v>0</v>
      </c>
      <c r="M117" s="210">
        <f>SUM(M108:M116)</f>
        <v>0</v>
      </c>
      <c r="N117" s="210">
        <f>SUM(N108:N116)</f>
        <v>0</v>
      </c>
      <c r="O117" s="211">
        <f t="shared" ref="O117:O124" si="199">+N117-M117</f>
        <v>0</v>
      </c>
      <c r="P117" s="210">
        <f>SUM(P108:P116)</f>
        <v>0</v>
      </c>
      <c r="Q117" s="210">
        <f>SUM(Q108:Q116)</f>
        <v>0</v>
      </c>
      <c r="R117" s="211">
        <f t="shared" ref="R117:R124" si="200">+Q117-P117</f>
        <v>0</v>
      </c>
      <c r="S117" s="210">
        <f>SUM(S108:S116)</f>
        <v>0</v>
      </c>
      <c r="T117" s="210">
        <f>SUM(T108:T116)</f>
        <v>0</v>
      </c>
      <c r="U117" s="211">
        <f t="shared" ref="U117:U124" si="201">+T117-S117</f>
        <v>0</v>
      </c>
      <c r="V117" s="43">
        <f>SUM(V108:V116)</f>
        <v>2963548.3870967738</v>
      </c>
      <c r="W117" s="43">
        <f>SUM(W108:W116)</f>
        <v>3233136.1999999993</v>
      </c>
      <c r="X117" s="113">
        <f t="shared" ref="X117:X124" si="202">+W117-V117</f>
        <v>269587.81290322542</v>
      </c>
    </row>
    <row r="118" spans="1:24" ht="17.100000000000001" customHeight="1" thickTop="1">
      <c r="A118" s="164" t="str">
        <f t="shared" ref="A118:B118" si="203">A96</f>
        <v>SM AB</v>
      </c>
      <c r="B118" s="166" t="str">
        <f t="shared" si="203"/>
        <v>SIMS</v>
      </c>
      <c r="C118" s="40">
        <f t="shared" ref="C118:C124" si="204">C96</f>
        <v>6440000</v>
      </c>
      <c r="D118" s="208">
        <f>+('Planning Section'!P286/'Planning Section'!R286)*'Planning Section'!T286</f>
        <v>0</v>
      </c>
      <c r="E118" s="208">
        <f>+'Planning Section'!X286</f>
        <v>0</v>
      </c>
      <c r="F118" s="52">
        <f t="shared" si="175"/>
        <v>0</v>
      </c>
      <c r="G118" s="208">
        <f>+('Planning Section'!P309/'Planning Section'!R309)*'Planning Section'!T309</f>
        <v>0</v>
      </c>
      <c r="H118" s="208">
        <f>+'Planning Section'!X309</f>
        <v>0</v>
      </c>
      <c r="I118" s="209">
        <f t="shared" si="176"/>
        <v>0</v>
      </c>
      <c r="J118" s="208">
        <f>+('Planning Section'!P332/'Planning Section'!R332)*'Planning Section'!T332</f>
        <v>0</v>
      </c>
      <c r="K118" s="208">
        <f>+'Planning Section'!X332</f>
        <v>0</v>
      </c>
      <c r="L118" s="209">
        <f t="shared" si="198"/>
        <v>0</v>
      </c>
      <c r="M118" s="208">
        <f>+('Planning Section'!P355/'Planning Section'!R355)*'Planning Section'!T355</f>
        <v>0</v>
      </c>
      <c r="N118" s="208">
        <f>+'Planning Section'!X355</f>
        <v>0</v>
      </c>
      <c r="O118" s="209">
        <f t="shared" si="199"/>
        <v>0</v>
      </c>
      <c r="P118" s="208">
        <f>+('Planning Section'!P378/'Planning Section'!R378)*'Planning Section'!T378</f>
        <v>0</v>
      </c>
      <c r="Q118" s="208">
        <f>+'Planning Section'!X378</f>
        <v>0</v>
      </c>
      <c r="R118" s="209">
        <f t="shared" si="200"/>
        <v>0</v>
      </c>
      <c r="S118" s="208">
        <f>+('Planning Section'!P401/'Planning Section'!R401)*'Planning Section'!T401</f>
        <v>0</v>
      </c>
      <c r="T118" s="208">
        <f>+'Planning Section'!X401</f>
        <v>0</v>
      </c>
      <c r="U118" s="209">
        <f t="shared" si="201"/>
        <v>0</v>
      </c>
      <c r="V118" s="40">
        <f>SUM(V96,D118,G118,J118,M118,P118,S118)</f>
        <v>2516451.6129032257</v>
      </c>
      <c r="W118" s="40">
        <f>SUM(W96,E118,H118,K118,N118,Q118,T118)</f>
        <v>3011395.2</v>
      </c>
      <c r="X118" s="112">
        <f t="shared" si="202"/>
        <v>494943.58709677448</v>
      </c>
    </row>
    <row r="119" spans="1:24" ht="17.100000000000001" customHeight="1">
      <c r="A119" s="164" t="str">
        <f t="shared" ref="A119:B124" si="205">A97</f>
        <v>SM 6</v>
      </c>
      <c r="B119" s="166" t="str">
        <f t="shared" si="205"/>
        <v>PAMA</v>
      </c>
      <c r="C119" s="40">
        <f t="shared" si="204"/>
        <v>2630000</v>
      </c>
      <c r="D119" s="208">
        <f>+('Planning Section'!P286/'Planning Section'!R286)*'Planning Section'!T286</f>
        <v>0</v>
      </c>
      <c r="E119" s="208">
        <f>+'Planning Section'!X286</f>
        <v>0</v>
      </c>
      <c r="F119" s="52">
        <f t="shared" ref="F119" si="206">+E119-D119</f>
        <v>0</v>
      </c>
      <c r="G119" s="208">
        <f>+('Planning Section'!P309/'Planning Section'!R309)*'Planning Section'!T309</f>
        <v>0</v>
      </c>
      <c r="H119" s="208">
        <f>+'Planning Section'!X309</f>
        <v>0</v>
      </c>
      <c r="I119" s="209">
        <f t="shared" ref="I119" si="207">+H119-G119</f>
        <v>0</v>
      </c>
      <c r="J119" s="208">
        <f>+('Planning Section'!P332/'Planning Section'!R332)*'Planning Section'!T332</f>
        <v>0</v>
      </c>
      <c r="K119" s="208">
        <f>+'Planning Section'!X332</f>
        <v>0</v>
      </c>
      <c r="L119" s="209">
        <f t="shared" ref="L119" si="208">+K119-J119</f>
        <v>0</v>
      </c>
      <c r="M119" s="208">
        <f>+('Planning Section'!P355/'Planning Section'!R355)*'Planning Section'!T355</f>
        <v>0</v>
      </c>
      <c r="N119" s="208">
        <f>+'Planning Section'!X355</f>
        <v>0</v>
      </c>
      <c r="O119" s="209">
        <f t="shared" ref="O119" si="209">+N119-M119</f>
        <v>0</v>
      </c>
      <c r="P119" s="208">
        <v>0</v>
      </c>
      <c r="Q119" s="208">
        <f>+'Planning Section'!X377</f>
        <v>0</v>
      </c>
      <c r="R119" s="209">
        <f t="shared" si="200"/>
        <v>0</v>
      </c>
      <c r="S119" s="208">
        <f>+('Planning Section'!P401/'Planning Section'!R401)*'Planning Section'!T401</f>
        <v>0</v>
      </c>
      <c r="T119" s="208">
        <f>+'Planning Section'!X401</f>
        <v>0</v>
      </c>
      <c r="U119" s="209">
        <f t="shared" si="201"/>
        <v>0</v>
      </c>
      <c r="V119" s="40">
        <f t="shared" ref="V119" si="210">SUM(V97,D119,G119,J119,M119,P119,S119)</f>
        <v>1010322.5806451612</v>
      </c>
      <c r="W119" s="40">
        <f t="shared" ref="W119" si="211">SUM(W97,E119,H119,K119,N119,Q119,T119)</f>
        <v>138152.40000000008</v>
      </c>
      <c r="X119" s="112">
        <f t="shared" ref="X119" si="212">+W119-V119</f>
        <v>-872170.18064516108</v>
      </c>
    </row>
    <row r="120" spans="1:24" ht="17.100000000000001" customHeight="1">
      <c r="A120" s="164" t="str">
        <f t="shared" si="205"/>
        <v>SM AB</v>
      </c>
      <c r="B120" s="166" t="str">
        <f t="shared" si="205"/>
        <v>PTP</v>
      </c>
      <c r="C120" s="40">
        <f t="shared" si="204"/>
        <v>570000</v>
      </c>
      <c r="D120" s="208">
        <f>+('Planning Section'!P287/'Planning Section'!R287)*'Planning Section'!T287</f>
        <v>0</v>
      </c>
      <c r="E120" s="208">
        <f>+'Planning Section'!X287</f>
        <v>0</v>
      </c>
      <c r="F120" s="52">
        <f t="shared" si="175"/>
        <v>0</v>
      </c>
      <c r="G120" s="208">
        <f>+('Planning Section'!P310/'Planning Section'!R310)*'Planning Section'!T310</f>
        <v>0</v>
      </c>
      <c r="H120" s="208">
        <f>+'Planning Section'!X310</f>
        <v>0</v>
      </c>
      <c r="I120" s="209">
        <f t="shared" si="176"/>
        <v>0</v>
      </c>
      <c r="J120" s="208">
        <f>+('Planning Section'!P333/'Planning Section'!R333)*'Planning Section'!T333</f>
        <v>0</v>
      </c>
      <c r="K120" s="208">
        <f>+'Planning Section'!X333</f>
        <v>0</v>
      </c>
      <c r="L120" s="209">
        <f t="shared" si="198"/>
        <v>0</v>
      </c>
      <c r="M120" s="208">
        <f>+('Planning Section'!P356/'Planning Section'!R356)*'Planning Section'!T356</f>
        <v>0</v>
      </c>
      <c r="N120" s="208">
        <f>+'Planning Section'!X356</f>
        <v>0</v>
      </c>
      <c r="O120" s="209">
        <f t="shared" si="199"/>
        <v>0</v>
      </c>
      <c r="P120" s="208">
        <f>+('Planning Section'!P378/'Planning Section'!R378)*'Planning Section'!T378</f>
        <v>0</v>
      </c>
      <c r="Q120" s="208">
        <f>+'Planning Section'!X378</f>
        <v>0</v>
      </c>
      <c r="R120" s="209">
        <f t="shared" ref="R120" si="213">+Q120-P120</f>
        <v>0</v>
      </c>
      <c r="S120" s="208">
        <f>+('Planning Section'!P402/'Planning Section'!R402)*'Planning Section'!T402</f>
        <v>0</v>
      </c>
      <c r="T120" s="208">
        <f>+'Planning Section'!X402</f>
        <v>0</v>
      </c>
      <c r="U120" s="209">
        <f t="shared" ref="U120" si="214">+T120-S120</f>
        <v>0</v>
      </c>
      <c r="V120" s="40">
        <f t="shared" ref="V120:W120" si="215">SUM(V98,D120,G120,J120,M120,P120,S120)</f>
        <v>570000</v>
      </c>
      <c r="W120" s="40">
        <f t="shared" si="215"/>
        <v>117688</v>
      </c>
      <c r="X120" s="112">
        <f t="shared" si="202"/>
        <v>-452312</v>
      </c>
    </row>
    <row r="121" spans="1:24" ht="17.100000000000001" customHeight="1">
      <c r="A121" s="164" t="str">
        <f t="shared" si="205"/>
        <v>SM AB</v>
      </c>
      <c r="B121" s="166" t="str">
        <f t="shared" si="205"/>
        <v>PAMA</v>
      </c>
      <c r="C121" s="40">
        <f t="shared" si="204"/>
        <v>1830000</v>
      </c>
      <c r="D121" s="208">
        <f>+('Planning Section'!P288/'Planning Section'!R288)*'Planning Section'!T288</f>
        <v>0</v>
      </c>
      <c r="E121" s="208">
        <f>+'Planning Section'!X288</f>
        <v>0</v>
      </c>
      <c r="F121" s="52">
        <f t="shared" si="175"/>
        <v>0</v>
      </c>
      <c r="G121" s="208">
        <f>+('Planning Section'!P311/'Planning Section'!R311)*'Planning Section'!T311</f>
        <v>0</v>
      </c>
      <c r="H121" s="208">
        <f>+'Planning Section'!X311</f>
        <v>0</v>
      </c>
      <c r="I121" s="209">
        <f t="shared" si="176"/>
        <v>0</v>
      </c>
      <c r="J121" s="208">
        <f>+('Planning Section'!P334/'Planning Section'!R334)*'Planning Section'!T334</f>
        <v>0</v>
      </c>
      <c r="K121" s="208">
        <f>+'Planning Section'!X334</f>
        <v>0</v>
      </c>
      <c r="L121" s="209">
        <f t="shared" si="198"/>
        <v>0</v>
      </c>
      <c r="M121" s="208">
        <f>+('Planning Section'!P357/'Planning Section'!R357)*'Planning Section'!T357</f>
        <v>0</v>
      </c>
      <c r="N121" s="208">
        <f>+'Planning Section'!X357</f>
        <v>0</v>
      </c>
      <c r="O121" s="209">
        <f t="shared" si="199"/>
        <v>0</v>
      </c>
      <c r="P121" s="208">
        <f>+('Planning Section'!P379/'Planning Section'!R379)*'Planning Section'!T379</f>
        <v>0</v>
      </c>
      <c r="Q121" s="208">
        <f>+'Planning Section'!X379</f>
        <v>0</v>
      </c>
      <c r="R121" s="209">
        <f t="shared" si="200"/>
        <v>0</v>
      </c>
      <c r="S121" s="208">
        <f>+('Planning Section'!P403/'Planning Section'!R403)*'Planning Section'!T403</f>
        <v>0</v>
      </c>
      <c r="T121" s="208">
        <f>+'Planning Section'!X403</f>
        <v>0</v>
      </c>
      <c r="U121" s="209">
        <f t="shared" si="201"/>
        <v>0</v>
      </c>
      <c r="V121" s="40">
        <f t="shared" ref="V121:W121" si="216">SUM(V99,D121,G121,J121,M121,P121,S121)</f>
        <v>382903.22580645164</v>
      </c>
      <c r="W121" s="40">
        <f t="shared" si="216"/>
        <v>130417.19999999998</v>
      </c>
      <c r="X121" s="112">
        <f t="shared" si="202"/>
        <v>-252486.02580645165</v>
      </c>
    </row>
    <row r="122" spans="1:24" ht="17.100000000000001" customHeight="1">
      <c r="A122" s="164" t="str">
        <f t="shared" si="205"/>
        <v>SM C</v>
      </c>
      <c r="B122" s="166" t="str">
        <f t="shared" si="205"/>
        <v>PAMA</v>
      </c>
      <c r="C122" s="258">
        <f t="shared" si="204"/>
        <v>670000</v>
      </c>
      <c r="D122" s="282"/>
      <c r="E122" s="282"/>
      <c r="F122" s="259"/>
      <c r="G122" s="282">
        <f>+('Planning Section'!P312/'Planning Section'!R312)*'Planning Section'!T312</f>
        <v>0</v>
      </c>
      <c r="H122" s="282">
        <f>+'Planning Section'!X312</f>
        <v>0</v>
      </c>
      <c r="I122" s="209">
        <f t="shared" si="176"/>
        <v>0</v>
      </c>
      <c r="J122" s="208">
        <f>+('Planning Section'!P335/'Planning Section'!R335)*'Planning Section'!T335</f>
        <v>0</v>
      </c>
      <c r="K122" s="208">
        <f>+'Planning Section'!X335</f>
        <v>0</v>
      </c>
      <c r="L122" s="209">
        <f t="shared" si="198"/>
        <v>0</v>
      </c>
      <c r="M122" s="208">
        <f>+('Planning Section'!P358/'Planning Section'!R358)*'Planning Section'!T358</f>
        <v>0</v>
      </c>
      <c r="N122" s="208">
        <f>+'Planning Section'!X358</f>
        <v>0</v>
      </c>
      <c r="O122" s="209">
        <f t="shared" si="199"/>
        <v>0</v>
      </c>
      <c r="P122" s="282"/>
      <c r="Q122" s="282"/>
      <c r="R122" s="283"/>
      <c r="S122" s="282"/>
      <c r="T122" s="282"/>
      <c r="U122" s="283"/>
      <c r="V122" s="258"/>
      <c r="W122" s="258"/>
      <c r="X122" s="284"/>
    </row>
    <row r="123" spans="1:24" ht="16.5" customHeight="1">
      <c r="A123" s="164" t="str">
        <f t="shared" si="205"/>
        <v>SM D</v>
      </c>
      <c r="B123" s="166" t="str">
        <f t="shared" si="205"/>
        <v>PTP</v>
      </c>
      <c r="C123" s="258">
        <f t="shared" si="204"/>
        <v>11320000</v>
      </c>
      <c r="D123" s="282">
        <f>+('Planning Section'!P290/'Planning Section'!R290)*'Planning Section'!T290</f>
        <v>0</v>
      </c>
      <c r="E123" s="282">
        <f>+'Planning Section'!X290</f>
        <v>0</v>
      </c>
      <c r="F123" s="259">
        <f t="shared" si="175"/>
        <v>0</v>
      </c>
      <c r="G123" s="282">
        <f>+('Planning Section'!P313/'Planning Section'!R313)*'Planning Section'!T313</f>
        <v>0</v>
      </c>
      <c r="H123" s="282">
        <f>+'Planning Section'!X313</f>
        <v>0</v>
      </c>
      <c r="I123" s="209">
        <f t="shared" si="176"/>
        <v>0</v>
      </c>
      <c r="J123" s="208">
        <f>+('Planning Section'!P336/'Planning Section'!R336)*'Planning Section'!T336</f>
        <v>0</v>
      </c>
      <c r="K123" s="208">
        <f>+'Planning Section'!X336</f>
        <v>0</v>
      </c>
      <c r="L123" s="209">
        <f t="shared" si="198"/>
        <v>0</v>
      </c>
      <c r="M123" s="208">
        <f>+('Planning Section'!P359/'Planning Section'!R359)*'Planning Section'!T359</f>
        <v>0</v>
      </c>
      <c r="N123" s="208">
        <f>+'Planning Section'!X359</f>
        <v>0</v>
      </c>
      <c r="O123" s="209">
        <f t="shared" si="199"/>
        <v>0</v>
      </c>
      <c r="P123" s="282">
        <v>0</v>
      </c>
      <c r="Q123" s="282">
        <v>0</v>
      </c>
      <c r="R123" s="283">
        <v>0</v>
      </c>
      <c r="S123" s="282">
        <v>0</v>
      </c>
      <c r="T123" s="282">
        <v>0</v>
      </c>
      <c r="U123" s="283">
        <v>0</v>
      </c>
      <c r="V123" s="258">
        <f t="shared" ref="V123:W123" si="217">SUM(V101,D123,G123,J123,M123,P123,S123)</f>
        <v>4962258.064516129</v>
      </c>
      <c r="W123" s="258">
        <f t="shared" si="217"/>
        <v>5065613.42</v>
      </c>
      <c r="X123" s="284">
        <f t="shared" si="202"/>
        <v>103355.35548387095</v>
      </c>
    </row>
    <row r="124" spans="1:24" ht="17.100000000000001" customHeight="1" thickBot="1">
      <c r="A124" s="163" t="str">
        <f t="shared" si="205"/>
        <v>SM D</v>
      </c>
      <c r="B124" s="165" t="str">
        <f t="shared" si="205"/>
        <v>DUM</v>
      </c>
      <c r="C124" s="40">
        <f t="shared" si="204"/>
        <v>0</v>
      </c>
      <c r="D124" s="208">
        <f>+('Planning Section'!P291/'Planning Section'!R291)*'Planning Section'!T291</f>
        <v>0</v>
      </c>
      <c r="E124" s="208">
        <f>+'Planning Section'!X291</f>
        <v>0</v>
      </c>
      <c r="F124" s="52">
        <f t="shared" si="175"/>
        <v>0</v>
      </c>
      <c r="G124" s="208">
        <f>+('Planning Section'!P314/'Planning Section'!R314)*'Planning Section'!T314</f>
        <v>0</v>
      </c>
      <c r="H124" s="208">
        <f>+'Planning Section'!X314</f>
        <v>0</v>
      </c>
      <c r="I124" s="209">
        <f t="shared" si="176"/>
        <v>0</v>
      </c>
      <c r="J124" s="208">
        <f>+('Planning Section'!P337/'Planning Section'!R337)*'Planning Section'!T337</f>
        <v>0</v>
      </c>
      <c r="K124" s="208">
        <f>+'Planning Section'!X337</f>
        <v>0</v>
      </c>
      <c r="L124" s="209">
        <f t="shared" si="198"/>
        <v>0</v>
      </c>
      <c r="M124" s="208">
        <f>+('Planning Section'!P360/'Planning Section'!R360)*'Planning Section'!T360</f>
        <v>0</v>
      </c>
      <c r="N124" s="208">
        <f>+'Planning Section'!X360</f>
        <v>0</v>
      </c>
      <c r="O124" s="209">
        <f t="shared" si="199"/>
        <v>0</v>
      </c>
      <c r="P124" s="208">
        <f>+('Planning Section'!P380/'Planning Section'!R380)*'Planning Section'!T380</f>
        <v>0</v>
      </c>
      <c r="Q124" s="208">
        <f>+'Planning Section'!X380</f>
        <v>0</v>
      </c>
      <c r="R124" s="209">
        <f t="shared" si="200"/>
        <v>0</v>
      </c>
      <c r="S124" s="208">
        <f>+('Planning Section'!P406/'Planning Section'!R406)*'Planning Section'!T406</f>
        <v>0</v>
      </c>
      <c r="T124" s="208">
        <f>+'Planning Section'!X406</f>
        <v>0</v>
      </c>
      <c r="U124" s="209">
        <f t="shared" si="201"/>
        <v>0</v>
      </c>
      <c r="V124" s="40">
        <f t="shared" ref="V124:W124" si="218">SUM(V102,D124,G124,J124,M124,P124,S124)</f>
        <v>0</v>
      </c>
      <c r="W124" s="40">
        <f t="shared" si="218"/>
        <v>0</v>
      </c>
      <c r="X124" s="112">
        <f t="shared" si="202"/>
        <v>0</v>
      </c>
    </row>
    <row r="125" spans="1:24" ht="17.100000000000001" customHeight="1" thickTop="1" thickBot="1">
      <c r="A125" s="61" t="s">
        <v>17</v>
      </c>
      <c r="B125" s="42" t="s">
        <v>159</v>
      </c>
      <c r="C125" s="43">
        <f>SUM(C118:C124)</f>
        <v>23460000</v>
      </c>
      <c r="D125" s="210">
        <f>SUM(D118:D124)</f>
        <v>0</v>
      </c>
      <c r="E125" s="210">
        <f>SUM(E118:E124)</f>
        <v>0</v>
      </c>
      <c r="F125" s="53">
        <f>+E125-D125</f>
        <v>0</v>
      </c>
      <c r="G125" s="210">
        <f>SUM(G118:G124)</f>
        <v>0</v>
      </c>
      <c r="H125" s="210">
        <f>SUM(H118:H124)</f>
        <v>0</v>
      </c>
      <c r="I125" s="211">
        <f>+H125-G125</f>
        <v>0</v>
      </c>
      <c r="J125" s="210">
        <f>SUM(J118:J124)</f>
        <v>0</v>
      </c>
      <c r="K125" s="210">
        <f>SUM(K118:K124)</f>
        <v>0</v>
      </c>
      <c r="L125" s="211">
        <f>+K125-J125</f>
        <v>0</v>
      </c>
      <c r="M125" s="210">
        <f>SUM(M118:M124)</f>
        <v>0</v>
      </c>
      <c r="N125" s="210">
        <f>SUM(N118:N124)</f>
        <v>0</v>
      </c>
      <c r="O125" s="211">
        <f>+N125-M125</f>
        <v>0</v>
      </c>
      <c r="P125" s="210">
        <f>SUM(P118:P124)</f>
        <v>0</v>
      </c>
      <c r="Q125" s="210">
        <f>SUM(Q118:Q124)</f>
        <v>0</v>
      </c>
      <c r="R125" s="211">
        <f>+Q125-P125</f>
        <v>0</v>
      </c>
      <c r="S125" s="210">
        <f>SUM(S118:S124)</f>
        <v>0</v>
      </c>
      <c r="T125" s="210">
        <f>SUM(T118:T124)</f>
        <v>0</v>
      </c>
      <c r="U125" s="211">
        <f>+T125-S125</f>
        <v>0</v>
      </c>
      <c r="V125" s="43">
        <f>SUM(V118:V124)</f>
        <v>9441935.4838709682</v>
      </c>
      <c r="W125" s="43">
        <f>SUM(W118:W124)</f>
        <v>8463266.2200000007</v>
      </c>
      <c r="X125" s="113">
        <f>+W125-V125</f>
        <v>-978669.26387096755</v>
      </c>
    </row>
    <row r="126" spans="1:24" ht="17.100000000000001" customHeight="1" thickTop="1">
      <c r="A126" s="1117" t="s">
        <v>160</v>
      </c>
      <c r="B126" s="1118"/>
      <c r="C126" s="44">
        <f>SUM(C125,C117)</f>
        <v>31000000</v>
      </c>
      <c r="D126" s="212">
        <f>SUM(D125,D117)</f>
        <v>0</v>
      </c>
      <c r="E126" s="212">
        <f>SUM(E117,E125)</f>
        <v>0</v>
      </c>
      <c r="F126" s="55">
        <f t="shared" ref="F126" si="219">+E126-D126</f>
        <v>0</v>
      </c>
      <c r="G126" s="212">
        <f>SUM(G125,G117)</f>
        <v>0</v>
      </c>
      <c r="H126" s="212">
        <f>SUM(H117,H125)</f>
        <v>0</v>
      </c>
      <c r="I126" s="213">
        <f t="shared" ref="I126" si="220">+H126-G126</f>
        <v>0</v>
      </c>
      <c r="J126" s="212">
        <f>SUM(J125,J117)</f>
        <v>0</v>
      </c>
      <c r="K126" s="212">
        <f>SUM(K125,K117)</f>
        <v>0</v>
      </c>
      <c r="L126" s="213">
        <f t="shared" ref="L126" si="221">+K126-J126</f>
        <v>0</v>
      </c>
      <c r="M126" s="212">
        <f>SUM(M125,M117)</f>
        <v>0</v>
      </c>
      <c r="N126" s="212">
        <f>SUM(N125,N117)</f>
        <v>0</v>
      </c>
      <c r="O126" s="213">
        <f t="shared" ref="O126" si="222">+N126-M126</f>
        <v>0</v>
      </c>
      <c r="P126" s="212">
        <f>SUM(P125,P117)</f>
        <v>0</v>
      </c>
      <c r="Q126" s="212">
        <f>SUM(Q125,Q117)</f>
        <v>0</v>
      </c>
      <c r="R126" s="213">
        <f t="shared" ref="R126" si="223">+Q126-P126</f>
        <v>0</v>
      </c>
      <c r="S126" s="212">
        <f>SUM(S125,S117)</f>
        <v>0</v>
      </c>
      <c r="T126" s="212">
        <f>SUM(T125,T117)</f>
        <v>0</v>
      </c>
      <c r="U126" s="213">
        <f t="shared" ref="U126" si="224">+T126-S126</f>
        <v>0</v>
      </c>
      <c r="V126" s="44">
        <f>SUM(V125,V117)</f>
        <v>12405483.870967742</v>
      </c>
      <c r="W126" s="44">
        <f>SUM(W125,W117)</f>
        <v>11696402.42</v>
      </c>
      <c r="X126" s="114">
        <f t="shared" ref="X126" si="225">+W126-V126</f>
        <v>-709081.45096774213</v>
      </c>
    </row>
    <row r="127" spans="1:24" ht="17.100000000000001" customHeight="1">
      <c r="A127" s="115"/>
      <c r="X127" s="110"/>
    </row>
    <row r="128" spans="1:24" ht="17.100000000000001" customHeight="1">
      <c r="A128" s="60" t="s">
        <v>146</v>
      </c>
      <c r="O128" s="116"/>
      <c r="R128" s="116" t="s">
        <v>114</v>
      </c>
      <c r="T128" s="168" t="s">
        <v>152</v>
      </c>
      <c r="X128" s="110"/>
    </row>
    <row r="129" spans="1:24" ht="17.100000000000001" customHeight="1">
      <c r="A129" s="1119" t="s">
        <v>150</v>
      </c>
      <c r="B129" s="1031" t="s">
        <v>2</v>
      </c>
      <c r="C129" s="1031" t="str">
        <f>+C60</f>
        <v>Plan May</v>
      </c>
      <c r="D129" s="1031" t="s">
        <v>141</v>
      </c>
      <c r="E129" s="1031"/>
      <c r="F129" s="1031"/>
      <c r="G129" s="1031" t="s">
        <v>142</v>
      </c>
      <c r="H129" s="1031"/>
      <c r="I129" s="1031"/>
      <c r="J129" s="1031" t="s">
        <v>143</v>
      </c>
      <c r="K129" s="1031"/>
      <c r="L129" s="1031"/>
      <c r="M129" s="1031" t="s">
        <v>144</v>
      </c>
      <c r="N129" s="1031"/>
      <c r="O129" s="1031"/>
      <c r="P129" s="1031" t="s">
        <v>169</v>
      </c>
      <c r="Q129" s="1031"/>
      <c r="R129" s="1031"/>
      <c r="T129" s="169" t="s">
        <v>153</v>
      </c>
      <c r="X129" s="110"/>
    </row>
    <row r="130" spans="1:24" ht="17.100000000000001" customHeight="1">
      <c r="A130" s="1119"/>
      <c r="B130" s="1031"/>
      <c r="C130" s="1031"/>
      <c r="D130" s="143" t="s">
        <v>20</v>
      </c>
      <c r="E130" s="143" t="s">
        <v>21</v>
      </c>
      <c r="F130" s="143" t="s">
        <v>25</v>
      </c>
      <c r="G130" s="143" t="s">
        <v>20</v>
      </c>
      <c r="H130" s="143" t="s">
        <v>21</v>
      </c>
      <c r="I130" s="143" t="s">
        <v>25</v>
      </c>
      <c r="J130" s="143" t="s">
        <v>20</v>
      </c>
      <c r="K130" s="143" t="s">
        <v>21</v>
      </c>
      <c r="L130" s="143" t="s">
        <v>25</v>
      </c>
      <c r="M130" s="143" t="s">
        <v>20</v>
      </c>
      <c r="N130" s="143" t="s">
        <v>21</v>
      </c>
      <c r="O130" s="143" t="s">
        <v>25</v>
      </c>
      <c r="P130" s="143" t="s">
        <v>20</v>
      </c>
      <c r="Q130" s="143" t="s">
        <v>21</v>
      </c>
      <c r="R130" s="143" t="s">
        <v>25</v>
      </c>
      <c r="T130" s="169" t="s">
        <v>154</v>
      </c>
      <c r="X130" s="110"/>
    </row>
    <row r="131" spans="1:24" ht="17.100000000000001" customHeight="1">
      <c r="A131" s="163" t="str">
        <f>A108</f>
        <v>RTN</v>
      </c>
      <c r="B131" s="165" t="str">
        <f>B108</f>
        <v>PTP</v>
      </c>
      <c r="C131" s="123">
        <v>0</v>
      </c>
      <c r="D131" s="40">
        <f>($C131/31)*1</f>
        <v>0</v>
      </c>
      <c r="E131" s="258">
        <v>0</v>
      </c>
      <c r="F131" s="52">
        <f t="shared" ref="F131:F139" si="226">+E131-D131</f>
        <v>0</v>
      </c>
      <c r="G131" s="40">
        <f>($C131/31)*7</f>
        <v>0</v>
      </c>
      <c r="H131" s="258">
        <v>0</v>
      </c>
      <c r="I131" s="52">
        <f t="shared" ref="I131:I139" si="227">+H131-G131</f>
        <v>0</v>
      </c>
      <c r="J131" s="40">
        <f>($C131/31)*7</f>
        <v>0</v>
      </c>
      <c r="K131" s="258">
        <v>0</v>
      </c>
      <c r="L131" s="52">
        <f t="shared" ref="L131:L139" si="228">+K131-J131</f>
        <v>0</v>
      </c>
      <c r="M131" s="40">
        <f t="shared" ref="M131:M139" si="229">($C131/31)*7</f>
        <v>0</v>
      </c>
      <c r="N131" s="258">
        <v>0</v>
      </c>
      <c r="O131" s="52">
        <f t="shared" ref="O131:O139" si="230">+N131-M131</f>
        <v>0</v>
      </c>
      <c r="P131" s="40">
        <f>($C131/31)*4</f>
        <v>0</v>
      </c>
      <c r="Q131" s="258"/>
      <c r="R131" s="52">
        <f t="shared" ref="R131:R139" si="231">+Q131-P131</f>
        <v>0</v>
      </c>
      <c r="X131" s="110"/>
    </row>
    <row r="132" spans="1:24" ht="17.100000000000001" customHeight="1">
      <c r="A132" s="163" t="str">
        <f t="shared" ref="A132" si="232">A109</f>
        <v>RTN</v>
      </c>
      <c r="B132" s="165" t="str">
        <f t="shared" ref="B132:B139" si="233">B109</f>
        <v>PAMA</v>
      </c>
      <c r="C132" s="123">
        <v>64000</v>
      </c>
      <c r="D132" s="40">
        <f>($C132/31)*6</f>
        <v>12387.096774193549</v>
      </c>
      <c r="E132" s="258">
        <v>9411</v>
      </c>
      <c r="F132" s="52">
        <f t="shared" si="226"/>
        <v>-2976.0967741935492</v>
      </c>
      <c r="G132" s="40">
        <f t="shared" ref="G132:G139" si="234">($C132/31)*7</f>
        <v>14451.612903225807</v>
      </c>
      <c r="H132" s="258">
        <f>May!$CR$13</f>
        <v>11068.199999999999</v>
      </c>
      <c r="I132" s="52">
        <f t="shared" si="227"/>
        <v>-3383.4129032258079</v>
      </c>
      <c r="J132" s="40">
        <f t="shared" ref="J132:J139" si="235">($C132/31)*7</f>
        <v>14451.612903225807</v>
      </c>
      <c r="K132" s="258">
        <v>21303.300000000003</v>
      </c>
      <c r="L132" s="52">
        <f t="shared" si="228"/>
        <v>6851.6870967741961</v>
      </c>
      <c r="M132" s="40">
        <f t="shared" si="229"/>
        <v>14451.612903225807</v>
      </c>
      <c r="N132" s="258">
        <f>May!$CR$13</f>
        <v>11068.199999999999</v>
      </c>
      <c r="O132" s="52">
        <f t="shared" si="230"/>
        <v>-3383.4129032258079</v>
      </c>
      <c r="P132" s="40">
        <f t="shared" ref="P132:P139" si="236">($C132/31)*4</f>
        <v>8258.0645161290322</v>
      </c>
      <c r="Q132" s="258"/>
      <c r="R132" s="52">
        <f t="shared" si="231"/>
        <v>-8258.0645161290322</v>
      </c>
      <c r="X132" s="110"/>
    </row>
    <row r="133" spans="1:24" ht="17.100000000000001" customHeight="1">
      <c r="A133" s="163" t="str">
        <f t="shared" ref="A133" si="237">A110</f>
        <v>RTN</v>
      </c>
      <c r="B133" s="165" t="str">
        <f t="shared" si="233"/>
        <v>KMI</v>
      </c>
      <c r="C133" s="123">
        <v>0</v>
      </c>
      <c r="D133" s="40">
        <f>($C133/31)*6</f>
        <v>0</v>
      </c>
      <c r="E133" s="258">
        <v>0</v>
      </c>
      <c r="F133" s="52">
        <f t="shared" si="226"/>
        <v>0</v>
      </c>
      <c r="G133" s="40">
        <f t="shared" si="234"/>
        <v>0</v>
      </c>
      <c r="H133" s="258">
        <v>0</v>
      </c>
      <c r="I133" s="52">
        <f t="shared" si="227"/>
        <v>0</v>
      </c>
      <c r="J133" s="40">
        <f t="shared" si="235"/>
        <v>0</v>
      </c>
      <c r="K133" s="258">
        <v>0</v>
      </c>
      <c r="L133" s="52">
        <f t="shared" si="228"/>
        <v>0</v>
      </c>
      <c r="M133" s="40">
        <f t="shared" si="229"/>
        <v>0</v>
      </c>
      <c r="N133" s="258">
        <v>0</v>
      </c>
      <c r="O133" s="52">
        <f t="shared" si="230"/>
        <v>0</v>
      </c>
      <c r="P133" s="40">
        <f t="shared" si="236"/>
        <v>0</v>
      </c>
      <c r="Q133" s="258"/>
      <c r="R133" s="52">
        <f t="shared" si="231"/>
        <v>0</v>
      </c>
      <c r="X133" s="110"/>
    </row>
    <row r="134" spans="1:24" ht="17.100000000000001" customHeight="1">
      <c r="A134" s="163" t="str">
        <f t="shared" ref="A134" si="238">A111</f>
        <v>RS-CF</v>
      </c>
      <c r="B134" s="165" t="str">
        <f t="shared" si="233"/>
        <v>PAMA</v>
      </c>
      <c r="C134" s="123">
        <v>210000</v>
      </c>
      <c r="D134" s="40">
        <f>($C134/31)*6</f>
        <v>40645.161290322576</v>
      </c>
      <c r="E134" s="258">
        <v>40433</v>
      </c>
      <c r="F134" s="52">
        <f t="shared" si="226"/>
        <v>-212.16129032257595</v>
      </c>
      <c r="G134" s="40">
        <f t="shared" si="234"/>
        <v>47419.354838709674</v>
      </c>
      <c r="H134" s="258">
        <f>SUM(May!$CT$13:$CU$13)</f>
        <v>52950.8</v>
      </c>
      <c r="I134" s="52">
        <f t="shared" si="227"/>
        <v>5531.4451612903285</v>
      </c>
      <c r="J134" s="40">
        <f t="shared" si="235"/>
        <v>47419.354838709674</v>
      </c>
      <c r="K134" s="258">
        <v>70173.5</v>
      </c>
      <c r="L134" s="52">
        <f t="shared" si="228"/>
        <v>22754.145161290326</v>
      </c>
      <c r="M134" s="40">
        <f t="shared" si="229"/>
        <v>47419.354838709674</v>
      </c>
      <c r="N134" s="258">
        <f>SUM(May!$CT$13:$CU$13)</f>
        <v>52950.8</v>
      </c>
      <c r="O134" s="52">
        <f t="shared" si="230"/>
        <v>5531.4451612903285</v>
      </c>
      <c r="P134" s="40">
        <f t="shared" si="236"/>
        <v>27096.774193548386</v>
      </c>
      <c r="Q134" s="258"/>
      <c r="R134" s="52">
        <f t="shared" si="231"/>
        <v>-27096.774193548386</v>
      </c>
      <c r="X134" s="110"/>
    </row>
    <row r="135" spans="1:24" ht="17.100000000000001" customHeight="1">
      <c r="A135" s="163" t="str">
        <f t="shared" ref="A135" si="239">A112</f>
        <v>RS-G</v>
      </c>
      <c r="B135" s="167" t="str">
        <f t="shared" si="233"/>
        <v>PAMA</v>
      </c>
      <c r="C135" s="123">
        <v>50000</v>
      </c>
      <c r="D135" s="40">
        <f>($C135/31)*6</f>
        <v>9677.4193548387102</v>
      </c>
      <c r="E135" s="258">
        <v>16262</v>
      </c>
      <c r="F135" s="52">
        <f t="shared" si="226"/>
        <v>6584.5806451612898</v>
      </c>
      <c r="G135" s="40">
        <f t="shared" si="234"/>
        <v>11290.322580645163</v>
      </c>
      <c r="H135" s="258">
        <f>May!$CZ$13</f>
        <v>17980.699999999997</v>
      </c>
      <c r="I135" s="52">
        <f t="shared" si="227"/>
        <v>6690.3774193548343</v>
      </c>
      <c r="J135" s="40">
        <f t="shared" si="235"/>
        <v>11290.322580645163</v>
      </c>
      <c r="K135" s="258">
        <v>30925.999999999996</v>
      </c>
      <c r="L135" s="52">
        <f t="shared" si="228"/>
        <v>19635.677419354834</v>
      </c>
      <c r="M135" s="40">
        <f t="shared" si="229"/>
        <v>11290.322580645163</v>
      </c>
      <c r="N135" s="258">
        <f>May!$CZ$13</f>
        <v>17980.699999999997</v>
      </c>
      <c r="O135" s="52">
        <f t="shared" si="230"/>
        <v>6690.3774193548343</v>
      </c>
      <c r="P135" s="40">
        <f t="shared" si="236"/>
        <v>6451.6129032258068</v>
      </c>
      <c r="Q135" s="258"/>
      <c r="R135" s="52">
        <f t="shared" si="231"/>
        <v>-6451.6129032258068</v>
      </c>
      <c r="X135" s="110"/>
    </row>
    <row r="136" spans="1:24" ht="17.100000000000001" customHeight="1">
      <c r="A136" s="280" t="str">
        <f t="shared" ref="A136" si="240">A113</f>
        <v>RTM</v>
      </c>
      <c r="B136" s="257" t="str">
        <f t="shared" si="233"/>
        <v>PTP</v>
      </c>
      <c r="C136" s="123">
        <v>0</v>
      </c>
      <c r="D136" s="40">
        <f t="shared" ref="D136:D139" si="241">($C136/31)*6</f>
        <v>0</v>
      </c>
      <c r="E136" s="258">
        <v>0</v>
      </c>
      <c r="F136" s="52">
        <f t="shared" si="226"/>
        <v>0</v>
      </c>
      <c r="G136" s="40">
        <f t="shared" si="234"/>
        <v>0</v>
      </c>
      <c r="H136" s="258">
        <v>0</v>
      </c>
      <c r="I136" s="52">
        <f t="shared" si="227"/>
        <v>0</v>
      </c>
      <c r="J136" s="40">
        <f t="shared" si="235"/>
        <v>0</v>
      </c>
      <c r="K136" s="258">
        <v>0</v>
      </c>
      <c r="L136" s="52">
        <f t="shared" si="228"/>
        <v>0</v>
      </c>
      <c r="M136" s="40">
        <f t="shared" si="229"/>
        <v>0</v>
      </c>
      <c r="N136" s="258">
        <v>0</v>
      </c>
      <c r="O136" s="52">
        <f t="shared" si="230"/>
        <v>0</v>
      </c>
      <c r="P136" s="40">
        <f t="shared" si="236"/>
        <v>0</v>
      </c>
      <c r="Q136" s="258"/>
      <c r="R136" s="52">
        <f t="shared" si="231"/>
        <v>0</v>
      </c>
      <c r="X136" s="110"/>
    </row>
    <row r="137" spans="1:24" ht="17.100000000000001" customHeight="1">
      <c r="A137" s="280" t="str">
        <f t="shared" ref="A137" si="242">A114</f>
        <v>RTM</v>
      </c>
      <c r="B137" s="257" t="str">
        <f t="shared" si="233"/>
        <v>PAMA</v>
      </c>
      <c r="C137" s="123">
        <v>175000</v>
      </c>
      <c r="D137" s="40">
        <f t="shared" si="241"/>
        <v>33870.967741935485</v>
      </c>
      <c r="E137" s="258">
        <v>38129</v>
      </c>
      <c r="F137" s="52">
        <f t="shared" si="226"/>
        <v>4258.0322580645152</v>
      </c>
      <c r="G137" s="40">
        <f t="shared" si="234"/>
        <v>39516.129032258061</v>
      </c>
      <c r="H137" s="258">
        <f>May!$CV$13</f>
        <v>39240.800000000003</v>
      </c>
      <c r="I137" s="52">
        <f t="shared" si="227"/>
        <v>-275.32903225805785</v>
      </c>
      <c r="J137" s="40">
        <f t="shared" si="235"/>
        <v>39516.129032258061</v>
      </c>
      <c r="K137" s="258">
        <v>59727.999999999993</v>
      </c>
      <c r="L137" s="52">
        <f t="shared" si="228"/>
        <v>20211.870967741932</v>
      </c>
      <c r="M137" s="40">
        <f t="shared" si="229"/>
        <v>39516.129032258061</v>
      </c>
      <c r="N137" s="258">
        <f>May!$CV$13</f>
        <v>39240.800000000003</v>
      </c>
      <c r="O137" s="52">
        <f t="shared" si="230"/>
        <v>-275.32903225805785</v>
      </c>
      <c r="P137" s="40">
        <f t="shared" si="236"/>
        <v>22580.645161290322</v>
      </c>
      <c r="Q137" s="258"/>
      <c r="R137" s="52">
        <f t="shared" si="231"/>
        <v>-22580.645161290322</v>
      </c>
      <c r="X137" s="110"/>
    </row>
    <row r="138" spans="1:24" ht="17.100000000000001" customHeight="1">
      <c r="A138" s="280" t="str">
        <f t="shared" ref="A138" si="243">A115</f>
        <v>SSB</v>
      </c>
      <c r="B138" s="257" t="str">
        <f t="shared" si="233"/>
        <v>BIMA</v>
      </c>
      <c r="C138" s="123">
        <v>70000</v>
      </c>
      <c r="D138" s="40">
        <f t="shared" si="241"/>
        <v>13548.387096774193</v>
      </c>
      <c r="E138" s="258">
        <v>11857</v>
      </c>
      <c r="F138" s="52">
        <f t="shared" si="226"/>
        <v>-1691.3870967741932</v>
      </c>
      <c r="G138" s="40">
        <f t="shared" si="234"/>
        <v>15806.451612903225</v>
      </c>
      <c r="H138" s="258">
        <f>May!$DC$13</f>
        <v>21171.299999999996</v>
      </c>
      <c r="I138" s="52">
        <f t="shared" si="227"/>
        <v>5364.8483870967702</v>
      </c>
      <c r="J138" s="40">
        <f t="shared" si="235"/>
        <v>15806.451612903225</v>
      </c>
      <c r="K138" s="258">
        <v>28622.1</v>
      </c>
      <c r="L138" s="52">
        <f t="shared" si="228"/>
        <v>12815.648387096773</v>
      </c>
      <c r="M138" s="40">
        <f t="shared" si="229"/>
        <v>15806.451612903225</v>
      </c>
      <c r="N138" s="258">
        <f>May!$DC$13</f>
        <v>21171.299999999996</v>
      </c>
      <c r="O138" s="52">
        <f t="shared" si="230"/>
        <v>5364.8483870967702</v>
      </c>
      <c r="P138" s="40">
        <f t="shared" si="236"/>
        <v>9032.2580645161288</v>
      </c>
      <c r="Q138" s="258"/>
      <c r="R138" s="52">
        <f t="shared" si="231"/>
        <v>-9032.2580645161288</v>
      </c>
      <c r="X138" s="110"/>
    </row>
    <row r="139" spans="1:24" ht="17.100000000000001" customHeight="1" thickBot="1">
      <c r="A139" s="163" t="str">
        <f>A116</f>
        <v>SAMUBIU</v>
      </c>
      <c r="B139" s="165" t="str">
        <f t="shared" si="233"/>
        <v>PAMA</v>
      </c>
      <c r="C139" s="123">
        <v>0</v>
      </c>
      <c r="D139" s="40">
        <f t="shared" si="241"/>
        <v>0</v>
      </c>
      <c r="E139" s="258">
        <v>0</v>
      </c>
      <c r="F139" s="52">
        <f t="shared" si="226"/>
        <v>0</v>
      </c>
      <c r="G139" s="40">
        <f t="shared" si="234"/>
        <v>0</v>
      </c>
      <c r="H139" s="258">
        <v>0</v>
      </c>
      <c r="I139" s="52">
        <f t="shared" si="227"/>
        <v>0</v>
      </c>
      <c r="J139" s="40">
        <f t="shared" si="235"/>
        <v>0</v>
      </c>
      <c r="K139" s="258">
        <v>0</v>
      </c>
      <c r="L139" s="52">
        <f t="shared" si="228"/>
        <v>0</v>
      </c>
      <c r="M139" s="40">
        <f t="shared" si="229"/>
        <v>0</v>
      </c>
      <c r="N139" s="258">
        <v>0</v>
      </c>
      <c r="O139" s="52">
        <f t="shared" si="230"/>
        <v>0</v>
      </c>
      <c r="P139" s="40">
        <f t="shared" si="236"/>
        <v>0</v>
      </c>
      <c r="Q139" s="258"/>
      <c r="R139" s="52">
        <f t="shared" si="231"/>
        <v>0</v>
      </c>
      <c r="X139" s="110"/>
    </row>
    <row r="140" spans="1:24" ht="17.100000000000001" customHeight="1" thickTop="1" thickBot="1">
      <c r="A140" s="61" t="s">
        <v>10</v>
      </c>
      <c r="B140" s="42" t="s">
        <v>159</v>
      </c>
      <c r="C140" s="43">
        <f>SUM(C131:C139)</f>
        <v>569000</v>
      </c>
      <c r="D140" s="43">
        <f>SUM(D131:D139)</f>
        <v>110129.03225806452</v>
      </c>
      <c r="E140" s="43">
        <f>SUM(E131:E139)</f>
        <v>116092</v>
      </c>
      <c r="F140" s="53">
        <f>+E140-D140</f>
        <v>5962.9677419354848</v>
      </c>
      <c r="G140" s="43">
        <f>SUM(G131:G139)</f>
        <v>128483.87096774194</v>
      </c>
      <c r="H140" s="43">
        <f>SUM(H131:H139)</f>
        <v>142411.79999999999</v>
      </c>
      <c r="I140" s="53">
        <f t="shared" ref="I140:I147" si="244">+H140-G140</f>
        <v>13927.929032258049</v>
      </c>
      <c r="J140" s="43">
        <f>SUM(J131:J139)</f>
        <v>128483.87096774194</v>
      </c>
      <c r="K140" s="43">
        <f>SUM(K131:K139)</f>
        <v>210752.9</v>
      </c>
      <c r="L140" s="53">
        <f t="shared" ref="L140:L147" si="245">+K140-J140</f>
        <v>82269.029032258055</v>
      </c>
      <c r="M140" s="43">
        <f>SUM(M131:M139)</f>
        <v>128483.87096774194</v>
      </c>
      <c r="N140" s="43">
        <f>SUM(N131:N139)</f>
        <v>142411.79999999999</v>
      </c>
      <c r="O140" s="53">
        <f t="shared" ref="O140:O147" si="246">+N140-M140</f>
        <v>13927.929032258049</v>
      </c>
      <c r="P140" s="43">
        <f>SUM(P131:P139)</f>
        <v>73419.354838709667</v>
      </c>
      <c r="Q140" s="43">
        <f>SUM(Q131:Q139)</f>
        <v>0</v>
      </c>
      <c r="R140" s="53">
        <f t="shared" ref="R140:R147" si="247">+Q140-P140</f>
        <v>-73419.354838709667</v>
      </c>
      <c r="X140" s="110"/>
    </row>
    <row r="141" spans="1:24" ht="17.100000000000001" customHeight="1" thickTop="1">
      <c r="A141" s="163" t="str">
        <f>A118</f>
        <v>SM AB</v>
      </c>
      <c r="B141" s="165" t="str">
        <f>B118</f>
        <v>SIMS</v>
      </c>
      <c r="C141" s="123">
        <v>722000</v>
      </c>
      <c r="D141" s="40">
        <f>($C141/31)*6</f>
        <v>139741.93548387097</v>
      </c>
      <c r="E141" s="258">
        <v>101839</v>
      </c>
      <c r="F141" s="52">
        <f t="shared" ref="F141:F143" si="248">+E141-D141</f>
        <v>-37902.93548387097</v>
      </c>
      <c r="G141" s="40">
        <f>($C141/31)*7</f>
        <v>163032.25806451615</v>
      </c>
      <c r="H141" s="258">
        <f>May!$CX$13</f>
        <v>115160.29999999999</v>
      </c>
      <c r="I141" s="52">
        <f t="shared" si="244"/>
        <v>-47871.958064516162</v>
      </c>
      <c r="J141" s="40">
        <f t="shared" ref="J141:J147" si="249">($C141/31)*7</f>
        <v>163032.25806451615</v>
      </c>
      <c r="K141" s="258">
        <v>175894.59999999998</v>
      </c>
      <c r="L141" s="52">
        <f t="shared" si="245"/>
        <v>12862.341935483826</v>
      </c>
      <c r="M141" s="40">
        <f t="shared" ref="M141:M147" si="250">($C141/31)*7</f>
        <v>163032.25806451615</v>
      </c>
      <c r="N141" s="258">
        <f>May!$CX$13</f>
        <v>115160.29999999999</v>
      </c>
      <c r="O141" s="52">
        <f t="shared" si="246"/>
        <v>-47871.958064516162</v>
      </c>
      <c r="P141" s="40">
        <f t="shared" ref="P141:P147" si="251">($C141/31)*4</f>
        <v>93161.290322580651</v>
      </c>
      <c r="Q141" s="258"/>
      <c r="R141" s="52">
        <f t="shared" si="247"/>
        <v>-93161.290322580651</v>
      </c>
      <c r="X141" s="110"/>
    </row>
    <row r="142" spans="1:24" ht="17.100000000000001" customHeight="1">
      <c r="A142" s="164" t="str">
        <f t="shared" ref="A142:A143" si="252">A119</f>
        <v>SM 6</v>
      </c>
      <c r="B142" s="166" t="str">
        <f t="shared" ref="B142:B147" si="253">B119</f>
        <v>PAMA</v>
      </c>
      <c r="C142" s="123">
        <v>100000</v>
      </c>
      <c r="D142" s="40">
        <f t="shared" ref="D142:D147" si="254">($C142/31)*6</f>
        <v>19354.83870967742</v>
      </c>
      <c r="E142" s="258">
        <v>6051</v>
      </c>
      <c r="F142" s="52">
        <f t="shared" ref="F142" si="255">+E142-D142</f>
        <v>-13303.83870967742</v>
      </c>
      <c r="G142" s="40">
        <f t="shared" ref="G142:G147" si="256">($C142/31)*7</f>
        <v>22580.645161290326</v>
      </c>
      <c r="H142" s="258">
        <f>May!$CW$13</f>
        <v>26818.10000000002</v>
      </c>
      <c r="I142" s="52">
        <f t="shared" si="244"/>
        <v>4237.4548387096947</v>
      </c>
      <c r="J142" s="40">
        <f t="shared" si="249"/>
        <v>22580.645161290326</v>
      </c>
      <c r="K142" s="258">
        <v>16290.100000000006</v>
      </c>
      <c r="L142" s="52">
        <f t="shared" si="245"/>
        <v>-6290.5451612903198</v>
      </c>
      <c r="M142" s="40">
        <f t="shared" si="250"/>
        <v>22580.645161290326</v>
      </c>
      <c r="N142" s="258">
        <f>May!$CW$13</f>
        <v>26818.10000000002</v>
      </c>
      <c r="O142" s="52">
        <f t="shared" si="246"/>
        <v>4237.4548387096947</v>
      </c>
      <c r="P142" s="40">
        <f t="shared" si="251"/>
        <v>12903.225806451614</v>
      </c>
      <c r="Q142" s="258"/>
      <c r="R142" s="52">
        <f t="shared" si="247"/>
        <v>-12903.225806451614</v>
      </c>
      <c r="X142" s="110"/>
    </row>
    <row r="143" spans="1:24" ht="17.100000000000001" customHeight="1">
      <c r="A143" s="164" t="str">
        <f t="shared" si="252"/>
        <v>SM AB</v>
      </c>
      <c r="B143" s="166" t="str">
        <f>B120</f>
        <v>PTP</v>
      </c>
      <c r="C143" s="123">
        <v>0</v>
      </c>
      <c r="D143" s="40">
        <f t="shared" si="254"/>
        <v>0</v>
      </c>
      <c r="E143" s="258">
        <v>0</v>
      </c>
      <c r="F143" s="52">
        <f t="shared" si="248"/>
        <v>0</v>
      </c>
      <c r="G143" s="40">
        <f t="shared" si="256"/>
        <v>0</v>
      </c>
      <c r="H143" s="258">
        <v>0</v>
      </c>
      <c r="I143" s="52">
        <f t="shared" si="244"/>
        <v>0</v>
      </c>
      <c r="J143" s="40">
        <f t="shared" si="249"/>
        <v>0</v>
      </c>
      <c r="K143" s="258">
        <v>0</v>
      </c>
      <c r="L143" s="52">
        <f t="shared" si="245"/>
        <v>0</v>
      </c>
      <c r="M143" s="40">
        <f t="shared" si="250"/>
        <v>0</v>
      </c>
      <c r="N143" s="258">
        <v>0</v>
      </c>
      <c r="O143" s="52">
        <f t="shared" si="246"/>
        <v>0</v>
      </c>
      <c r="P143" s="40">
        <f t="shared" si="251"/>
        <v>0</v>
      </c>
      <c r="Q143" s="258"/>
      <c r="R143" s="52">
        <f t="shared" si="247"/>
        <v>0</v>
      </c>
      <c r="X143" s="110"/>
    </row>
    <row r="144" spans="1:24" ht="17.100000000000001" customHeight="1">
      <c r="A144" s="164" t="str">
        <f>A121</f>
        <v>SM AB</v>
      </c>
      <c r="B144" s="166" t="str">
        <f t="shared" si="253"/>
        <v>PAMA</v>
      </c>
      <c r="C144" s="123">
        <v>146000</v>
      </c>
      <c r="D144" s="40">
        <f t="shared" si="254"/>
        <v>28258.064516129034</v>
      </c>
      <c r="E144" s="258">
        <v>12503</v>
      </c>
      <c r="F144" s="52">
        <f t="shared" ref="F144:F147" si="257">+E144-D144</f>
        <v>-15755.064516129034</v>
      </c>
      <c r="G144" s="40">
        <f t="shared" si="256"/>
        <v>32967.741935483871</v>
      </c>
      <c r="H144" s="258">
        <f>May!$CY$13</f>
        <v>18171.5</v>
      </c>
      <c r="I144" s="52">
        <f t="shared" si="244"/>
        <v>-14796.241935483871</v>
      </c>
      <c r="J144" s="40">
        <f t="shared" si="249"/>
        <v>32967.741935483871</v>
      </c>
      <c r="K144" s="258">
        <v>15588.199999999997</v>
      </c>
      <c r="L144" s="52">
        <f t="shared" si="245"/>
        <v>-17379.541935483874</v>
      </c>
      <c r="M144" s="40">
        <f t="shared" si="250"/>
        <v>32967.741935483871</v>
      </c>
      <c r="N144" s="258">
        <f>May!$CY$13</f>
        <v>18171.5</v>
      </c>
      <c r="O144" s="52">
        <f t="shared" si="246"/>
        <v>-14796.241935483871</v>
      </c>
      <c r="P144" s="40">
        <f t="shared" si="251"/>
        <v>18838.709677419356</v>
      </c>
      <c r="Q144" s="258"/>
      <c r="R144" s="52">
        <f t="shared" si="247"/>
        <v>-18838.709677419356</v>
      </c>
      <c r="X144" s="110"/>
    </row>
    <row r="145" spans="1:24" ht="17.100000000000001" customHeight="1">
      <c r="A145" s="164" t="str">
        <f>A122</f>
        <v>SM C</v>
      </c>
      <c r="B145" s="166" t="str">
        <f t="shared" si="253"/>
        <v>PAMA</v>
      </c>
      <c r="C145" s="123">
        <v>76000</v>
      </c>
      <c r="D145" s="40">
        <f t="shared" si="254"/>
        <v>14709.677419354837</v>
      </c>
      <c r="E145" s="258">
        <v>0</v>
      </c>
      <c r="F145" s="52">
        <f t="shared" si="257"/>
        <v>-14709.677419354837</v>
      </c>
      <c r="G145" s="40">
        <f t="shared" si="256"/>
        <v>17161.290322580644</v>
      </c>
      <c r="H145" s="258">
        <v>0</v>
      </c>
      <c r="I145" s="52">
        <f t="shared" si="244"/>
        <v>-17161.290322580644</v>
      </c>
      <c r="J145" s="40">
        <f t="shared" si="249"/>
        <v>17161.290322580644</v>
      </c>
      <c r="K145" s="258">
        <v>0</v>
      </c>
      <c r="L145" s="52">
        <f t="shared" si="245"/>
        <v>-17161.290322580644</v>
      </c>
      <c r="M145" s="40">
        <f t="shared" si="250"/>
        <v>17161.290322580644</v>
      </c>
      <c r="N145" s="258">
        <v>0</v>
      </c>
      <c r="O145" s="52">
        <f t="shared" si="246"/>
        <v>-17161.290322580644</v>
      </c>
      <c r="P145" s="40">
        <f t="shared" si="251"/>
        <v>9806.4516129032254</v>
      </c>
      <c r="Q145" s="258"/>
      <c r="R145" s="52">
        <f t="shared" si="247"/>
        <v>-9806.4516129032254</v>
      </c>
      <c r="X145" s="110"/>
    </row>
    <row r="146" spans="1:24" ht="17.100000000000001" customHeight="1">
      <c r="A146" s="164" t="str">
        <f t="shared" ref="A146" si="258">A123</f>
        <v>SM D</v>
      </c>
      <c r="B146" s="166" t="str">
        <f t="shared" si="253"/>
        <v>PTP</v>
      </c>
      <c r="C146" s="123">
        <v>1262000</v>
      </c>
      <c r="D146" s="40">
        <f t="shared" si="254"/>
        <v>244258.06451612903</v>
      </c>
      <c r="E146" s="258">
        <v>237519</v>
      </c>
      <c r="F146" s="52">
        <f t="shared" si="257"/>
        <v>-6739.0645161290304</v>
      </c>
      <c r="G146" s="40">
        <f t="shared" si="256"/>
        <v>284967.74193548388</v>
      </c>
      <c r="H146" s="258">
        <f>May!$DA$13</f>
        <v>275758.90000000002</v>
      </c>
      <c r="I146" s="52">
        <f t="shared" si="244"/>
        <v>-9208.8419354838552</v>
      </c>
      <c r="J146" s="40">
        <f t="shared" si="249"/>
        <v>284967.74193548388</v>
      </c>
      <c r="K146" s="258">
        <v>298480</v>
      </c>
      <c r="L146" s="52">
        <f t="shared" si="245"/>
        <v>13512.258064516122</v>
      </c>
      <c r="M146" s="40">
        <f t="shared" si="250"/>
        <v>284967.74193548388</v>
      </c>
      <c r="N146" s="258">
        <f>May!$DA$13</f>
        <v>275758.90000000002</v>
      </c>
      <c r="O146" s="52">
        <f t="shared" si="246"/>
        <v>-9208.8419354838552</v>
      </c>
      <c r="P146" s="40">
        <f t="shared" si="251"/>
        <v>162838.70967741936</v>
      </c>
      <c r="Q146" s="258"/>
      <c r="R146" s="52">
        <f t="shared" si="247"/>
        <v>-162838.70967741936</v>
      </c>
      <c r="X146" s="110"/>
    </row>
    <row r="147" spans="1:24" ht="17.100000000000001" customHeight="1" thickBot="1">
      <c r="A147" s="163" t="str">
        <f t="shared" ref="A147" si="259">A124</f>
        <v>SM D</v>
      </c>
      <c r="B147" s="165" t="str">
        <f t="shared" si="253"/>
        <v>DUM</v>
      </c>
      <c r="C147" s="123">
        <v>0</v>
      </c>
      <c r="D147" s="40">
        <f t="shared" si="254"/>
        <v>0</v>
      </c>
      <c r="E147" s="258">
        <v>0</v>
      </c>
      <c r="F147" s="52">
        <f t="shared" si="257"/>
        <v>0</v>
      </c>
      <c r="G147" s="40">
        <f t="shared" si="256"/>
        <v>0</v>
      </c>
      <c r="H147" s="258">
        <v>0</v>
      </c>
      <c r="I147" s="52">
        <f t="shared" si="244"/>
        <v>0</v>
      </c>
      <c r="J147" s="40">
        <f t="shared" si="249"/>
        <v>0</v>
      </c>
      <c r="K147" s="258">
        <v>0</v>
      </c>
      <c r="L147" s="52">
        <f t="shared" si="245"/>
        <v>0</v>
      </c>
      <c r="M147" s="40">
        <f t="shared" si="250"/>
        <v>0</v>
      </c>
      <c r="N147" s="258">
        <v>0</v>
      </c>
      <c r="O147" s="52">
        <f t="shared" si="246"/>
        <v>0</v>
      </c>
      <c r="P147" s="40">
        <f t="shared" si="251"/>
        <v>0</v>
      </c>
      <c r="Q147" s="258"/>
      <c r="R147" s="52">
        <f t="shared" si="247"/>
        <v>0</v>
      </c>
      <c r="X147" s="110"/>
    </row>
    <row r="148" spans="1:24" ht="17.100000000000001" customHeight="1" thickTop="1" thickBot="1">
      <c r="A148" s="61" t="s">
        <v>17</v>
      </c>
      <c r="B148" s="42" t="s">
        <v>159</v>
      </c>
      <c r="C148" s="43">
        <f>SUM(C141:C147)</f>
        <v>2306000</v>
      </c>
      <c r="D148" s="43">
        <f t="shared" ref="D148:E148" si="260">SUM(D141:D147)</f>
        <v>446322.58064516133</v>
      </c>
      <c r="E148" s="43">
        <f t="shared" si="260"/>
        <v>357912</v>
      </c>
      <c r="F148" s="53">
        <f>+E148-D148</f>
        <v>-88410.580645161332</v>
      </c>
      <c r="G148" s="43">
        <f t="shared" ref="G148:H148" si="261">SUM(G141:G147)</f>
        <v>520709.67741935491</v>
      </c>
      <c r="H148" s="43">
        <f t="shared" si="261"/>
        <v>435908.80000000005</v>
      </c>
      <c r="I148" s="53">
        <f t="shared" ref="I148:I149" si="262">+H148-G148</f>
        <v>-84800.87741935486</v>
      </c>
      <c r="J148" s="43">
        <f t="shared" ref="J148" si="263">SUM(J141:J147)</f>
        <v>520709.67741935491</v>
      </c>
      <c r="K148" s="43">
        <f t="shared" ref="K148" si="264">SUM(K141:K147)</f>
        <v>506252.89999999997</v>
      </c>
      <c r="L148" s="53">
        <f t="shared" ref="L148:L149" si="265">+K148-J148</f>
        <v>-14456.777419354941</v>
      </c>
      <c r="M148" s="43">
        <f t="shared" ref="M148:N148" si="266">SUM(M141:M147)</f>
        <v>520709.67741935491</v>
      </c>
      <c r="N148" s="43">
        <f t="shared" si="266"/>
        <v>435908.80000000005</v>
      </c>
      <c r="O148" s="53">
        <f t="shared" ref="O148:O149" si="267">+N148-M148</f>
        <v>-84800.87741935486</v>
      </c>
      <c r="P148" s="43">
        <f t="shared" ref="P148:Q148" si="268">SUM(P141:P147)</f>
        <v>297548.38709677418</v>
      </c>
      <c r="Q148" s="43">
        <f t="shared" si="268"/>
        <v>0</v>
      </c>
      <c r="R148" s="53">
        <f t="shared" ref="R148:R149" si="269">+Q148-P148</f>
        <v>-297548.38709677418</v>
      </c>
      <c r="X148" s="110"/>
    </row>
    <row r="149" spans="1:24" ht="17.100000000000001" customHeight="1" thickTop="1">
      <c r="A149" s="1117" t="s">
        <v>160</v>
      </c>
      <c r="B149" s="1118"/>
      <c r="C149" s="44">
        <f>SUM(C148,C140)</f>
        <v>2875000</v>
      </c>
      <c r="D149" s="44">
        <f t="shared" ref="D149:E149" si="270">SUM(D148,D140)</f>
        <v>556451.61290322582</v>
      </c>
      <c r="E149" s="44">
        <f t="shared" si="270"/>
        <v>474004</v>
      </c>
      <c r="F149" s="55">
        <f t="shared" ref="F149" si="271">+E149-D149</f>
        <v>-82447.612903225818</v>
      </c>
      <c r="G149" s="44">
        <f t="shared" ref="G149:H149" si="272">SUM(G148,G140)</f>
        <v>649193.54838709685</v>
      </c>
      <c r="H149" s="44">
        <f t="shared" si="272"/>
        <v>578320.60000000009</v>
      </c>
      <c r="I149" s="55">
        <f t="shared" si="262"/>
        <v>-70872.948387096752</v>
      </c>
      <c r="J149" s="44">
        <f t="shared" ref="J149" si="273">SUM(J148,J140)</f>
        <v>649193.54838709685</v>
      </c>
      <c r="K149" s="44">
        <f t="shared" ref="K149" si="274">SUM(K148,K140)</f>
        <v>717005.79999999993</v>
      </c>
      <c r="L149" s="55">
        <f t="shared" si="265"/>
        <v>67812.251612903085</v>
      </c>
      <c r="M149" s="44">
        <f t="shared" ref="M149:N149" si="275">SUM(M148,M140)</f>
        <v>649193.54838709685</v>
      </c>
      <c r="N149" s="44">
        <f t="shared" si="275"/>
        <v>578320.60000000009</v>
      </c>
      <c r="O149" s="55">
        <f t="shared" si="267"/>
        <v>-70872.948387096752</v>
      </c>
      <c r="P149" s="44">
        <f t="shared" ref="P149:Q149" si="276">SUM(P148,P140)</f>
        <v>370967.74193548388</v>
      </c>
      <c r="Q149" s="44">
        <f t="shared" si="276"/>
        <v>0</v>
      </c>
      <c r="R149" s="55">
        <f t="shared" si="269"/>
        <v>-370967.74193548388</v>
      </c>
      <c r="X149" s="110"/>
    </row>
    <row r="150" spans="1:24" ht="17.100000000000001" customHeight="1" thickBot="1">
      <c r="A150" s="119"/>
      <c r="B150" s="117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8"/>
    </row>
  </sheetData>
  <mergeCells count="104">
    <mergeCell ref="D106:F106"/>
    <mergeCell ref="G106:I106"/>
    <mergeCell ref="J106:L106"/>
    <mergeCell ref="M60:O60"/>
    <mergeCell ref="M106:O106"/>
    <mergeCell ref="P129:R129"/>
    <mergeCell ref="P37:R37"/>
    <mergeCell ref="S37:U37"/>
    <mergeCell ref="S84:U84"/>
    <mergeCell ref="P60:R60"/>
    <mergeCell ref="A37:A38"/>
    <mergeCell ref="B37:B38"/>
    <mergeCell ref="C84:C85"/>
    <mergeCell ref="D84:F84"/>
    <mergeCell ref="G84:I84"/>
    <mergeCell ref="J84:L84"/>
    <mergeCell ref="M84:O84"/>
    <mergeCell ref="G60:I60"/>
    <mergeCell ref="J60:L60"/>
    <mergeCell ref="C60:C61"/>
    <mergeCell ref="J37:L37"/>
    <mergeCell ref="D60:F60"/>
    <mergeCell ref="U1:V1"/>
    <mergeCell ref="W1:X1"/>
    <mergeCell ref="U2:V2"/>
    <mergeCell ref="W2:X2"/>
    <mergeCell ref="U3:V3"/>
    <mergeCell ref="W3:X3"/>
    <mergeCell ref="U4:V4"/>
    <mergeCell ref="H5:L5"/>
    <mergeCell ref="A149:B149"/>
    <mergeCell ref="V15:X15"/>
    <mergeCell ref="V37:X37"/>
    <mergeCell ref="V84:X84"/>
    <mergeCell ref="V106:X106"/>
    <mergeCell ref="P106:R106"/>
    <mergeCell ref="S106:U106"/>
    <mergeCell ref="A126:B126"/>
    <mergeCell ref="A129:A130"/>
    <mergeCell ref="B129:B130"/>
    <mergeCell ref="C129:C130"/>
    <mergeCell ref="D129:F129"/>
    <mergeCell ref="G129:I129"/>
    <mergeCell ref="J129:L129"/>
    <mergeCell ref="M129:O129"/>
    <mergeCell ref="P84:R84"/>
    <mergeCell ref="A1:C4"/>
    <mergeCell ref="A10:B10"/>
    <mergeCell ref="A11:B11"/>
    <mergeCell ref="H7:L7"/>
    <mergeCell ref="H8:L8"/>
    <mergeCell ref="C7:G7"/>
    <mergeCell ref="C8:G8"/>
    <mergeCell ref="A5:B5"/>
    <mergeCell ref="A6:B6"/>
    <mergeCell ref="A7:B7"/>
    <mergeCell ref="A8:B8"/>
    <mergeCell ref="C6:D6"/>
    <mergeCell ref="C5:G5"/>
    <mergeCell ref="D1:T3"/>
    <mergeCell ref="E6:F6"/>
    <mergeCell ref="Q6:R6"/>
    <mergeCell ref="S6:T6"/>
    <mergeCell ref="G6:J6"/>
    <mergeCell ref="W6:X6"/>
    <mergeCell ref="W4:X4"/>
    <mergeCell ref="U5:X5"/>
    <mergeCell ref="Q5:T5"/>
    <mergeCell ref="M5:P5"/>
    <mergeCell ref="D4:T4"/>
    <mergeCell ref="U7:X7"/>
    <mergeCell ref="U8:X8"/>
    <mergeCell ref="Q7:T7"/>
    <mergeCell ref="Q8:T8"/>
    <mergeCell ref="M7:P7"/>
    <mergeCell ref="M8:P8"/>
    <mergeCell ref="O6:P6"/>
    <mergeCell ref="U6:V6"/>
    <mergeCell ref="K6:L6"/>
    <mergeCell ref="M6:N6"/>
    <mergeCell ref="M15:O15"/>
    <mergeCell ref="P15:R15"/>
    <mergeCell ref="S15:U15"/>
    <mergeCell ref="M37:O37"/>
    <mergeCell ref="A104:B104"/>
    <mergeCell ref="A106:A107"/>
    <mergeCell ref="B106:B107"/>
    <mergeCell ref="C106:C107"/>
    <mergeCell ref="C37:C38"/>
    <mergeCell ref="D37:F37"/>
    <mergeCell ref="G37:I37"/>
    <mergeCell ref="A57:B57"/>
    <mergeCell ref="B60:B61"/>
    <mergeCell ref="A80:B80"/>
    <mergeCell ref="A84:A85"/>
    <mergeCell ref="B84:B85"/>
    <mergeCell ref="A60:A61"/>
    <mergeCell ref="A15:A16"/>
    <mergeCell ref="B15:B16"/>
    <mergeCell ref="C15:C16"/>
    <mergeCell ref="D15:F15"/>
    <mergeCell ref="G15:I15"/>
    <mergeCell ref="J15:L15"/>
    <mergeCell ref="A35:B35"/>
  </mergeCells>
  <phoneticPr fontId="115" type="noConversion"/>
  <printOptions horizontalCentered="1"/>
  <pageMargins left="0.3" right="0.3" top="0.3" bottom="0.3" header="0.1" footer="0.1"/>
  <pageSetup paperSize="9" scale="44" fitToHeight="0" orientation="landscape" horizontalDpi="300" verticalDpi="300" r:id="rId1"/>
  <headerFooter>
    <oddFooter>&amp;L&amp;F &amp;A&amp;RReported by Planning Section           Page &amp;P of &amp;N</oddFooter>
  </headerFooter>
  <rowBreaks count="1" manualBreakCount="1">
    <brk id="81" max="23" man="1"/>
  </rowBreaks>
  <ignoredErrors>
    <ignoredError sqref="F148:F149 R140 I140 R148:R149 I148:I149 G140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transitionEntry="1">
    <pageSetUpPr autoPageBreaks="0" fitToPage="1"/>
  </sheetPr>
  <dimension ref="A1:DG144"/>
  <sheetViews>
    <sheetView showGridLines="0" showZeros="0" zoomScale="80" zoomScaleNormal="80" zoomScalePageLayoutView="70" workbookViewId="0">
      <selection activeCell="L15" sqref="L15"/>
    </sheetView>
  </sheetViews>
  <sheetFormatPr defaultColWidth="9.140625" defaultRowHeight="14.25" outlineLevelCol="1"/>
  <cols>
    <col min="1" max="1" width="1.42578125" style="227" customWidth="1"/>
    <col min="2" max="2" width="11.7109375" style="227" customWidth="1"/>
    <col min="3" max="3" width="15" style="227" customWidth="1"/>
    <col min="4" max="4" width="12.7109375" style="227" customWidth="1"/>
    <col min="5" max="5" width="8.42578125" style="227" customWidth="1"/>
    <col min="6" max="6" width="7.5703125" style="227" customWidth="1"/>
    <col min="7" max="7" width="7.42578125" style="227" customWidth="1"/>
    <col min="8" max="8" width="8.42578125" style="227" customWidth="1"/>
    <col min="9" max="10" width="10.28515625" style="227" customWidth="1"/>
    <col min="11" max="11" width="12.140625" style="227" customWidth="1"/>
    <col min="12" max="12" width="11.7109375" style="227" customWidth="1" outlineLevel="1"/>
    <col min="13" max="13" width="9.28515625" style="227" customWidth="1" outlineLevel="1"/>
    <col min="14" max="14" width="9.5703125" style="227" customWidth="1" outlineLevel="1"/>
    <col min="15" max="15" width="13.140625" style="227" customWidth="1" outlineLevel="1"/>
    <col min="16" max="16" width="12.7109375" style="227" customWidth="1" outlineLevel="1"/>
    <col min="17" max="17" width="12.5703125" style="227" customWidth="1" outlineLevel="1"/>
    <col min="18" max="18" width="10" style="227" customWidth="1" outlineLevel="1"/>
    <col min="19" max="19" width="9.5703125" style="227" customWidth="1" outlineLevel="1"/>
    <col min="20" max="20" width="8.140625" style="220" hidden="1" customWidth="1"/>
    <col min="21" max="21" width="7.7109375" style="221" hidden="1" customWidth="1"/>
    <col min="22" max="22" width="6" style="221" hidden="1" customWidth="1"/>
    <col min="23" max="24" width="4.28515625" style="221" hidden="1" customWidth="1"/>
    <col min="25" max="25" width="4.85546875" style="222" hidden="1" customWidth="1"/>
    <col min="26" max="26" width="4.140625" style="223" hidden="1" customWidth="1"/>
    <col min="27" max="32" width="4.140625" style="222" hidden="1" customWidth="1"/>
    <col min="33" max="33" width="6.140625" style="222" hidden="1" customWidth="1"/>
    <col min="34" max="35" width="7" style="222" hidden="1" customWidth="1"/>
    <col min="36" max="36" width="6.42578125" style="222" hidden="1" customWidth="1"/>
    <col min="37" max="38" width="7.42578125" style="222" hidden="1" customWidth="1"/>
    <col min="39" max="39" width="7.28515625" style="222" hidden="1" customWidth="1"/>
    <col min="40" max="40" width="4.42578125" style="222" hidden="1" customWidth="1"/>
    <col min="41" max="43" width="3.28515625" style="222" hidden="1" customWidth="1"/>
    <col min="44" max="44" width="3.7109375" style="222" hidden="1" customWidth="1"/>
    <col min="45" max="50" width="3.28515625" style="222" hidden="1" customWidth="1"/>
    <col min="51" max="51" width="3.42578125" style="222" hidden="1" customWidth="1"/>
    <col min="52" max="57" width="3.28515625" style="222" hidden="1" customWidth="1"/>
    <col min="58" max="58" width="3.42578125" style="222" hidden="1" customWidth="1"/>
    <col min="59" max="64" width="3.28515625" style="222" hidden="1" customWidth="1"/>
    <col min="65" max="65" width="3.42578125" style="222" hidden="1" customWidth="1"/>
    <col min="66" max="67" width="3.28515625" style="222" hidden="1" customWidth="1"/>
    <col min="68" max="68" width="3.7109375" style="222" hidden="1" customWidth="1"/>
    <col min="69" max="69" width="5.42578125" style="222" hidden="1" customWidth="1"/>
    <col min="70" max="70" width="9.140625" style="219"/>
    <col min="71" max="71" width="13.85546875" style="219" customWidth="1"/>
    <col min="72" max="73" width="9.140625" style="219"/>
    <col min="74" max="74" width="13.7109375" style="219" bestFit="1" customWidth="1"/>
    <col min="75" max="76" width="9.140625" style="219"/>
    <col min="77" max="77" width="9.140625" style="317"/>
    <col min="78" max="78" width="9.140625" style="219" customWidth="1"/>
    <col min="79" max="95" width="9.140625" style="219"/>
    <col min="96" max="96" width="9.140625" style="317"/>
    <col min="97" max="16384" width="9.140625" style="219"/>
  </cols>
  <sheetData>
    <row r="1" spans="1:111" s="215" customFormat="1" ht="27" thickBot="1">
      <c r="A1" s="853" t="s">
        <v>370</v>
      </c>
      <c r="B1" s="350" t="s">
        <v>173</v>
      </c>
      <c r="C1" s="351"/>
      <c r="D1" s="351"/>
      <c r="E1" s="351"/>
      <c r="F1" s="351"/>
      <c r="G1" s="351"/>
      <c r="H1" s="351"/>
      <c r="I1" s="351"/>
      <c r="J1" s="351"/>
      <c r="K1" s="351"/>
      <c r="L1" s="351"/>
      <c r="M1" s="351"/>
      <c r="N1" s="351"/>
      <c r="O1" s="351"/>
      <c r="P1" s="351"/>
      <c r="Q1" s="351"/>
      <c r="R1" s="351"/>
      <c r="S1" s="854">
        <v>26</v>
      </c>
      <c r="T1" s="352"/>
      <c r="U1" s="353"/>
      <c r="V1" s="354"/>
      <c r="W1" s="354"/>
      <c r="X1" s="354"/>
      <c r="Y1" s="354"/>
      <c r="Z1" s="355"/>
      <c r="AA1" s="356"/>
      <c r="AB1" s="355"/>
      <c r="AC1" s="355"/>
      <c r="AD1" s="355"/>
      <c r="AE1" s="355"/>
      <c r="AF1" s="355"/>
      <c r="AG1" s="355"/>
      <c r="AH1" s="355"/>
      <c r="AI1" s="355"/>
      <c r="AJ1" s="355"/>
      <c r="AK1" s="355"/>
      <c r="AL1" s="355"/>
      <c r="AM1" s="355"/>
      <c r="AN1" s="355"/>
      <c r="AO1" s="355"/>
      <c r="AP1" s="355"/>
      <c r="AQ1" s="355"/>
      <c r="AR1" s="355"/>
      <c r="AS1" s="355"/>
      <c r="AT1" s="355"/>
      <c r="AU1" s="355"/>
      <c r="AV1" s="355"/>
      <c r="AW1" s="355"/>
      <c r="AX1" s="355"/>
      <c r="AY1" s="355"/>
      <c r="AZ1" s="355"/>
      <c r="BA1" s="355"/>
      <c r="BB1" s="355"/>
      <c r="BC1" s="355"/>
      <c r="BD1" s="355"/>
      <c r="BE1" s="355"/>
      <c r="BF1" s="355"/>
      <c r="BG1" s="355"/>
      <c r="BH1" s="355"/>
      <c r="BI1" s="355"/>
      <c r="BJ1" s="355"/>
      <c r="BK1" s="355"/>
      <c r="BL1" s="355"/>
      <c r="BM1" s="355"/>
      <c r="BN1" s="355"/>
      <c r="BO1" s="355"/>
      <c r="BP1" s="355"/>
      <c r="BQ1" s="355"/>
      <c r="BR1" s="355"/>
      <c r="BS1" s="780"/>
      <c r="BY1" s="315"/>
      <c r="CR1" s="315"/>
    </row>
    <row r="2" spans="1:111" s="216" customFormat="1" ht="39.75" customHeight="1" thickTop="1">
      <c r="A2" s="357"/>
      <c r="B2" s="358">
        <v>45073</v>
      </c>
      <c r="C2" s="359"/>
      <c r="D2" s="359"/>
      <c r="E2" s="359"/>
      <c r="F2" s="359"/>
      <c r="G2" s="359"/>
      <c r="H2" s="359"/>
      <c r="I2" s="359"/>
      <c r="J2" s="359"/>
      <c r="K2" s="359"/>
      <c r="L2" s="359"/>
      <c r="M2" s="359"/>
      <c r="N2" s="359"/>
      <c r="O2" s="359"/>
      <c r="P2" s="359"/>
      <c r="Q2" s="359"/>
      <c r="R2" s="359"/>
      <c r="S2" s="359"/>
      <c r="T2" s="360"/>
      <c r="U2" s="361"/>
      <c r="V2" s="360"/>
      <c r="W2" s="360"/>
      <c r="X2" s="360"/>
      <c r="Y2" s="360"/>
      <c r="Z2" s="362"/>
      <c r="AA2" s="356"/>
      <c r="AB2" s="362"/>
      <c r="AC2" s="362"/>
      <c r="AD2" s="362"/>
      <c r="AE2" s="362"/>
      <c r="AF2" s="362"/>
      <c r="AG2" s="362"/>
      <c r="AH2" s="362"/>
      <c r="AI2" s="362"/>
      <c r="AJ2" s="362"/>
      <c r="AK2" s="362"/>
      <c r="AL2" s="362"/>
      <c r="AM2" s="362"/>
      <c r="AN2" s="362"/>
      <c r="AO2" s="362"/>
      <c r="AP2" s="362"/>
      <c r="AQ2" s="362"/>
      <c r="AR2" s="362"/>
      <c r="AS2" s="362"/>
      <c r="AT2" s="362"/>
      <c r="AU2" s="362"/>
      <c r="AV2" s="362"/>
      <c r="AW2" s="362"/>
      <c r="AX2" s="362"/>
      <c r="AY2" s="362"/>
      <c r="AZ2" s="362"/>
      <c r="BA2" s="362"/>
      <c r="BB2" s="362"/>
      <c r="BC2" s="362"/>
      <c r="BD2" s="362"/>
      <c r="BE2" s="362"/>
      <c r="BF2" s="362"/>
      <c r="BG2" s="362"/>
      <c r="BH2" s="362"/>
      <c r="BI2" s="362"/>
      <c r="BJ2" s="362"/>
      <c r="BK2" s="362"/>
      <c r="BL2" s="362"/>
      <c r="BM2" s="362"/>
      <c r="BN2" s="362"/>
      <c r="BO2" s="362"/>
      <c r="BP2" s="362"/>
      <c r="BQ2" s="362"/>
      <c r="BR2" s="362"/>
      <c r="BS2" s="357"/>
      <c r="BU2" s="1314" t="s">
        <v>310</v>
      </c>
      <c r="BV2" s="1307" t="s">
        <v>282</v>
      </c>
      <c r="BW2" s="1308"/>
      <c r="BX2" s="1308"/>
      <c r="BY2" s="1308"/>
      <c r="BZ2" s="1308"/>
      <c r="CA2" s="1308"/>
      <c r="CB2" s="1308"/>
      <c r="CC2" s="1308"/>
      <c r="CD2" s="1308"/>
      <c r="CE2" s="1308"/>
      <c r="CF2" s="1308"/>
      <c r="CG2" s="1308"/>
      <c r="CH2" s="1308"/>
      <c r="CI2" s="1308"/>
      <c r="CJ2" s="1308"/>
      <c r="CK2" s="1308"/>
      <c r="CL2" s="1308"/>
      <c r="CM2" s="1308"/>
      <c r="CN2" s="1309"/>
      <c r="CO2" s="741" t="s">
        <v>283</v>
      </c>
      <c r="CP2" s="742"/>
      <c r="CQ2" s="742"/>
      <c r="CR2" s="322"/>
      <c r="CS2" s="742"/>
      <c r="CT2" s="742"/>
      <c r="CU2" s="742"/>
      <c r="CV2" s="742"/>
      <c r="CW2" s="742"/>
      <c r="CX2" s="742"/>
      <c r="CY2" s="742"/>
      <c r="CZ2" s="742"/>
      <c r="DA2" s="742"/>
      <c r="DB2" s="742"/>
      <c r="DC2" s="742"/>
      <c r="DD2" s="742"/>
      <c r="DE2" s="742"/>
      <c r="DF2" s="743"/>
    </row>
    <row r="3" spans="1:111" s="217" customFormat="1" ht="15.75">
      <c r="A3" s="228"/>
      <c r="B3" s="1316" t="s">
        <v>174</v>
      </c>
      <c r="C3" s="1316"/>
      <c r="D3" s="1316"/>
      <c r="E3" s="1317" t="s">
        <v>175</v>
      </c>
      <c r="F3" s="1317"/>
      <c r="G3" s="1317"/>
      <c r="H3" s="1317"/>
      <c r="I3" s="1318">
        <v>27</v>
      </c>
      <c r="J3" s="1318"/>
      <c r="K3" s="363"/>
      <c r="L3" s="363"/>
      <c r="M3" s="1319" t="s">
        <v>383</v>
      </c>
      <c r="N3" s="1319"/>
      <c r="O3" s="1319"/>
      <c r="P3" s="1319"/>
      <c r="Q3" s="1319"/>
      <c r="R3" s="1318">
        <v>143</v>
      </c>
      <c r="S3" s="1318"/>
      <c r="T3" s="364"/>
      <c r="U3" s="365"/>
      <c r="V3" s="364"/>
      <c r="W3" s="364"/>
      <c r="X3" s="364"/>
      <c r="Y3" s="366"/>
      <c r="Z3" s="244"/>
      <c r="AA3" s="356"/>
      <c r="AB3" s="244"/>
      <c r="AC3" s="244"/>
      <c r="AD3" s="244"/>
      <c r="AE3" s="244"/>
      <c r="AF3" s="244"/>
      <c r="AG3" s="244"/>
      <c r="AH3" s="244"/>
      <c r="AI3" s="244"/>
      <c r="AJ3" s="244"/>
      <c r="AK3" s="244"/>
      <c r="AL3" s="244"/>
      <c r="AM3" s="244"/>
      <c r="AN3" s="244"/>
      <c r="AO3" s="244"/>
      <c r="AP3" s="244"/>
      <c r="AQ3" s="244"/>
      <c r="AR3" s="244"/>
      <c r="AS3" s="244"/>
      <c r="AT3" s="244"/>
      <c r="AU3" s="244"/>
      <c r="AV3" s="244"/>
      <c r="AW3" s="244"/>
      <c r="AX3" s="244"/>
      <c r="AY3" s="244"/>
      <c r="AZ3" s="244"/>
      <c r="BA3" s="244"/>
      <c r="BB3" s="244"/>
      <c r="BC3" s="244"/>
      <c r="BD3" s="244"/>
      <c r="BE3" s="244"/>
      <c r="BF3" s="244"/>
      <c r="BG3" s="244"/>
      <c r="BH3" s="244"/>
      <c r="BI3" s="244"/>
      <c r="BJ3" s="244"/>
      <c r="BK3" s="244"/>
      <c r="BL3" s="244"/>
      <c r="BM3" s="244"/>
      <c r="BN3" s="244"/>
      <c r="BO3" s="244"/>
      <c r="BP3" s="244"/>
      <c r="BQ3" s="244"/>
      <c r="BR3" s="244"/>
      <c r="BS3" s="228"/>
      <c r="BU3" s="1315"/>
      <c r="BV3" s="1310" t="s">
        <v>274</v>
      </c>
      <c r="BW3" s="1311"/>
      <c r="BX3" s="1311"/>
      <c r="BY3" s="1311"/>
      <c r="BZ3" s="1311"/>
      <c r="CA3" s="1311"/>
      <c r="CB3" s="1311"/>
      <c r="CC3" s="1311"/>
      <c r="CD3" s="1311"/>
      <c r="CE3" s="1311"/>
      <c r="CF3" s="1311"/>
      <c r="CG3" s="1311"/>
      <c r="CH3" s="1311"/>
      <c r="CI3" s="1311"/>
      <c r="CJ3" s="1311"/>
      <c r="CK3" s="1311"/>
      <c r="CL3" s="1311"/>
      <c r="CM3" s="1311"/>
      <c r="CN3" s="1312"/>
      <c r="CO3" s="1293" t="s">
        <v>275</v>
      </c>
      <c r="CP3" s="1294"/>
      <c r="CQ3" s="1294"/>
      <c r="CR3" s="1294"/>
      <c r="CS3" s="1294"/>
      <c r="CT3" s="1294"/>
      <c r="CU3" s="1294"/>
      <c r="CV3" s="1294"/>
      <c r="CW3" s="1294"/>
      <c r="CX3" s="1294"/>
      <c r="CY3" s="1294"/>
      <c r="CZ3" s="1294"/>
      <c r="DA3" s="1294"/>
      <c r="DB3" s="1294"/>
      <c r="DC3" s="1294"/>
      <c r="DD3" s="1294"/>
      <c r="DE3" s="1294"/>
      <c r="DF3" s="1295"/>
    </row>
    <row r="4" spans="1:111" ht="15.95" customHeight="1">
      <c r="B4" s="1229" t="s">
        <v>176</v>
      </c>
      <c r="C4" s="1230"/>
      <c r="D4" s="1230"/>
      <c r="E4" s="1230"/>
      <c r="F4" s="1231"/>
      <c r="G4" s="828" t="s">
        <v>177</v>
      </c>
      <c r="H4" s="829"/>
      <c r="I4" s="829"/>
      <c r="J4" s="829"/>
      <c r="K4" s="828" t="s">
        <v>178</v>
      </c>
      <c r="L4" s="829"/>
      <c r="M4" s="829"/>
      <c r="N4" s="830"/>
      <c r="O4" s="829" t="s">
        <v>179</v>
      </c>
      <c r="P4" s="829"/>
      <c r="Q4" s="829"/>
      <c r="R4" s="829"/>
      <c r="S4" s="830"/>
      <c r="T4" s="367"/>
      <c r="U4" s="368"/>
      <c r="V4" s="369"/>
      <c r="W4" s="369"/>
      <c r="X4" s="369"/>
      <c r="Y4" s="369"/>
      <c r="Z4" s="370"/>
      <c r="AA4" s="371"/>
      <c r="AB4" s="372"/>
      <c r="AC4" s="235"/>
      <c r="AD4" s="235"/>
      <c r="AE4" s="235"/>
      <c r="AF4" s="235"/>
      <c r="AG4" s="235"/>
      <c r="AH4" s="235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27"/>
      <c r="BU4" s="1315"/>
      <c r="BV4" s="1296" t="s">
        <v>261</v>
      </c>
      <c r="BW4" s="1296" t="s">
        <v>299</v>
      </c>
      <c r="BX4" s="1296" t="s">
        <v>262</v>
      </c>
      <c r="BY4" s="924" t="s">
        <v>276</v>
      </c>
      <c r="BZ4" s="925" t="s">
        <v>328</v>
      </c>
      <c r="CA4" s="306"/>
      <c r="CB4" s="278" t="s">
        <v>249</v>
      </c>
      <c r="CC4" s="278" t="s">
        <v>250</v>
      </c>
      <c r="CD4" s="307" t="s">
        <v>277</v>
      </c>
      <c r="CE4" s="306" t="s">
        <v>338</v>
      </c>
      <c r="CF4" s="278" t="s">
        <v>14</v>
      </c>
      <c r="CG4" s="307" t="s">
        <v>278</v>
      </c>
      <c r="CH4" s="307" t="s">
        <v>279</v>
      </c>
      <c r="CI4" s="278" t="s">
        <v>166</v>
      </c>
      <c r="CJ4" s="1298" t="s">
        <v>280</v>
      </c>
      <c r="CK4" s="1299"/>
      <c r="CL4" s="279" t="s">
        <v>9</v>
      </c>
      <c r="CM4" s="1296" t="s">
        <v>104</v>
      </c>
      <c r="CN4" s="1296" t="s">
        <v>260</v>
      </c>
      <c r="CO4" s="1296" t="s">
        <v>261</v>
      </c>
      <c r="CP4" s="1296" t="s">
        <v>299</v>
      </c>
      <c r="CQ4" s="1296" t="s">
        <v>262</v>
      </c>
      <c r="CR4" s="924" t="s">
        <v>4</v>
      </c>
      <c r="CS4" s="306" t="s">
        <v>328</v>
      </c>
      <c r="CT4" s="278" t="s">
        <v>249</v>
      </c>
      <c r="CU4" s="278" t="s">
        <v>250</v>
      </c>
      <c r="CV4" s="307" t="s">
        <v>277</v>
      </c>
      <c r="CW4" s="306" t="s">
        <v>339</v>
      </c>
      <c r="CX4" s="1298" t="s">
        <v>281</v>
      </c>
      <c r="CY4" s="1299"/>
      <c r="CZ4" s="278" t="s">
        <v>166</v>
      </c>
      <c r="DA4" s="1298" t="s">
        <v>280</v>
      </c>
      <c r="DB4" s="1299"/>
      <c r="DC4" s="279" t="s">
        <v>9</v>
      </c>
      <c r="DD4" s="1302" t="s">
        <v>104</v>
      </c>
      <c r="DE4" s="1296" t="s">
        <v>260</v>
      </c>
      <c r="DF4" s="1300" t="s">
        <v>263</v>
      </c>
    </row>
    <row r="5" spans="1:111" ht="15.95" customHeight="1">
      <c r="B5" s="1232"/>
      <c r="C5" s="1233"/>
      <c r="D5" s="1233"/>
      <c r="E5" s="1233"/>
      <c r="F5" s="1234"/>
      <c r="G5" s="373" t="s">
        <v>180</v>
      </c>
      <c r="H5" s="374"/>
      <c r="I5" s="375" t="s">
        <v>181</v>
      </c>
      <c r="J5" s="376" t="s">
        <v>182</v>
      </c>
      <c r="K5" s="373" t="s">
        <v>180</v>
      </c>
      <c r="L5" s="375" t="s">
        <v>181</v>
      </c>
      <c r="M5" s="377" t="s">
        <v>182</v>
      </c>
      <c r="N5" s="378" t="s">
        <v>183</v>
      </c>
      <c r="O5" s="379" t="s">
        <v>184</v>
      </c>
      <c r="P5" s="380" t="s">
        <v>299</v>
      </c>
      <c r="Q5" s="375" t="s">
        <v>181</v>
      </c>
      <c r="R5" s="377" t="s">
        <v>343</v>
      </c>
      <c r="S5" s="378" t="s">
        <v>183</v>
      </c>
      <c r="T5" s="367"/>
      <c r="U5" s="368"/>
      <c r="V5" s="369"/>
      <c r="W5" s="369"/>
      <c r="X5" s="369"/>
      <c r="Y5" s="369"/>
      <c r="Z5" s="381" t="s">
        <v>185</v>
      </c>
      <c r="AA5" s="381" t="s">
        <v>33</v>
      </c>
      <c r="AB5" s="381" t="s">
        <v>34</v>
      </c>
      <c r="AC5" s="381" t="s">
        <v>35</v>
      </c>
      <c r="AD5" s="381" t="s">
        <v>36</v>
      </c>
      <c r="AE5" s="381" t="s">
        <v>37</v>
      </c>
      <c r="AF5" s="381" t="s">
        <v>38</v>
      </c>
      <c r="AG5" s="381" t="s">
        <v>39</v>
      </c>
      <c r="AH5" s="381" t="s">
        <v>40</v>
      </c>
      <c r="AI5" s="381" t="s">
        <v>41</v>
      </c>
      <c r="AJ5" s="381" t="s">
        <v>42</v>
      </c>
      <c r="AK5" s="381" t="s">
        <v>43</v>
      </c>
      <c r="AL5" s="381" t="s">
        <v>44</v>
      </c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35"/>
      <c r="BB5" s="235"/>
      <c r="BC5" s="235"/>
      <c r="BD5" s="235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27"/>
      <c r="BU5" s="1315"/>
      <c r="BV5" s="1313"/>
      <c r="BW5" s="1313"/>
      <c r="BX5" s="1313"/>
      <c r="BY5" s="1327" t="s">
        <v>90</v>
      </c>
      <c r="BZ5" s="1328"/>
      <c r="CA5" s="1329"/>
      <c r="CB5" s="1320" t="s">
        <v>90</v>
      </c>
      <c r="CC5" s="1321"/>
      <c r="CD5" s="1321"/>
      <c r="CE5" s="1322"/>
      <c r="CF5" s="296"/>
      <c r="CG5" s="308" t="s">
        <v>91</v>
      </c>
      <c r="CH5" s="297" t="s">
        <v>13</v>
      </c>
      <c r="CI5" s="296" t="s">
        <v>90</v>
      </c>
      <c r="CJ5" s="297" t="s">
        <v>13</v>
      </c>
      <c r="CK5" s="298" t="s">
        <v>304</v>
      </c>
      <c r="CL5" s="299" t="s">
        <v>168</v>
      </c>
      <c r="CM5" s="1297"/>
      <c r="CN5" s="1297"/>
      <c r="CO5" s="1297"/>
      <c r="CP5" s="1297"/>
      <c r="CQ5" s="1297"/>
      <c r="CR5" s="1304" t="s">
        <v>90</v>
      </c>
      <c r="CS5" s="1305"/>
      <c r="CT5" s="1305"/>
      <c r="CU5" s="1305"/>
      <c r="CV5" s="1305"/>
      <c r="CW5" s="1306"/>
      <c r="CX5" s="296" t="s">
        <v>91</v>
      </c>
      <c r="CY5" s="297" t="s">
        <v>90</v>
      </c>
      <c r="CZ5" s="296" t="s">
        <v>90</v>
      </c>
      <c r="DA5" s="297" t="s">
        <v>13</v>
      </c>
      <c r="DB5" s="297" t="s">
        <v>304</v>
      </c>
      <c r="DC5" s="299" t="s">
        <v>168</v>
      </c>
      <c r="DD5" s="1303"/>
      <c r="DE5" s="1297"/>
      <c r="DF5" s="1301"/>
    </row>
    <row r="6" spans="1:111" ht="16.5">
      <c r="B6" s="1279" t="s">
        <v>186</v>
      </c>
      <c r="C6" s="1280"/>
      <c r="D6" s="844"/>
      <c r="E6" s="1325"/>
      <c r="F6" s="1326"/>
      <c r="G6" s="1217">
        <v>547871</v>
      </c>
      <c r="H6" s="1218"/>
      <c r="I6" s="382">
        <v>399897</v>
      </c>
      <c r="J6" s="865">
        <v>-147974</v>
      </c>
      <c r="K6" s="945">
        <v>14792516</v>
      </c>
      <c r="L6" s="382">
        <v>12218471</v>
      </c>
      <c r="M6" s="865">
        <v>-2574045</v>
      </c>
      <c r="N6" s="820">
        <v>452535.96296296298</v>
      </c>
      <c r="O6" s="383">
        <v>72714516</v>
      </c>
      <c r="P6" s="384">
        <v>0</v>
      </c>
      <c r="Q6" s="382">
        <v>59129899</v>
      </c>
      <c r="R6" s="865">
        <v>-13584617</v>
      </c>
      <c r="S6" s="821">
        <v>427860.19946002273</v>
      </c>
      <c r="T6" s="1323"/>
      <c r="U6" s="1324"/>
      <c r="V6" s="369"/>
      <c r="W6" s="369"/>
      <c r="X6" s="369"/>
      <c r="Y6" s="369"/>
      <c r="Z6" s="385">
        <v>143</v>
      </c>
      <c r="AA6" s="386">
        <v>28</v>
      </c>
      <c r="AB6" s="386">
        <v>28</v>
      </c>
      <c r="AC6" s="386">
        <v>31</v>
      </c>
      <c r="AD6" s="386">
        <v>29</v>
      </c>
      <c r="AE6" s="386">
        <v>27</v>
      </c>
      <c r="AF6" s="386">
        <v>0</v>
      </c>
      <c r="AG6" s="386">
        <v>0</v>
      </c>
      <c r="AH6" s="386">
        <v>0</v>
      </c>
      <c r="AI6" s="386">
        <v>0</v>
      </c>
      <c r="AJ6" s="386">
        <v>0</v>
      </c>
      <c r="AK6" s="386">
        <v>0</v>
      </c>
      <c r="AL6" s="386">
        <v>0</v>
      </c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35"/>
      <c r="AZ6" s="235"/>
      <c r="BA6" s="235"/>
      <c r="BB6" s="235"/>
      <c r="BC6" s="235"/>
      <c r="BD6" s="235"/>
      <c r="BE6" s="235"/>
      <c r="BF6" s="235"/>
      <c r="BG6" s="235"/>
      <c r="BH6" s="235"/>
      <c r="BI6" s="235"/>
      <c r="BJ6" s="235"/>
      <c r="BK6" s="235"/>
      <c r="BL6" s="235"/>
      <c r="BM6" s="235"/>
      <c r="BN6" s="235"/>
      <c r="BO6" s="235"/>
      <c r="BP6" s="235"/>
      <c r="BQ6" s="235"/>
      <c r="BR6" s="235"/>
      <c r="BS6" s="227"/>
      <c r="BU6" s="812">
        <v>21</v>
      </c>
      <c r="BV6" s="813">
        <v>533870.9677419354</v>
      </c>
      <c r="BW6" s="814">
        <v>0</v>
      </c>
      <c r="BX6" s="813">
        <v>547870.96774193551</v>
      </c>
      <c r="BY6" s="813">
        <v>4622</v>
      </c>
      <c r="BZ6" s="813"/>
      <c r="CA6" s="813"/>
      <c r="CB6" s="813">
        <v>60368</v>
      </c>
      <c r="CC6" s="813">
        <v>0</v>
      </c>
      <c r="CD6" s="219">
        <v>30320</v>
      </c>
      <c r="CE6" s="813">
        <v>48339</v>
      </c>
      <c r="CF6" s="813">
        <v>23714</v>
      </c>
      <c r="CG6" s="813">
        <v>56215</v>
      </c>
      <c r="CH6" s="819"/>
      <c r="CI6" s="813">
        <v>31223</v>
      </c>
      <c r="CJ6" s="843">
        <v>192928</v>
      </c>
      <c r="CK6" s="819">
        <v>12584</v>
      </c>
      <c r="CL6" s="819">
        <v>29916</v>
      </c>
      <c r="CM6" s="819">
        <v>490229</v>
      </c>
      <c r="CN6" s="819">
        <v>89.478915449835142</v>
      </c>
      <c r="CO6" s="819">
        <v>88064.516129032272</v>
      </c>
      <c r="CP6" s="814">
        <v>0</v>
      </c>
      <c r="CQ6" s="819">
        <v>92741.93548387097</v>
      </c>
      <c r="CR6" s="815">
        <v>1241.1999999999998</v>
      </c>
      <c r="CT6" s="219">
        <v>9051.6</v>
      </c>
      <c r="CU6" s="815"/>
      <c r="CV6" s="815">
        <v>8671.1</v>
      </c>
      <c r="CW6" s="219">
        <v>3815.9000000000019</v>
      </c>
      <c r="CX6" s="348">
        <v>18497.599999999999</v>
      </c>
      <c r="CY6" s="219">
        <v>2275.6</v>
      </c>
      <c r="CZ6" s="817">
        <v>3979.5</v>
      </c>
      <c r="DA6" s="819">
        <v>49553.8</v>
      </c>
      <c r="DB6" s="817">
        <v>0</v>
      </c>
      <c r="DC6" s="819">
        <v>2482.7999999999997</v>
      </c>
      <c r="DD6" s="819">
        <v>99569.1</v>
      </c>
      <c r="DE6" s="819">
        <v>107.3614643478261</v>
      </c>
      <c r="DF6" s="818">
        <v>4.9235053847026835</v>
      </c>
    </row>
    <row r="7" spans="1:111" ht="16.5">
      <c r="B7" s="1281"/>
      <c r="C7" s="1282"/>
      <c r="D7" s="1287" t="s">
        <v>187</v>
      </c>
      <c r="E7" s="1289" t="s">
        <v>195</v>
      </c>
      <c r="F7" s="1290"/>
      <c r="G7" s="1213"/>
      <c r="H7" s="1214"/>
      <c r="I7" s="387"/>
      <c r="J7" s="866">
        <v>0</v>
      </c>
      <c r="K7" s="946">
        <v>0</v>
      </c>
      <c r="L7" s="388">
        <v>0</v>
      </c>
      <c r="M7" s="866">
        <v>0</v>
      </c>
      <c r="N7" s="831">
        <v>0</v>
      </c>
      <c r="O7" s="389">
        <v>0</v>
      </c>
      <c r="P7" s="390"/>
      <c r="Q7" s="391">
        <v>0</v>
      </c>
      <c r="R7" s="866">
        <v>0</v>
      </c>
      <c r="S7" s="832">
        <v>0</v>
      </c>
      <c r="T7" s="392">
        <v>27</v>
      </c>
      <c r="U7" s="393">
        <v>27</v>
      </c>
      <c r="V7" s="394">
        <v>26</v>
      </c>
      <c r="W7" s="394">
        <v>26</v>
      </c>
      <c r="X7" s="394">
        <v>1</v>
      </c>
      <c r="Y7" s="394">
        <v>1</v>
      </c>
      <c r="Z7" s="395">
        <v>0</v>
      </c>
      <c r="AA7" s="396">
        <v>0</v>
      </c>
      <c r="AB7" s="397"/>
      <c r="AC7" s="397"/>
      <c r="AD7" s="397"/>
      <c r="AE7" s="397"/>
      <c r="AF7" s="397">
        <v>0</v>
      </c>
      <c r="AG7" s="397">
        <v>0</v>
      </c>
      <c r="AH7" s="397">
        <v>0</v>
      </c>
      <c r="AI7" s="397">
        <v>0</v>
      </c>
      <c r="AJ7" s="397">
        <v>0</v>
      </c>
      <c r="AK7" s="397">
        <v>0</v>
      </c>
      <c r="AL7" s="396">
        <v>0</v>
      </c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235"/>
      <c r="BB7" s="235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35"/>
      <c r="BR7" s="235"/>
      <c r="BS7" s="227"/>
      <c r="BU7" s="810">
        <v>22</v>
      </c>
      <c r="BV7" s="813">
        <v>533870.9677419354</v>
      </c>
      <c r="BW7" s="814">
        <v>0</v>
      </c>
      <c r="BX7" s="813">
        <v>547870.96774193551</v>
      </c>
      <c r="BY7" s="813">
        <v>19901</v>
      </c>
      <c r="BZ7" s="813"/>
      <c r="CA7" s="813"/>
      <c r="CB7" s="813">
        <v>49590</v>
      </c>
      <c r="CC7" s="813">
        <v>0</v>
      </c>
      <c r="CD7" s="219">
        <v>28343</v>
      </c>
      <c r="CE7" s="813">
        <v>32945</v>
      </c>
      <c r="CF7" s="813">
        <v>28358</v>
      </c>
      <c r="CG7" s="813">
        <v>55485</v>
      </c>
      <c r="CH7" s="819"/>
      <c r="CI7" s="813">
        <v>33766</v>
      </c>
      <c r="CJ7" s="819">
        <v>202277</v>
      </c>
      <c r="CK7" s="819">
        <v>13266</v>
      </c>
      <c r="CL7" s="819">
        <v>32195</v>
      </c>
      <c r="CM7" s="819">
        <v>496126</v>
      </c>
      <c r="CN7" s="819">
        <v>90.555263777673105</v>
      </c>
      <c r="CO7" s="819">
        <v>88064.516129032272</v>
      </c>
      <c r="CP7" s="814">
        <v>0</v>
      </c>
      <c r="CQ7" s="819">
        <v>92741.93548387097</v>
      </c>
      <c r="CR7" s="815">
        <v>1477.2</v>
      </c>
      <c r="CT7" s="219">
        <v>5183.8</v>
      </c>
      <c r="CU7" s="815"/>
      <c r="CV7" s="815">
        <v>7357.2000000000007</v>
      </c>
      <c r="CW7" s="219">
        <v>3710.0000000000045</v>
      </c>
      <c r="CX7" s="816">
        <v>17856.5</v>
      </c>
      <c r="CY7" s="219">
        <v>3179</v>
      </c>
      <c r="CZ7" s="817">
        <v>3078.2</v>
      </c>
      <c r="DA7" s="819">
        <v>43386.299999999996</v>
      </c>
      <c r="DB7" s="817">
        <v>0</v>
      </c>
      <c r="DC7" s="819">
        <v>2586.5</v>
      </c>
      <c r="DD7" s="819">
        <v>87814.700000000012</v>
      </c>
      <c r="DE7" s="819">
        <v>94.687154782608701</v>
      </c>
      <c r="DF7" s="818">
        <v>5.6496919080746153</v>
      </c>
    </row>
    <row r="8" spans="1:111" ht="16.5">
      <c r="B8" s="398"/>
      <c r="C8" s="399"/>
      <c r="D8" s="1343"/>
      <c r="E8" s="1199" t="s">
        <v>190</v>
      </c>
      <c r="F8" s="1200"/>
      <c r="G8" s="1201">
        <v>27419.4</v>
      </c>
      <c r="H8" s="1202"/>
      <c r="I8" s="387">
        <v>16481</v>
      </c>
      <c r="J8" s="867">
        <v>-10938.400000000001</v>
      </c>
      <c r="K8" s="935">
        <v>740322.6</v>
      </c>
      <c r="L8" s="391">
        <v>542286</v>
      </c>
      <c r="M8" s="867">
        <v>-198036.59999999998</v>
      </c>
      <c r="N8" s="400">
        <v>20084.666666666668</v>
      </c>
      <c r="O8" s="401">
        <v>3506774.1935483878</v>
      </c>
      <c r="P8" s="402"/>
      <c r="Q8" s="391">
        <v>3352745</v>
      </c>
      <c r="R8" s="867">
        <v>-154029.19354838785</v>
      </c>
      <c r="S8" s="403">
        <v>23445.76923076923</v>
      </c>
      <c r="T8" s="404">
        <v>27</v>
      </c>
      <c r="U8" s="405">
        <v>27</v>
      </c>
      <c r="V8" s="394">
        <v>26</v>
      </c>
      <c r="W8" s="394">
        <v>26</v>
      </c>
      <c r="X8" s="394">
        <v>1</v>
      </c>
      <c r="Y8" s="394">
        <v>1</v>
      </c>
      <c r="Z8" s="406">
        <v>143</v>
      </c>
      <c r="AA8" s="396">
        <v>28</v>
      </c>
      <c r="AB8" s="396">
        <v>28</v>
      </c>
      <c r="AC8" s="396">
        <v>31</v>
      </c>
      <c r="AD8" s="396">
        <v>29</v>
      </c>
      <c r="AE8" s="396">
        <v>27</v>
      </c>
      <c r="AF8" s="396">
        <v>0</v>
      </c>
      <c r="AG8" s="396">
        <v>0</v>
      </c>
      <c r="AH8" s="396">
        <v>0</v>
      </c>
      <c r="AI8" s="396">
        <v>0</v>
      </c>
      <c r="AJ8" s="396">
        <v>0</v>
      </c>
      <c r="AK8" s="396">
        <v>0</v>
      </c>
      <c r="AL8" s="396">
        <v>0</v>
      </c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235"/>
      <c r="BB8" s="235"/>
      <c r="BC8" s="235"/>
      <c r="BD8" s="235"/>
      <c r="BE8" s="235"/>
      <c r="BF8" s="235"/>
      <c r="BG8" s="235"/>
      <c r="BH8" s="235"/>
      <c r="BI8" s="235"/>
      <c r="BJ8" s="235"/>
      <c r="BK8" s="235"/>
      <c r="BL8" s="235"/>
      <c r="BM8" s="235"/>
      <c r="BN8" s="235"/>
      <c r="BO8" s="235"/>
      <c r="BP8" s="235"/>
      <c r="BQ8" s="235"/>
      <c r="BR8" s="235"/>
      <c r="BS8" s="227"/>
      <c r="BU8" s="812">
        <v>23</v>
      </c>
      <c r="BV8" s="813">
        <v>533870.9677419354</v>
      </c>
      <c r="BW8" s="814">
        <v>0</v>
      </c>
      <c r="BX8" s="813">
        <v>547870.96774193551</v>
      </c>
      <c r="BY8" s="813">
        <v>17264</v>
      </c>
      <c r="BZ8" s="813"/>
      <c r="CA8" s="813"/>
      <c r="CB8" s="813">
        <v>33936</v>
      </c>
      <c r="CC8" s="813">
        <v>0</v>
      </c>
      <c r="CD8" s="219">
        <v>13231</v>
      </c>
      <c r="CE8" s="813">
        <v>38005</v>
      </c>
      <c r="CF8" s="813">
        <v>28498</v>
      </c>
      <c r="CG8" s="813">
        <v>65780</v>
      </c>
      <c r="CH8" s="819"/>
      <c r="CI8" s="813">
        <v>32791</v>
      </c>
      <c r="CJ8" s="819">
        <v>134787</v>
      </c>
      <c r="CK8" s="819">
        <v>9394</v>
      </c>
      <c r="CL8" s="819">
        <v>24463</v>
      </c>
      <c r="CM8" s="819">
        <v>398149</v>
      </c>
      <c r="CN8" s="819">
        <v>72.672038389072071</v>
      </c>
      <c r="CO8" s="819">
        <v>88064.516129032272</v>
      </c>
      <c r="CP8" s="814">
        <v>0</v>
      </c>
      <c r="CQ8" s="819">
        <v>92741.93548387097</v>
      </c>
      <c r="CR8" s="815">
        <v>1873.6000000000001</v>
      </c>
      <c r="CT8" s="219">
        <v>5969.9</v>
      </c>
      <c r="CU8" s="815"/>
      <c r="CV8" s="815">
        <v>4856.1000000000004</v>
      </c>
      <c r="CW8" s="219">
        <v>5274.9000000000051</v>
      </c>
      <c r="CX8" s="816">
        <v>21683</v>
      </c>
      <c r="CY8" s="219">
        <v>1842.5</v>
      </c>
      <c r="CZ8" s="817">
        <v>2947.2</v>
      </c>
      <c r="DA8" s="819">
        <v>38096.800000000003</v>
      </c>
      <c r="DB8" s="817">
        <v>0</v>
      </c>
      <c r="DC8" s="819">
        <v>2934.6</v>
      </c>
      <c r="DD8" s="819">
        <v>85478.60000000002</v>
      </c>
      <c r="DE8" s="819">
        <v>92.168229565217402</v>
      </c>
      <c r="DF8" s="818">
        <v>4.6578792820659194</v>
      </c>
    </row>
    <row r="9" spans="1:111" ht="16.5">
      <c r="B9" s="398"/>
      <c r="C9" s="399"/>
      <c r="D9" s="1288"/>
      <c r="E9" s="1199" t="s">
        <v>194</v>
      </c>
      <c r="F9" s="1200"/>
      <c r="G9" s="1201"/>
      <c r="H9" s="1202"/>
      <c r="I9" s="387">
        <v>0</v>
      </c>
      <c r="J9" s="867">
        <v>0</v>
      </c>
      <c r="K9" s="935"/>
      <c r="L9" s="391"/>
      <c r="M9" s="867">
        <v>0</v>
      </c>
      <c r="N9" s="400">
        <v>0</v>
      </c>
      <c r="O9" s="401"/>
      <c r="P9" s="402"/>
      <c r="Q9" s="391"/>
      <c r="R9" s="867">
        <v>0</v>
      </c>
      <c r="S9" s="403">
        <v>0</v>
      </c>
      <c r="T9" s="404">
        <v>27</v>
      </c>
      <c r="U9" s="405">
        <v>27</v>
      </c>
      <c r="V9" s="394">
        <v>10</v>
      </c>
      <c r="W9" s="394">
        <v>10</v>
      </c>
      <c r="X9" s="394">
        <v>17</v>
      </c>
      <c r="Y9" s="394">
        <v>17</v>
      </c>
      <c r="Z9" s="406">
        <v>0</v>
      </c>
      <c r="AA9" s="396">
        <v>0</v>
      </c>
      <c r="AB9" s="396">
        <v>0</v>
      </c>
      <c r="AC9" s="396">
        <v>0</v>
      </c>
      <c r="AD9" s="396">
        <v>0</v>
      </c>
      <c r="AE9" s="396">
        <v>0</v>
      </c>
      <c r="AF9" s="396">
        <v>0</v>
      </c>
      <c r="AG9" s="396">
        <v>0</v>
      </c>
      <c r="AH9" s="396">
        <v>0</v>
      </c>
      <c r="AI9" s="396">
        <v>0</v>
      </c>
      <c r="AJ9" s="396">
        <v>0</v>
      </c>
      <c r="AK9" s="396">
        <v>0</v>
      </c>
      <c r="AL9" s="396">
        <v>0</v>
      </c>
      <c r="AM9" s="235"/>
      <c r="AN9" s="235"/>
      <c r="AO9" s="235"/>
      <c r="AP9" s="235"/>
      <c r="AQ9" s="235"/>
      <c r="AR9" s="235"/>
      <c r="AS9" s="235"/>
      <c r="AT9" s="235"/>
      <c r="AU9" s="235"/>
      <c r="AV9" s="235"/>
      <c r="AW9" s="235"/>
      <c r="AX9" s="235"/>
      <c r="AY9" s="235"/>
      <c r="AZ9" s="235"/>
      <c r="BA9" s="235"/>
      <c r="BB9" s="235"/>
      <c r="BC9" s="235"/>
      <c r="BD9" s="235"/>
      <c r="BE9" s="235"/>
      <c r="BF9" s="235"/>
      <c r="BG9" s="235"/>
      <c r="BH9" s="235"/>
      <c r="BI9" s="235"/>
      <c r="BJ9" s="235"/>
      <c r="BK9" s="235"/>
      <c r="BL9" s="235"/>
      <c r="BM9" s="235"/>
      <c r="BN9" s="235"/>
      <c r="BO9" s="235"/>
      <c r="BP9" s="235"/>
      <c r="BQ9" s="235"/>
      <c r="BR9" s="235"/>
      <c r="BS9" s="227"/>
      <c r="BU9" s="810">
        <v>24</v>
      </c>
      <c r="BV9" s="813">
        <v>533870.9677419354</v>
      </c>
      <c r="BW9" s="814">
        <v>0</v>
      </c>
      <c r="BX9" s="813">
        <v>547870.96774193551</v>
      </c>
      <c r="BY9" s="813">
        <v>7262</v>
      </c>
      <c r="BZ9" s="813"/>
      <c r="CA9" s="813"/>
      <c r="CB9" s="813">
        <v>21793</v>
      </c>
      <c r="CC9" s="813">
        <v>0</v>
      </c>
      <c r="CD9" s="219">
        <v>12696</v>
      </c>
      <c r="CE9" s="813">
        <v>20821</v>
      </c>
      <c r="CF9" s="813">
        <v>12565</v>
      </c>
      <c r="CG9" s="813">
        <v>28553</v>
      </c>
      <c r="CH9" s="819"/>
      <c r="CI9" s="813">
        <v>12331</v>
      </c>
      <c r="CJ9" s="819">
        <v>79050</v>
      </c>
      <c r="CK9" s="819">
        <v>3894</v>
      </c>
      <c r="CL9" s="819">
        <v>22737</v>
      </c>
      <c r="CM9" s="819">
        <v>221702</v>
      </c>
      <c r="CN9" s="819">
        <v>40.46609750353273</v>
      </c>
      <c r="CO9" s="819">
        <v>88064.516129032272</v>
      </c>
      <c r="CP9" s="814">
        <v>0</v>
      </c>
      <c r="CQ9" s="819">
        <v>92741.93548387097</v>
      </c>
      <c r="CR9" s="815">
        <v>79.2</v>
      </c>
      <c r="CT9" s="219">
        <v>3478.1</v>
      </c>
      <c r="CU9" s="815"/>
      <c r="CV9" s="815">
        <v>2355.6999999999998</v>
      </c>
      <c r="CW9" s="219">
        <v>2674.3</v>
      </c>
      <c r="CX9" s="816">
        <v>6614</v>
      </c>
      <c r="CY9" s="219">
        <v>1122.4000000000001</v>
      </c>
      <c r="CZ9" s="817">
        <v>665.3</v>
      </c>
      <c r="DA9" s="819">
        <v>26490.699999999997</v>
      </c>
      <c r="DB9" s="817">
        <v>0</v>
      </c>
      <c r="DC9" s="819">
        <v>2597.4</v>
      </c>
      <c r="DD9" s="819">
        <v>46077.1</v>
      </c>
      <c r="DE9" s="819">
        <v>49.683133913043477</v>
      </c>
      <c r="DF9" s="818">
        <v>4.8115441292963315</v>
      </c>
    </row>
    <row r="10" spans="1:111" ht="16.5">
      <c r="B10" s="398"/>
      <c r="C10" s="399"/>
      <c r="D10" s="408" t="s">
        <v>189</v>
      </c>
      <c r="E10" s="1199" t="s">
        <v>190</v>
      </c>
      <c r="F10" s="1200"/>
      <c r="G10" s="1201">
        <v>62193.5</v>
      </c>
      <c r="H10" s="1202"/>
      <c r="I10" s="387">
        <v>45610</v>
      </c>
      <c r="J10" s="867">
        <v>-16583.5</v>
      </c>
      <c r="K10" s="935">
        <v>1679225.8</v>
      </c>
      <c r="L10" s="391">
        <v>1525820</v>
      </c>
      <c r="M10" s="867">
        <v>-153405.80000000005</v>
      </c>
      <c r="N10" s="400">
        <v>56511.851851851854</v>
      </c>
      <c r="O10" s="401">
        <v>8490967.7419354804</v>
      </c>
      <c r="P10" s="402"/>
      <c r="Q10" s="391">
        <v>7820407</v>
      </c>
      <c r="R10" s="867">
        <v>-670560.74193548039</v>
      </c>
      <c r="S10" s="403">
        <v>54688.160839160839</v>
      </c>
      <c r="T10" s="404">
        <v>27</v>
      </c>
      <c r="U10" s="405">
        <v>27</v>
      </c>
      <c r="V10" s="394">
        <v>26</v>
      </c>
      <c r="W10" s="394">
        <v>26</v>
      </c>
      <c r="X10" s="394">
        <v>1</v>
      </c>
      <c r="Y10" s="394">
        <v>1</v>
      </c>
      <c r="Z10" s="406">
        <v>143</v>
      </c>
      <c r="AA10" s="396">
        <v>28</v>
      </c>
      <c r="AB10" s="396">
        <v>28</v>
      </c>
      <c r="AC10" s="396">
        <v>31</v>
      </c>
      <c r="AD10" s="396">
        <v>29</v>
      </c>
      <c r="AE10" s="396">
        <v>27</v>
      </c>
      <c r="AF10" s="396">
        <v>0</v>
      </c>
      <c r="AG10" s="396">
        <v>0</v>
      </c>
      <c r="AH10" s="396">
        <v>0</v>
      </c>
      <c r="AI10" s="396">
        <v>0</v>
      </c>
      <c r="AJ10" s="396">
        <v>0</v>
      </c>
      <c r="AK10" s="396">
        <v>0</v>
      </c>
      <c r="AL10" s="396">
        <v>0</v>
      </c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235"/>
      <c r="BB10" s="235"/>
      <c r="BC10" s="235"/>
      <c r="BD10" s="235"/>
      <c r="BE10" s="235"/>
      <c r="BF10" s="235"/>
      <c r="BG10" s="235"/>
      <c r="BH10" s="235"/>
      <c r="BI10" s="235"/>
      <c r="BJ10" s="235"/>
      <c r="BK10" s="235"/>
      <c r="BL10" s="235"/>
      <c r="BM10" s="235"/>
      <c r="BN10" s="235"/>
      <c r="BO10" s="235"/>
      <c r="BP10" s="235"/>
      <c r="BQ10" s="235"/>
      <c r="BR10" s="235"/>
      <c r="BS10" s="227"/>
      <c r="BU10" s="812">
        <v>25</v>
      </c>
      <c r="BV10" s="819">
        <v>533870.9677419354</v>
      </c>
      <c r="BW10" s="814">
        <v>0</v>
      </c>
      <c r="BX10" s="819">
        <v>547870.96774193551</v>
      </c>
      <c r="BY10" s="813">
        <v>22576</v>
      </c>
      <c r="BZ10" s="819"/>
      <c r="CA10" s="813"/>
      <c r="CB10" s="813">
        <v>78567</v>
      </c>
      <c r="CC10" s="819">
        <v>0</v>
      </c>
      <c r="CD10" s="219">
        <v>30478</v>
      </c>
      <c r="CE10" s="813">
        <v>36325</v>
      </c>
      <c r="CF10" s="813">
        <v>33273</v>
      </c>
      <c r="CG10" s="813">
        <v>79759</v>
      </c>
      <c r="CH10" s="819"/>
      <c r="CI10" s="813">
        <v>33981</v>
      </c>
      <c r="CJ10" s="813">
        <v>201716</v>
      </c>
      <c r="CK10" s="813">
        <v>12903</v>
      </c>
      <c r="CL10" s="813">
        <v>29271</v>
      </c>
      <c r="CM10" s="813">
        <v>558849</v>
      </c>
      <c r="CN10" s="813">
        <v>102.00376236457842</v>
      </c>
      <c r="CO10" s="348">
        <v>88064.516129032272</v>
      </c>
      <c r="CP10" s="304">
        <v>0</v>
      </c>
      <c r="CQ10" s="348">
        <v>92741.93548387097</v>
      </c>
      <c r="CR10" s="815">
        <v>2070.1999999999998</v>
      </c>
      <c r="CT10" s="219">
        <v>9517.4</v>
      </c>
      <c r="CU10" s="815"/>
      <c r="CV10" s="815">
        <v>9066.4000000000015</v>
      </c>
      <c r="CW10" s="219">
        <v>5505.9000000000051</v>
      </c>
      <c r="CX10" s="816">
        <v>25907.4</v>
      </c>
      <c r="CY10" s="219">
        <v>3574</v>
      </c>
      <c r="CZ10" s="817">
        <v>1943.6999999999998</v>
      </c>
      <c r="DA10" s="817">
        <v>46069.399999999994</v>
      </c>
      <c r="DB10" s="817">
        <v>0</v>
      </c>
      <c r="DC10" s="817">
        <v>3135.4</v>
      </c>
      <c r="DD10" s="819">
        <v>106789.79999999999</v>
      </c>
      <c r="DE10" s="819">
        <v>115.14726260869563</v>
      </c>
      <c r="DF10" s="818">
        <v>5.233168336301782</v>
      </c>
    </row>
    <row r="11" spans="1:111" ht="16.5">
      <c r="B11" s="398"/>
      <c r="C11" s="399"/>
      <c r="D11" s="408" t="s">
        <v>191</v>
      </c>
      <c r="E11" s="1199" t="s">
        <v>190</v>
      </c>
      <c r="F11" s="1200"/>
      <c r="G11" s="1201">
        <v>0</v>
      </c>
      <c r="H11" s="1202"/>
      <c r="I11" s="387">
        <v>0</v>
      </c>
      <c r="J11" s="867">
        <v>0</v>
      </c>
      <c r="K11" s="935">
        <v>0</v>
      </c>
      <c r="L11" s="391">
        <v>0</v>
      </c>
      <c r="M11" s="867">
        <v>0</v>
      </c>
      <c r="N11" s="400">
        <v>0</v>
      </c>
      <c r="O11" s="401">
        <v>0</v>
      </c>
      <c r="P11" s="402"/>
      <c r="Q11" s="391">
        <v>0</v>
      </c>
      <c r="R11" s="867">
        <v>0</v>
      </c>
      <c r="S11" s="403">
        <v>0</v>
      </c>
      <c r="T11" s="404">
        <v>27</v>
      </c>
      <c r="U11" s="405">
        <v>27</v>
      </c>
      <c r="V11" s="394">
        <v>10</v>
      </c>
      <c r="W11" s="394">
        <v>10</v>
      </c>
      <c r="X11" s="394">
        <v>17</v>
      </c>
      <c r="Y11" s="394">
        <v>17</v>
      </c>
      <c r="Z11" s="406">
        <v>87</v>
      </c>
      <c r="AA11" s="396">
        <v>28</v>
      </c>
      <c r="AB11" s="396">
        <v>28</v>
      </c>
      <c r="AC11" s="396">
        <v>31</v>
      </c>
      <c r="AD11" s="396">
        <v>0</v>
      </c>
      <c r="AE11" s="396">
        <v>0</v>
      </c>
      <c r="AF11" s="396">
        <v>0</v>
      </c>
      <c r="AG11" s="396">
        <v>0</v>
      </c>
      <c r="AH11" s="396">
        <v>0</v>
      </c>
      <c r="AI11" s="396">
        <v>0</v>
      </c>
      <c r="AJ11" s="396">
        <v>0</v>
      </c>
      <c r="AK11" s="396">
        <v>0</v>
      </c>
      <c r="AL11" s="396">
        <v>0</v>
      </c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235"/>
      <c r="BB11" s="235"/>
      <c r="BC11" s="235"/>
      <c r="BD11" s="235"/>
      <c r="BE11" s="235"/>
      <c r="BF11" s="235"/>
      <c r="BG11" s="235"/>
      <c r="BH11" s="235"/>
      <c r="BI11" s="235"/>
      <c r="BJ11" s="235"/>
      <c r="BK11" s="235"/>
      <c r="BL11" s="235"/>
      <c r="BM11" s="235"/>
      <c r="BN11" s="235"/>
      <c r="BO11" s="235"/>
      <c r="BP11" s="235"/>
      <c r="BQ11" s="235"/>
      <c r="BR11" s="235"/>
      <c r="BS11" s="227"/>
      <c r="BU11" s="810">
        <v>26</v>
      </c>
      <c r="BV11" s="819">
        <v>533870.9677419354</v>
      </c>
      <c r="BW11" s="814">
        <v>0</v>
      </c>
      <c r="BX11" s="819">
        <v>547870.96774193551</v>
      </c>
      <c r="BY11" s="819">
        <v>22931</v>
      </c>
      <c r="BZ11" s="819"/>
      <c r="CA11" s="819"/>
      <c r="CB11" s="819">
        <v>72483</v>
      </c>
      <c r="CC11" s="819"/>
      <c r="CD11" s="813">
        <v>28141</v>
      </c>
      <c r="CE11" s="813">
        <v>48746</v>
      </c>
      <c r="CF11" s="813">
        <v>25706</v>
      </c>
      <c r="CG11" s="813">
        <v>68754</v>
      </c>
      <c r="CH11" s="819"/>
      <c r="CI11" s="813">
        <v>39327</v>
      </c>
      <c r="CJ11" s="813">
        <v>183287</v>
      </c>
      <c r="CK11" s="813">
        <v>10670</v>
      </c>
      <c r="CL11" s="813">
        <v>28010</v>
      </c>
      <c r="CM11" s="813">
        <v>528055</v>
      </c>
      <c r="CN11" s="813">
        <v>96.383095854922274</v>
      </c>
      <c r="CO11" s="819">
        <v>88064.516129032272</v>
      </c>
      <c r="CP11" s="814">
        <v>0</v>
      </c>
      <c r="CQ11" s="819">
        <v>92741.93548387097</v>
      </c>
      <c r="CR11" s="819">
        <v>2119.1999999999998</v>
      </c>
      <c r="CS11" s="819"/>
      <c r="CT11" s="819">
        <v>9362.2999999999993</v>
      </c>
      <c r="CU11" s="815"/>
      <c r="CV11" s="819">
        <v>4652.8</v>
      </c>
      <c r="CW11" s="819">
        <v>3761.7000000000003</v>
      </c>
      <c r="CX11" s="819">
        <v>22140.399999999998</v>
      </c>
      <c r="CY11" s="819">
        <v>3206</v>
      </c>
      <c r="CZ11" s="819">
        <v>3588.2</v>
      </c>
      <c r="DA11" s="819">
        <v>42745.899999999994</v>
      </c>
      <c r="DB11" s="817"/>
      <c r="DC11" s="819">
        <v>2909.7</v>
      </c>
      <c r="DD11" s="819">
        <v>94486.2</v>
      </c>
      <c r="DE11" s="819">
        <v>101.88077217391304</v>
      </c>
      <c r="DF11" s="818">
        <v>5.5886997254625541</v>
      </c>
    </row>
    <row r="12" spans="1:111" ht="16.5">
      <c r="B12" s="398"/>
      <c r="C12" s="399"/>
      <c r="D12" s="408" t="s">
        <v>192</v>
      </c>
      <c r="E12" s="1199" t="s">
        <v>190</v>
      </c>
      <c r="F12" s="1200"/>
      <c r="G12" s="1201">
        <v>30161.3</v>
      </c>
      <c r="H12" s="1202"/>
      <c r="I12" s="387">
        <v>27557</v>
      </c>
      <c r="J12" s="867">
        <v>-2604.2999999999993</v>
      </c>
      <c r="K12" s="935">
        <v>814354.8</v>
      </c>
      <c r="L12" s="391">
        <v>709859</v>
      </c>
      <c r="M12" s="867">
        <v>-104495.80000000005</v>
      </c>
      <c r="N12" s="400">
        <v>26291.074074074073</v>
      </c>
      <c r="O12" s="409">
        <v>3604193.5483870995</v>
      </c>
      <c r="P12" s="410"/>
      <c r="Q12" s="391">
        <v>3330633</v>
      </c>
      <c r="R12" s="867">
        <v>-273560.54838709952</v>
      </c>
      <c r="S12" s="411">
        <v>23291.139860139861</v>
      </c>
      <c r="T12" s="404">
        <v>27</v>
      </c>
      <c r="U12" s="405">
        <v>27</v>
      </c>
      <c r="V12" s="394">
        <v>26</v>
      </c>
      <c r="W12" s="394">
        <v>26</v>
      </c>
      <c r="X12" s="394">
        <v>1</v>
      </c>
      <c r="Y12" s="394">
        <v>1</v>
      </c>
      <c r="Z12" s="406">
        <v>143</v>
      </c>
      <c r="AA12" s="396">
        <v>28</v>
      </c>
      <c r="AB12" s="396">
        <v>28</v>
      </c>
      <c r="AC12" s="396">
        <v>31</v>
      </c>
      <c r="AD12" s="396">
        <v>29</v>
      </c>
      <c r="AE12" s="396">
        <v>27</v>
      </c>
      <c r="AF12" s="396">
        <v>0</v>
      </c>
      <c r="AG12" s="396">
        <v>0</v>
      </c>
      <c r="AH12" s="396">
        <v>0</v>
      </c>
      <c r="AI12" s="396">
        <v>0</v>
      </c>
      <c r="AJ12" s="396">
        <v>0</v>
      </c>
      <c r="AK12" s="396">
        <v>0</v>
      </c>
      <c r="AL12" s="396">
        <v>0</v>
      </c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35"/>
      <c r="BB12" s="235"/>
      <c r="BC12" s="235"/>
      <c r="BD12" s="235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27"/>
      <c r="BU12" s="812">
        <v>27</v>
      </c>
      <c r="BV12" s="819">
        <v>533870.9677419354</v>
      </c>
      <c r="BW12" s="814">
        <v>0</v>
      </c>
      <c r="BX12" s="819">
        <v>547870.96774193551</v>
      </c>
      <c r="BY12" s="819">
        <v>9568</v>
      </c>
      <c r="BZ12" s="819"/>
      <c r="CA12" s="813"/>
      <c r="CB12" s="819">
        <v>50801</v>
      </c>
      <c r="CD12" s="819">
        <v>31015</v>
      </c>
      <c r="CE12" s="819">
        <v>22076</v>
      </c>
      <c r="CF12" s="819">
        <v>12690</v>
      </c>
      <c r="CG12" s="819">
        <v>32211</v>
      </c>
      <c r="CH12" s="819"/>
      <c r="CI12" s="819">
        <v>31807</v>
      </c>
      <c r="CJ12" s="819">
        <v>160094</v>
      </c>
      <c r="CK12" s="819">
        <v>12144</v>
      </c>
      <c r="CL12" s="819">
        <v>28038</v>
      </c>
      <c r="CM12" s="819">
        <v>390444</v>
      </c>
      <c r="CN12" s="819">
        <v>71.265685350918503</v>
      </c>
      <c r="CO12" s="819">
        <v>88064.516129032272</v>
      </c>
      <c r="CP12" s="814">
        <v>0</v>
      </c>
      <c r="CQ12" s="819">
        <v>92741.93548387097</v>
      </c>
      <c r="CR12" s="819">
        <v>2207.6</v>
      </c>
      <c r="CT12" s="819">
        <v>10387.700000000001</v>
      </c>
      <c r="CV12" s="819">
        <v>2281.5</v>
      </c>
      <c r="CW12" s="819">
        <v>2075.4</v>
      </c>
      <c r="CX12" s="819">
        <v>2461.4</v>
      </c>
      <c r="CY12" s="819">
        <v>2972</v>
      </c>
      <c r="CZ12" s="819">
        <v>1778.6000000000001</v>
      </c>
      <c r="DA12" s="819">
        <v>29416</v>
      </c>
      <c r="DB12" s="819">
        <v>0</v>
      </c>
      <c r="DC12" s="819">
        <v>4524.8999999999996</v>
      </c>
      <c r="DD12" s="819">
        <v>58105.100000000006</v>
      </c>
      <c r="DE12" s="819">
        <v>62.65245565217392</v>
      </c>
      <c r="DF12" s="818">
        <v>6.7196166945758629</v>
      </c>
      <c r="DG12" s="219">
        <v>0</v>
      </c>
    </row>
    <row r="13" spans="1:111" ht="16.5">
      <c r="B13" s="398"/>
      <c r="C13" s="399"/>
      <c r="D13" s="936" t="s">
        <v>193</v>
      </c>
      <c r="E13" s="1199" t="s">
        <v>190</v>
      </c>
      <c r="F13" s="1200"/>
      <c r="G13" s="1201">
        <v>29967.7</v>
      </c>
      <c r="H13" s="1202"/>
      <c r="I13" s="387">
        <v>19503</v>
      </c>
      <c r="J13" s="867">
        <v>-10464.700000000001</v>
      </c>
      <c r="K13" s="935">
        <v>809129</v>
      </c>
      <c r="L13" s="391">
        <v>757445</v>
      </c>
      <c r="M13" s="867">
        <v>-51684</v>
      </c>
      <c r="N13" s="400">
        <v>28053.518518518518</v>
      </c>
      <c r="O13" s="401">
        <v>4429677.4193548374</v>
      </c>
      <c r="P13" s="402"/>
      <c r="Q13" s="391">
        <v>3534090</v>
      </c>
      <c r="R13" s="867">
        <v>-895587.41935483739</v>
      </c>
      <c r="S13" s="403">
        <v>24713.916083916083</v>
      </c>
      <c r="T13" s="404">
        <v>27</v>
      </c>
      <c r="U13" s="405">
        <v>27</v>
      </c>
      <c r="V13" s="394">
        <v>26</v>
      </c>
      <c r="W13" s="394">
        <v>26</v>
      </c>
      <c r="X13" s="394">
        <v>1</v>
      </c>
      <c r="Y13" s="394">
        <v>1</v>
      </c>
      <c r="Z13" s="406">
        <v>143</v>
      </c>
      <c r="AA13" s="396">
        <v>28</v>
      </c>
      <c r="AB13" s="396">
        <v>28</v>
      </c>
      <c r="AC13" s="396">
        <v>31</v>
      </c>
      <c r="AD13" s="396">
        <v>29</v>
      </c>
      <c r="AE13" s="396">
        <v>27</v>
      </c>
      <c r="AF13" s="396">
        <v>0</v>
      </c>
      <c r="AG13" s="396">
        <v>0</v>
      </c>
      <c r="AH13" s="396">
        <v>0</v>
      </c>
      <c r="AI13" s="396">
        <v>0</v>
      </c>
      <c r="AJ13" s="396">
        <v>0</v>
      </c>
      <c r="AK13" s="396">
        <v>0</v>
      </c>
      <c r="AL13" s="396">
        <v>0</v>
      </c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35"/>
      <c r="BB13" s="235"/>
      <c r="BC13" s="235"/>
      <c r="BD13" s="235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27"/>
      <c r="BU13" s="811"/>
      <c r="BV13" s="300" t="s">
        <v>45</v>
      </c>
      <c r="BW13" s="301">
        <f>SUM(BW6:BW12)</f>
        <v>0</v>
      </c>
      <c r="BX13" s="301">
        <f t="shared" ref="BX13:CU13" si="0">SUM(BX6:BX12)</f>
        <v>3835096.7741935486</v>
      </c>
      <c r="BY13" s="316">
        <f>SUM(BY6:BY12)</f>
        <v>104124</v>
      </c>
      <c r="BZ13" s="301">
        <f>SUM(BZ6:BZ12)</f>
        <v>0</v>
      </c>
      <c r="CA13" s="301">
        <f t="shared" si="0"/>
        <v>0</v>
      </c>
      <c r="CB13" s="301">
        <f t="shared" si="0"/>
        <v>367538</v>
      </c>
      <c r="CC13" s="301">
        <f t="shared" si="0"/>
        <v>0</v>
      </c>
      <c r="CD13" s="301">
        <f>SUM(CD6:CD12)</f>
        <v>174224</v>
      </c>
      <c r="CE13" s="301">
        <f t="shared" si="0"/>
        <v>247257</v>
      </c>
      <c r="CF13" s="301">
        <f t="shared" si="0"/>
        <v>164804</v>
      </c>
      <c r="CG13" s="301">
        <f t="shared" si="0"/>
        <v>386757</v>
      </c>
      <c r="CH13" s="301">
        <f t="shared" si="0"/>
        <v>0</v>
      </c>
      <c r="CI13" s="301">
        <f>SUM(CI6:CI12)</f>
        <v>215226</v>
      </c>
      <c r="CJ13" s="301">
        <f>SUM(CJ6:CJ12)</f>
        <v>1154139</v>
      </c>
      <c r="CK13" s="301">
        <f>SUM(CK6:CK12)</f>
        <v>74855</v>
      </c>
      <c r="CL13" s="301">
        <f t="shared" si="0"/>
        <v>194630</v>
      </c>
      <c r="CM13" s="301">
        <f t="shared" si="0"/>
        <v>3083554</v>
      </c>
      <c r="CN13" s="301">
        <f t="shared" si="0"/>
        <v>562.82485869053232</v>
      </c>
      <c r="CO13" s="301">
        <f t="shared" si="0"/>
        <v>616451.61290322582</v>
      </c>
      <c r="CP13" s="301">
        <f t="shared" si="0"/>
        <v>0</v>
      </c>
      <c r="CQ13" s="301">
        <f t="shared" si="0"/>
        <v>649193.54838709673</v>
      </c>
      <c r="CR13" s="301">
        <f>SUM(CR6:CR12)</f>
        <v>11068.199999999999</v>
      </c>
      <c r="CS13" s="301"/>
      <c r="CT13" s="301">
        <f>SUM(CT6:CT12)</f>
        <v>52950.8</v>
      </c>
      <c r="CU13" s="301">
        <f t="shared" si="0"/>
        <v>0</v>
      </c>
      <c r="CV13" s="301">
        <f>SUM(CV6:CV12)</f>
        <v>39240.800000000003</v>
      </c>
      <c r="CW13" s="301">
        <f>SUM(CW6:CW12)</f>
        <v>26818.10000000002</v>
      </c>
      <c r="CX13" s="301">
        <f>SUM(CX6:CX12)</f>
        <v>115160.29999999999</v>
      </c>
      <c r="CY13" s="301">
        <f>SUM(CY6:CY12)</f>
        <v>18171.5</v>
      </c>
      <c r="CZ13" s="301">
        <f>SUM(CZ6:CZ12)</f>
        <v>17980.699999999997</v>
      </c>
      <c r="DA13" s="301">
        <f t="shared" ref="DA13:DD13" si="1">SUM(DA6:DA12)</f>
        <v>275758.90000000002</v>
      </c>
      <c r="DB13" s="301">
        <f t="shared" si="1"/>
        <v>0</v>
      </c>
      <c r="DC13" s="301">
        <f t="shared" si="1"/>
        <v>21171.299999999996</v>
      </c>
      <c r="DD13" s="301">
        <f t="shared" si="1"/>
        <v>578320.6</v>
      </c>
      <c r="DE13" s="301">
        <f t="shared" ref="DE13" si="2">SUM(DE6:DE12)</f>
        <v>623.58047304347826</v>
      </c>
      <c r="DF13" s="302"/>
    </row>
    <row r="14" spans="1:111" ht="15">
      <c r="B14" s="398"/>
      <c r="C14" s="399"/>
      <c r="D14" s="413" t="s">
        <v>204</v>
      </c>
      <c r="E14" s="1199" t="s">
        <v>190</v>
      </c>
      <c r="F14" s="1200"/>
      <c r="G14" s="1201">
        <v>17741.900000000001</v>
      </c>
      <c r="H14" s="1202"/>
      <c r="I14" s="387">
        <v>16933</v>
      </c>
      <c r="J14" s="867">
        <v>-808.90000000000146</v>
      </c>
      <c r="K14" s="415">
        <v>479032.3</v>
      </c>
      <c r="L14" s="391">
        <v>630838</v>
      </c>
      <c r="M14" s="867">
        <v>151805.70000000001</v>
      </c>
      <c r="N14" s="400">
        <v>23364</v>
      </c>
      <c r="O14" s="409">
        <v>2126451.6129032238</v>
      </c>
      <c r="P14" s="412"/>
      <c r="Q14" s="391">
        <v>1039979</v>
      </c>
      <c r="R14" s="867">
        <v>-1086472.6129032238</v>
      </c>
      <c r="S14" s="403">
        <v>18571.053571428572</v>
      </c>
      <c r="T14" s="404">
        <v>27</v>
      </c>
      <c r="U14" s="405">
        <v>27</v>
      </c>
      <c r="V14" s="394">
        <v>26</v>
      </c>
      <c r="W14" s="394">
        <v>26</v>
      </c>
      <c r="X14" s="394">
        <v>1</v>
      </c>
      <c r="Y14" s="394">
        <v>1</v>
      </c>
      <c r="Z14" s="406">
        <v>56</v>
      </c>
      <c r="AA14" s="396">
        <v>0</v>
      </c>
      <c r="AB14" s="396">
        <v>0</v>
      </c>
      <c r="AC14" s="396">
        <v>0</v>
      </c>
      <c r="AD14" s="396">
        <v>29</v>
      </c>
      <c r="AE14" s="396">
        <v>27</v>
      </c>
      <c r="AF14" s="397">
        <v>0</v>
      </c>
      <c r="AG14" s="397">
        <v>0</v>
      </c>
      <c r="AH14" s="397">
        <v>0</v>
      </c>
      <c r="AI14" s="397">
        <v>0</v>
      </c>
      <c r="AJ14" s="397">
        <v>0</v>
      </c>
      <c r="AK14" s="397">
        <v>0</v>
      </c>
      <c r="AL14" s="396">
        <v>0</v>
      </c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235"/>
      <c r="BD14" s="235"/>
      <c r="BE14" s="235"/>
      <c r="BF14" s="235"/>
      <c r="BG14" s="235"/>
      <c r="BH14" s="235"/>
      <c r="BI14" s="235"/>
      <c r="BJ14" s="235"/>
      <c r="BK14" s="235"/>
      <c r="BL14" s="235"/>
      <c r="BM14" s="235"/>
      <c r="BN14" s="235"/>
      <c r="BO14" s="235"/>
      <c r="BP14" s="235"/>
      <c r="BQ14" s="235"/>
      <c r="BR14" s="235"/>
      <c r="BS14" s="227"/>
    </row>
    <row r="15" spans="1:111" ht="15">
      <c r="B15" s="398"/>
      <c r="C15" s="399"/>
      <c r="D15" s="413" t="s">
        <v>340</v>
      </c>
      <c r="E15" s="1199" t="s">
        <v>190</v>
      </c>
      <c r="F15" s="1200"/>
      <c r="G15" s="1201">
        <v>43741.9</v>
      </c>
      <c r="H15" s="1202"/>
      <c r="I15" s="387">
        <v>27764</v>
      </c>
      <c r="J15" s="867">
        <v>-15977.900000000001</v>
      </c>
      <c r="K15" s="935">
        <v>1181032.3</v>
      </c>
      <c r="L15" s="391">
        <v>937947</v>
      </c>
      <c r="M15" s="867">
        <v>-243085.30000000005</v>
      </c>
      <c r="N15" s="400">
        <v>34738.777777777781</v>
      </c>
      <c r="O15" s="401">
        <v>5439999.9999999925</v>
      </c>
      <c r="P15" s="412"/>
      <c r="Q15" s="391">
        <v>4883515</v>
      </c>
      <c r="R15" s="867">
        <v>-556484.99999999255</v>
      </c>
      <c r="S15" s="403">
        <v>34150.454545454544</v>
      </c>
      <c r="T15" s="404">
        <v>27</v>
      </c>
      <c r="U15" s="405">
        <v>27</v>
      </c>
      <c r="V15" s="394">
        <v>26</v>
      </c>
      <c r="W15" s="394">
        <v>26</v>
      </c>
      <c r="X15" s="394">
        <v>1</v>
      </c>
      <c r="Y15" s="394">
        <v>1</v>
      </c>
      <c r="Z15" s="396">
        <v>143</v>
      </c>
      <c r="AA15" s="396">
        <v>28</v>
      </c>
      <c r="AB15" s="396">
        <v>28</v>
      </c>
      <c r="AC15" s="396">
        <v>31</v>
      </c>
      <c r="AD15" s="396">
        <v>29</v>
      </c>
      <c r="AE15" s="396">
        <v>27</v>
      </c>
      <c r="AF15" s="396">
        <v>0</v>
      </c>
      <c r="AG15" s="396">
        <v>0</v>
      </c>
      <c r="AH15" s="396">
        <v>0</v>
      </c>
      <c r="AI15" s="396">
        <v>0</v>
      </c>
      <c r="AJ15" s="396">
        <v>0</v>
      </c>
      <c r="AK15" s="396">
        <v>0</v>
      </c>
      <c r="AL15" s="396">
        <v>0</v>
      </c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35"/>
      <c r="BB15" s="235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27"/>
    </row>
    <row r="16" spans="1:111" ht="15">
      <c r="B16" s="398"/>
      <c r="C16" s="399"/>
      <c r="D16" s="1342" t="s">
        <v>336</v>
      </c>
      <c r="E16" s="1199" t="s">
        <v>188</v>
      </c>
      <c r="F16" s="1200"/>
      <c r="G16" s="1201">
        <v>101612.9</v>
      </c>
      <c r="H16" s="1202"/>
      <c r="I16" s="387">
        <v>57274</v>
      </c>
      <c r="J16" s="867">
        <v>-44338.899999999994</v>
      </c>
      <c r="K16" s="935">
        <v>2743548.4</v>
      </c>
      <c r="L16" s="391">
        <v>1723720</v>
      </c>
      <c r="M16" s="867">
        <v>-1019828.3999999999</v>
      </c>
      <c r="N16" s="400">
        <v>63841.481481481482</v>
      </c>
      <c r="O16" s="409">
        <v>13863548.387096727</v>
      </c>
      <c r="P16" s="410"/>
      <c r="Q16" s="391">
        <v>9607571</v>
      </c>
      <c r="R16" s="867">
        <v>-4255977.3870967273</v>
      </c>
      <c r="S16" s="411">
        <v>67185.811188811189</v>
      </c>
      <c r="T16" s="404">
        <v>27</v>
      </c>
      <c r="U16" s="405">
        <v>27</v>
      </c>
      <c r="V16" s="394">
        <v>26</v>
      </c>
      <c r="W16" s="394">
        <v>26</v>
      </c>
      <c r="X16" s="394">
        <v>1</v>
      </c>
      <c r="Y16" s="394">
        <v>1</v>
      </c>
      <c r="Z16" s="406">
        <v>143</v>
      </c>
      <c r="AA16" s="396">
        <v>28</v>
      </c>
      <c r="AB16" s="396">
        <v>28</v>
      </c>
      <c r="AC16" s="396">
        <v>31</v>
      </c>
      <c r="AD16" s="396">
        <v>29</v>
      </c>
      <c r="AE16" s="396">
        <v>27</v>
      </c>
      <c r="AF16" s="396">
        <v>0</v>
      </c>
      <c r="AG16" s="396">
        <v>0</v>
      </c>
      <c r="AH16" s="396">
        <v>0</v>
      </c>
      <c r="AI16" s="396">
        <v>0</v>
      </c>
      <c r="AJ16" s="396">
        <v>0</v>
      </c>
      <c r="AK16" s="396">
        <v>0</v>
      </c>
      <c r="AL16" s="396">
        <v>0</v>
      </c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35"/>
      <c r="BB16" s="235"/>
      <c r="BC16" s="235"/>
      <c r="BD16" s="235"/>
      <c r="BE16" s="235"/>
      <c r="BF16" s="235"/>
      <c r="BG16" s="235"/>
      <c r="BH16" s="235"/>
      <c r="BI16" s="235"/>
      <c r="BJ16" s="235"/>
      <c r="BK16" s="235"/>
      <c r="BL16" s="235"/>
      <c r="BM16" s="235"/>
      <c r="BN16" s="235"/>
      <c r="BO16" s="235"/>
      <c r="BP16" s="235"/>
      <c r="BQ16" s="235"/>
      <c r="BR16" s="235"/>
      <c r="BS16" s="227"/>
    </row>
    <row r="17" spans="2:74" ht="15">
      <c r="B17" s="398"/>
      <c r="C17" s="399"/>
      <c r="D17" s="1288" t="s">
        <v>204</v>
      </c>
      <c r="E17" s="1199" t="s">
        <v>195</v>
      </c>
      <c r="F17" s="1200"/>
      <c r="G17" s="1201"/>
      <c r="H17" s="1202"/>
      <c r="I17" s="387"/>
      <c r="J17" s="867">
        <v>0</v>
      </c>
      <c r="K17" s="415"/>
      <c r="L17" s="391">
        <v>0</v>
      </c>
      <c r="M17" s="867">
        <v>0</v>
      </c>
      <c r="N17" s="400">
        <v>0</v>
      </c>
      <c r="O17" s="409">
        <v>3120000.0000000088</v>
      </c>
      <c r="P17" s="410"/>
      <c r="Q17" s="391">
        <v>681129</v>
      </c>
      <c r="R17" s="867">
        <v>-2438871.0000000088</v>
      </c>
      <c r="S17" s="411">
        <v>7829.0689655172409</v>
      </c>
      <c r="T17" s="404"/>
      <c r="U17" s="405"/>
      <c r="V17" s="394">
        <v>0</v>
      </c>
      <c r="W17" s="394">
        <v>0</v>
      </c>
      <c r="X17" s="394">
        <v>0</v>
      </c>
      <c r="Y17" s="394">
        <v>0</v>
      </c>
      <c r="Z17" s="406">
        <v>87</v>
      </c>
      <c r="AA17" s="396">
        <v>28</v>
      </c>
      <c r="AB17" s="396">
        <v>28</v>
      </c>
      <c r="AC17" s="396">
        <v>31</v>
      </c>
      <c r="AD17" s="396">
        <v>0</v>
      </c>
      <c r="AE17" s="396">
        <v>0</v>
      </c>
      <c r="AF17" s="396">
        <v>0</v>
      </c>
      <c r="AG17" s="396">
        <v>0</v>
      </c>
      <c r="AH17" s="396">
        <v>0</v>
      </c>
      <c r="AI17" s="396">
        <v>0</v>
      </c>
      <c r="AJ17" s="396">
        <v>0</v>
      </c>
      <c r="AK17" s="396">
        <v>0</v>
      </c>
      <c r="AL17" s="396">
        <v>0</v>
      </c>
      <c r="AM17" s="235"/>
      <c r="AN17" s="235"/>
      <c r="AO17" s="235"/>
      <c r="AP17" s="235"/>
      <c r="AQ17" s="235"/>
      <c r="AR17" s="235"/>
      <c r="AS17" s="235"/>
      <c r="AT17" s="235"/>
      <c r="AU17" s="235"/>
      <c r="AV17" s="235"/>
      <c r="AW17" s="235"/>
      <c r="AX17" s="235"/>
      <c r="AY17" s="235"/>
      <c r="AZ17" s="235"/>
      <c r="BA17" s="235"/>
      <c r="BB17" s="235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5"/>
      <c r="BS17" s="227"/>
    </row>
    <row r="18" spans="2:74" ht="15">
      <c r="B18" s="398"/>
      <c r="C18" s="399"/>
      <c r="D18" s="936" t="s">
        <v>371</v>
      </c>
      <c r="E18" s="1199" t="s">
        <v>190</v>
      </c>
      <c r="F18" s="1200"/>
      <c r="G18" s="1201">
        <v>6129</v>
      </c>
      <c r="H18" s="1202"/>
      <c r="I18" s="387"/>
      <c r="J18" s="867">
        <v>-6129</v>
      </c>
      <c r="K18" s="935">
        <v>165483.9</v>
      </c>
      <c r="L18" s="391">
        <v>0</v>
      </c>
      <c r="M18" s="867">
        <v>-165483.9</v>
      </c>
      <c r="N18" s="400">
        <v>0</v>
      </c>
      <c r="O18" s="401">
        <v>1165161.2903225806</v>
      </c>
      <c r="P18" s="416"/>
      <c r="Q18" s="391">
        <v>0</v>
      </c>
      <c r="R18" s="867">
        <v>-1165161.2903225806</v>
      </c>
      <c r="S18" s="855">
        <v>0</v>
      </c>
      <c r="T18" s="404">
        <v>27</v>
      </c>
      <c r="U18" s="405">
        <v>27</v>
      </c>
      <c r="V18" s="394">
        <v>26</v>
      </c>
      <c r="W18" s="394">
        <v>26</v>
      </c>
      <c r="X18" s="394">
        <v>1</v>
      </c>
      <c r="Y18" s="394">
        <v>1</v>
      </c>
      <c r="Z18" s="406">
        <v>27</v>
      </c>
      <c r="AA18" s="396">
        <v>0</v>
      </c>
      <c r="AB18" s="396">
        <v>0</v>
      </c>
      <c r="AC18" s="396">
        <v>0</v>
      </c>
      <c r="AD18" s="396">
        <v>0</v>
      </c>
      <c r="AE18" s="396">
        <v>27</v>
      </c>
      <c r="AF18" s="397">
        <v>0</v>
      </c>
      <c r="AG18" s="397">
        <v>0</v>
      </c>
      <c r="AH18" s="397">
        <v>0</v>
      </c>
      <c r="AI18" s="397">
        <v>0</v>
      </c>
      <c r="AJ18" s="397">
        <v>0</v>
      </c>
      <c r="AK18" s="397">
        <v>0</v>
      </c>
      <c r="AL18" s="396">
        <v>0</v>
      </c>
      <c r="AM18" s="235"/>
      <c r="AN18" s="235"/>
      <c r="AO18" s="235"/>
      <c r="AP18" s="235"/>
      <c r="AQ18" s="235"/>
      <c r="AR18" s="235"/>
      <c r="AS18" s="235"/>
      <c r="AT18" s="235"/>
      <c r="AU18" s="235"/>
      <c r="AV18" s="235"/>
      <c r="AW18" s="235"/>
      <c r="AX18" s="235"/>
      <c r="AY18" s="235"/>
      <c r="AZ18" s="235"/>
      <c r="BA18" s="235"/>
      <c r="BB18" s="235"/>
      <c r="BC18" s="235"/>
      <c r="BD18" s="235"/>
      <c r="BE18" s="235"/>
      <c r="BF18" s="235"/>
      <c r="BG18" s="235"/>
      <c r="BH18" s="235"/>
      <c r="BI18" s="235"/>
      <c r="BJ18" s="235"/>
      <c r="BK18" s="235"/>
      <c r="BL18" s="235"/>
      <c r="BM18" s="235"/>
      <c r="BN18" s="235"/>
      <c r="BO18" s="235"/>
      <c r="BP18" s="235"/>
      <c r="BQ18" s="235"/>
      <c r="BR18" s="235"/>
      <c r="BS18" s="227"/>
    </row>
    <row r="19" spans="2:74" ht="15">
      <c r="B19" s="398"/>
      <c r="C19" s="399"/>
      <c r="D19" s="1342" t="s">
        <v>302</v>
      </c>
      <c r="E19" s="1199" t="s">
        <v>195</v>
      </c>
      <c r="F19" s="1200"/>
      <c r="G19" s="1201">
        <v>193548.4</v>
      </c>
      <c r="H19" s="1202"/>
      <c r="I19" s="387">
        <v>146484</v>
      </c>
      <c r="J19" s="867">
        <v>-47064.399999999994</v>
      </c>
      <c r="K19" s="935">
        <v>5225806.5</v>
      </c>
      <c r="L19" s="391">
        <v>4331770</v>
      </c>
      <c r="M19" s="867">
        <v>-894036.5</v>
      </c>
      <c r="N19" s="400">
        <v>160435.92592592593</v>
      </c>
      <c r="O19" s="409">
        <v>21810000.000000019</v>
      </c>
      <c r="P19" s="410"/>
      <c r="Q19" s="391">
        <v>19823321</v>
      </c>
      <c r="R19" s="867">
        <v>-1986679.0000000186</v>
      </c>
      <c r="S19" s="411">
        <v>138624.62237762238</v>
      </c>
      <c r="T19" s="404">
        <v>27</v>
      </c>
      <c r="U19" s="405">
        <v>27</v>
      </c>
      <c r="V19" s="394">
        <v>26</v>
      </c>
      <c r="W19" s="394">
        <v>26</v>
      </c>
      <c r="X19" s="394">
        <v>1</v>
      </c>
      <c r="Y19" s="394">
        <v>1</v>
      </c>
      <c r="Z19" s="406">
        <v>143</v>
      </c>
      <c r="AA19" s="396">
        <v>28</v>
      </c>
      <c r="AB19" s="396">
        <v>28</v>
      </c>
      <c r="AC19" s="396">
        <v>31</v>
      </c>
      <c r="AD19" s="396">
        <v>29</v>
      </c>
      <c r="AE19" s="396">
        <v>27</v>
      </c>
      <c r="AF19" s="396">
        <v>0</v>
      </c>
      <c r="AG19" s="396">
        <v>0</v>
      </c>
      <c r="AH19" s="396">
        <v>0</v>
      </c>
      <c r="AI19" s="396">
        <v>0</v>
      </c>
      <c r="AJ19" s="396">
        <v>0</v>
      </c>
      <c r="AK19" s="396">
        <v>0</v>
      </c>
      <c r="AL19" s="396">
        <v>0</v>
      </c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35"/>
      <c r="AX19" s="235"/>
      <c r="AY19" s="235"/>
      <c r="AZ19" s="235"/>
      <c r="BA19" s="235"/>
      <c r="BB19" s="235"/>
      <c r="BC19" s="235"/>
      <c r="BD19" s="235"/>
      <c r="BE19" s="235"/>
      <c r="BF19" s="235"/>
      <c r="BG19" s="235"/>
      <c r="BH19" s="235"/>
      <c r="BI19" s="235"/>
      <c r="BJ19" s="235"/>
      <c r="BK19" s="235"/>
      <c r="BL19" s="235"/>
      <c r="BM19" s="235"/>
      <c r="BN19" s="235"/>
      <c r="BO19" s="235"/>
      <c r="BP19" s="235"/>
      <c r="BQ19" s="235"/>
      <c r="BR19" s="235"/>
      <c r="BS19" s="227"/>
    </row>
    <row r="20" spans="2:74" ht="15">
      <c r="B20" s="398"/>
      <c r="C20" s="399"/>
      <c r="D20" s="1288"/>
      <c r="E20" s="1199" t="s">
        <v>303</v>
      </c>
      <c r="F20" s="1200"/>
      <c r="G20" s="1201">
        <v>8483.9</v>
      </c>
      <c r="H20" s="1202"/>
      <c r="I20" s="387">
        <v>9361</v>
      </c>
      <c r="J20" s="867">
        <v>877.10000000000036</v>
      </c>
      <c r="K20" s="935">
        <v>229064.5</v>
      </c>
      <c r="L20" s="391">
        <v>281248</v>
      </c>
      <c r="M20" s="867">
        <v>52183.5</v>
      </c>
      <c r="N20" s="400">
        <v>10416.592592592593</v>
      </c>
      <c r="O20" s="409">
        <v>1165161.2903225806</v>
      </c>
      <c r="P20" s="410"/>
      <c r="Q20" s="391">
        <v>1195963</v>
      </c>
      <c r="R20" s="867">
        <v>30801.709677419392</v>
      </c>
      <c r="S20" s="411">
        <v>8363.3776223776222</v>
      </c>
      <c r="T20" s="404">
        <v>27</v>
      </c>
      <c r="U20" s="405">
        <v>27</v>
      </c>
      <c r="V20" s="394">
        <v>26</v>
      </c>
      <c r="W20" s="394">
        <v>26</v>
      </c>
      <c r="X20" s="394">
        <v>1</v>
      </c>
      <c r="Y20" s="394">
        <v>1</v>
      </c>
      <c r="Z20" s="406">
        <v>143</v>
      </c>
      <c r="AA20" s="396">
        <v>28</v>
      </c>
      <c r="AB20" s="396">
        <v>28</v>
      </c>
      <c r="AC20" s="396">
        <v>31</v>
      </c>
      <c r="AD20" s="396">
        <v>29</v>
      </c>
      <c r="AE20" s="396">
        <v>27</v>
      </c>
      <c r="AF20" s="396">
        <v>0</v>
      </c>
      <c r="AG20" s="396">
        <v>0</v>
      </c>
      <c r="AH20" s="396">
        <v>0</v>
      </c>
      <c r="AI20" s="396">
        <v>0</v>
      </c>
      <c r="AJ20" s="396">
        <v>0</v>
      </c>
      <c r="AK20" s="396">
        <v>0</v>
      </c>
      <c r="AL20" s="396">
        <v>0</v>
      </c>
      <c r="AM20" s="235"/>
      <c r="AN20" s="235"/>
      <c r="AO20" s="235"/>
      <c r="AP20" s="235"/>
      <c r="AQ20" s="235"/>
      <c r="AR20" s="235"/>
      <c r="AS20" s="235"/>
      <c r="AT20" s="235"/>
      <c r="AU20" s="235"/>
      <c r="AV20" s="235"/>
      <c r="AW20" s="235"/>
      <c r="AX20" s="235"/>
      <c r="AY20" s="235"/>
      <c r="AZ20" s="235"/>
      <c r="BA20" s="235"/>
      <c r="BB20" s="235"/>
      <c r="BC20" s="235"/>
      <c r="BD20" s="235"/>
      <c r="BE20" s="235"/>
      <c r="BF20" s="235"/>
      <c r="BG20" s="235"/>
      <c r="BH20" s="235"/>
      <c r="BI20" s="235"/>
      <c r="BJ20" s="235"/>
      <c r="BK20" s="235"/>
      <c r="BL20" s="235"/>
      <c r="BM20" s="235"/>
      <c r="BN20" s="235"/>
      <c r="BO20" s="235"/>
      <c r="BP20" s="235"/>
      <c r="BQ20" s="235"/>
      <c r="BR20" s="235"/>
      <c r="BS20" s="227"/>
    </row>
    <row r="21" spans="2:74" ht="15">
      <c r="B21" s="398"/>
      <c r="C21" s="399"/>
      <c r="D21" s="936" t="s">
        <v>196</v>
      </c>
      <c r="E21" s="1199" t="s">
        <v>197</v>
      </c>
      <c r="F21" s="1200"/>
      <c r="G21" s="1201">
        <v>26871</v>
      </c>
      <c r="H21" s="1202"/>
      <c r="I21" s="387">
        <v>32930</v>
      </c>
      <c r="J21" s="867">
        <v>6059</v>
      </c>
      <c r="K21" s="415">
        <v>725516.1</v>
      </c>
      <c r="L21" s="391">
        <v>777538</v>
      </c>
      <c r="M21" s="867">
        <v>52021.900000000023</v>
      </c>
      <c r="N21" s="400">
        <v>28797.703703703704</v>
      </c>
      <c r="O21" s="417">
        <v>3992580.6451613009</v>
      </c>
      <c r="P21" s="418"/>
      <c r="Q21" s="391">
        <v>3860546</v>
      </c>
      <c r="R21" s="867">
        <v>-132034.6451613009</v>
      </c>
      <c r="S21" s="419">
        <v>26996.825174825175</v>
      </c>
      <c r="T21" s="404">
        <v>27</v>
      </c>
      <c r="U21" s="405">
        <v>27</v>
      </c>
      <c r="V21" s="394">
        <v>26</v>
      </c>
      <c r="W21" s="394">
        <v>26</v>
      </c>
      <c r="X21" s="394">
        <v>1</v>
      </c>
      <c r="Y21" s="394">
        <v>1</v>
      </c>
      <c r="Z21" s="406">
        <v>143</v>
      </c>
      <c r="AA21" s="396">
        <v>28</v>
      </c>
      <c r="AB21" s="396">
        <v>28</v>
      </c>
      <c r="AC21" s="396">
        <v>31</v>
      </c>
      <c r="AD21" s="396">
        <v>29</v>
      </c>
      <c r="AE21" s="396">
        <v>27</v>
      </c>
      <c r="AF21" s="396">
        <v>0</v>
      </c>
      <c r="AG21" s="396">
        <v>0</v>
      </c>
      <c r="AH21" s="396">
        <v>0</v>
      </c>
      <c r="AI21" s="396">
        <v>0</v>
      </c>
      <c r="AJ21" s="396">
        <v>0</v>
      </c>
      <c r="AK21" s="396">
        <v>0</v>
      </c>
      <c r="AL21" s="396">
        <v>0</v>
      </c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27"/>
      <c r="BV21" s="238"/>
    </row>
    <row r="22" spans="2:74" ht="16.5">
      <c r="B22" s="1279" t="s">
        <v>198</v>
      </c>
      <c r="C22" s="1280"/>
      <c r="D22" s="845"/>
      <c r="E22" s="1283">
        <v>0</v>
      </c>
      <c r="F22" s="1284"/>
      <c r="G22" s="1217">
        <v>92742</v>
      </c>
      <c r="H22" s="1218"/>
      <c r="I22" s="382">
        <v>77048.899999999994</v>
      </c>
      <c r="J22" s="868">
        <v>-15693.100000000006</v>
      </c>
      <c r="K22" s="945">
        <v>2504032</v>
      </c>
      <c r="L22" s="422">
        <v>2388468.7100000004</v>
      </c>
      <c r="M22" s="868">
        <v>-115563.28999999957</v>
      </c>
      <c r="N22" s="820">
        <v>88461.804074074083</v>
      </c>
      <c r="O22" s="420">
        <v>12657742</v>
      </c>
      <c r="P22" s="421"/>
      <c r="Q22" s="422">
        <v>11111117.710000003</v>
      </c>
      <c r="R22" s="868">
        <v>-1546624.2899999972</v>
      </c>
      <c r="S22" s="821">
        <v>79389.978009806306</v>
      </c>
      <c r="T22" s="1285">
        <v>0</v>
      </c>
      <c r="U22" s="1286"/>
      <c r="V22" s="394"/>
      <c r="W22" s="394"/>
      <c r="X22" s="423"/>
      <c r="Y22" s="423"/>
      <c r="Z22" s="385">
        <v>143</v>
      </c>
      <c r="AA22" s="386">
        <v>28</v>
      </c>
      <c r="AB22" s="386">
        <v>28</v>
      </c>
      <c r="AC22" s="386">
        <v>31</v>
      </c>
      <c r="AD22" s="386">
        <v>29</v>
      </c>
      <c r="AE22" s="386">
        <v>27</v>
      </c>
      <c r="AF22" s="386">
        <v>0</v>
      </c>
      <c r="AG22" s="386">
        <v>0</v>
      </c>
      <c r="AH22" s="386">
        <v>0</v>
      </c>
      <c r="AI22" s="386">
        <v>0</v>
      </c>
      <c r="AJ22" s="386">
        <v>0</v>
      </c>
      <c r="AK22" s="386">
        <v>0</v>
      </c>
      <c r="AL22" s="386">
        <v>0</v>
      </c>
      <c r="AM22" s="424">
        <v>45047</v>
      </c>
      <c r="AN22" s="424">
        <v>45048</v>
      </c>
      <c r="AO22" s="424">
        <v>45049</v>
      </c>
      <c r="AP22" s="424">
        <v>45050</v>
      </c>
      <c r="AQ22" s="424">
        <v>45051</v>
      </c>
      <c r="AR22" s="424">
        <v>45052</v>
      </c>
      <c r="AS22" s="424">
        <v>45053</v>
      </c>
      <c r="AT22" s="424">
        <v>45054</v>
      </c>
      <c r="AU22" s="424">
        <v>45055</v>
      </c>
      <c r="AV22" s="424">
        <v>45056</v>
      </c>
      <c r="AW22" s="424">
        <v>45057</v>
      </c>
      <c r="AX22" s="424">
        <v>45058</v>
      </c>
      <c r="AY22" s="424">
        <v>45059</v>
      </c>
      <c r="AZ22" s="424">
        <v>45060</v>
      </c>
      <c r="BA22" s="424">
        <v>45061</v>
      </c>
      <c r="BB22" s="424">
        <v>45062</v>
      </c>
      <c r="BC22" s="424">
        <v>45063</v>
      </c>
      <c r="BD22" s="424">
        <v>45064</v>
      </c>
      <c r="BE22" s="424">
        <v>45065</v>
      </c>
      <c r="BF22" s="424">
        <v>45066</v>
      </c>
      <c r="BG22" s="424">
        <v>45067</v>
      </c>
      <c r="BH22" s="424">
        <v>45068</v>
      </c>
      <c r="BI22" s="424">
        <v>45069</v>
      </c>
      <c r="BJ22" s="424">
        <v>45070</v>
      </c>
      <c r="BK22" s="424">
        <v>45071</v>
      </c>
      <c r="BL22" s="424">
        <v>45072</v>
      </c>
      <c r="BM22" s="424">
        <v>45073</v>
      </c>
      <c r="BN22" s="424">
        <v>45074</v>
      </c>
      <c r="BO22" s="424">
        <v>45075</v>
      </c>
      <c r="BP22" s="424">
        <v>45076</v>
      </c>
      <c r="BQ22" s="424">
        <v>45077</v>
      </c>
      <c r="BR22" s="425" t="s">
        <v>199</v>
      </c>
      <c r="BS22" s="227"/>
    </row>
    <row r="23" spans="2:74" ht="15">
      <c r="B23" s="1281"/>
      <c r="C23" s="1282"/>
      <c r="D23" s="1287" t="s">
        <v>187</v>
      </c>
      <c r="E23" s="1289" t="s">
        <v>195</v>
      </c>
      <c r="F23" s="1290"/>
      <c r="G23" s="1213"/>
      <c r="H23" s="1214"/>
      <c r="I23" s="426"/>
      <c r="J23" s="869">
        <v>0</v>
      </c>
      <c r="K23" s="427"/>
      <c r="L23" s="391"/>
      <c r="M23" s="869">
        <v>0</v>
      </c>
      <c r="N23" s="428">
        <v>0</v>
      </c>
      <c r="O23" s="389"/>
      <c r="P23" s="429"/>
      <c r="Q23" s="391"/>
      <c r="R23" s="869">
        <v>0</v>
      </c>
      <c r="S23" s="832">
        <v>0</v>
      </c>
      <c r="T23" s="392">
        <v>27</v>
      </c>
      <c r="U23" s="393">
        <v>27</v>
      </c>
      <c r="V23" s="394">
        <v>10</v>
      </c>
      <c r="W23" s="394">
        <v>10</v>
      </c>
      <c r="X23" s="394">
        <v>17</v>
      </c>
      <c r="Y23" s="394">
        <v>17</v>
      </c>
      <c r="Z23" s="395">
        <v>0</v>
      </c>
      <c r="AA23" s="396">
        <v>0</v>
      </c>
      <c r="AB23" s="396">
        <v>0</v>
      </c>
      <c r="AC23" s="396">
        <v>0</v>
      </c>
      <c r="AD23" s="396">
        <v>0</v>
      </c>
      <c r="AE23" s="397">
        <v>0</v>
      </c>
      <c r="AF23" s="397">
        <v>0</v>
      </c>
      <c r="AG23" s="397">
        <v>0</v>
      </c>
      <c r="AH23" s="397">
        <v>0</v>
      </c>
      <c r="AI23" s="397">
        <v>0</v>
      </c>
      <c r="AJ23" s="397">
        <v>0</v>
      </c>
      <c r="AK23" s="397">
        <v>0</v>
      </c>
      <c r="AL23" s="396">
        <v>0</v>
      </c>
      <c r="AM23" s="430">
        <v>1</v>
      </c>
      <c r="AN23" s="430">
        <v>1</v>
      </c>
      <c r="AO23" s="430">
        <v>0</v>
      </c>
      <c r="AP23" s="430">
        <v>0</v>
      </c>
      <c r="AQ23" s="430">
        <v>0</v>
      </c>
      <c r="AR23" s="430">
        <v>1</v>
      </c>
      <c r="AS23" s="430">
        <v>1</v>
      </c>
      <c r="AT23" s="430">
        <v>1</v>
      </c>
      <c r="AU23" s="430">
        <v>1</v>
      </c>
      <c r="AV23" s="430">
        <v>1</v>
      </c>
      <c r="AW23" s="430">
        <v>1</v>
      </c>
      <c r="AX23" s="430">
        <v>1</v>
      </c>
      <c r="AY23" s="430">
        <v>1</v>
      </c>
      <c r="AZ23" s="430">
        <v>1</v>
      </c>
      <c r="BA23" s="430">
        <v>1</v>
      </c>
      <c r="BB23" s="430">
        <v>1</v>
      </c>
      <c r="BC23" s="430">
        <v>1</v>
      </c>
      <c r="BD23" s="430">
        <v>1</v>
      </c>
      <c r="BE23" s="430">
        <v>1</v>
      </c>
      <c r="BF23" s="430">
        <v>1</v>
      </c>
      <c r="BG23" s="430">
        <v>1</v>
      </c>
      <c r="BH23" s="430">
        <v>1</v>
      </c>
      <c r="BI23" s="430">
        <v>1</v>
      </c>
      <c r="BJ23" s="430">
        <v>1</v>
      </c>
      <c r="BK23" s="430">
        <v>1</v>
      </c>
      <c r="BL23" s="430">
        <v>1</v>
      </c>
      <c r="BM23" s="430">
        <v>1</v>
      </c>
      <c r="BN23" s="430">
        <v>1</v>
      </c>
      <c r="BO23" s="430">
        <v>1</v>
      </c>
      <c r="BP23" s="430">
        <v>1</v>
      </c>
      <c r="BQ23" s="430">
        <v>1</v>
      </c>
      <c r="BR23" s="431">
        <v>24</v>
      </c>
      <c r="BS23" s="227">
        <v>28</v>
      </c>
    </row>
    <row r="24" spans="2:74" ht="15">
      <c r="B24" s="943"/>
      <c r="C24" s="944"/>
      <c r="D24" s="1288"/>
      <c r="E24" s="1199" t="s">
        <v>190</v>
      </c>
      <c r="F24" s="1200"/>
      <c r="G24" s="1201">
        <v>2064.5</v>
      </c>
      <c r="H24" s="1202"/>
      <c r="I24" s="387">
        <v>1192.5999999999999</v>
      </c>
      <c r="J24" s="867">
        <v>-871.90000000000009</v>
      </c>
      <c r="K24" s="432">
        <v>55741.9</v>
      </c>
      <c r="L24" s="391">
        <v>48481.39999999998</v>
      </c>
      <c r="M24" s="867">
        <v>-7260.5000000000218</v>
      </c>
      <c r="N24" s="400">
        <v>1796</v>
      </c>
      <c r="O24" s="401">
        <v>437096.774193549</v>
      </c>
      <c r="P24" s="410"/>
      <c r="Q24" s="391">
        <v>288673.40000000002</v>
      </c>
      <c r="R24" s="867">
        <v>-148423.37419354898</v>
      </c>
      <c r="S24" s="403">
        <v>2018.695104895105</v>
      </c>
      <c r="T24" s="392">
        <v>27</v>
      </c>
      <c r="U24" s="393">
        <v>27</v>
      </c>
      <c r="V24" s="394">
        <v>26</v>
      </c>
      <c r="W24" s="394">
        <v>26</v>
      </c>
      <c r="X24" s="394">
        <v>1</v>
      </c>
      <c r="Y24" s="394">
        <v>1</v>
      </c>
      <c r="Z24" s="396">
        <v>143</v>
      </c>
      <c r="AA24" s="396">
        <v>28</v>
      </c>
      <c r="AB24" s="396">
        <v>28</v>
      </c>
      <c r="AC24" s="396">
        <v>31</v>
      </c>
      <c r="AD24" s="396">
        <v>29</v>
      </c>
      <c r="AE24" s="396">
        <v>27</v>
      </c>
      <c r="AF24" s="396">
        <v>0</v>
      </c>
      <c r="AG24" s="396">
        <v>0</v>
      </c>
      <c r="AH24" s="396">
        <v>0</v>
      </c>
      <c r="AI24" s="396">
        <v>0</v>
      </c>
      <c r="AJ24" s="396">
        <v>0</v>
      </c>
      <c r="AK24" s="396">
        <v>0</v>
      </c>
      <c r="AL24" s="396">
        <v>0</v>
      </c>
      <c r="AM24" s="430">
        <v>1</v>
      </c>
      <c r="AN24" s="430">
        <v>1</v>
      </c>
      <c r="AO24" s="430">
        <v>1</v>
      </c>
      <c r="AP24" s="430">
        <v>1</v>
      </c>
      <c r="AQ24" s="430">
        <v>1</v>
      </c>
      <c r="AR24" s="430">
        <v>1</v>
      </c>
      <c r="AS24" s="430">
        <v>1</v>
      </c>
      <c r="AT24" s="430">
        <v>1</v>
      </c>
      <c r="AU24" s="430">
        <v>1</v>
      </c>
      <c r="AV24" s="430">
        <v>1</v>
      </c>
      <c r="AW24" s="430">
        <v>1</v>
      </c>
      <c r="AX24" s="430">
        <v>1</v>
      </c>
      <c r="AY24" s="430">
        <v>1</v>
      </c>
      <c r="AZ24" s="430">
        <v>1</v>
      </c>
      <c r="BA24" s="430">
        <v>1</v>
      </c>
      <c r="BB24" s="430">
        <v>1</v>
      </c>
      <c r="BC24" s="430">
        <v>1</v>
      </c>
      <c r="BD24" s="430">
        <v>1</v>
      </c>
      <c r="BE24" s="430">
        <v>1</v>
      </c>
      <c r="BF24" s="430">
        <v>1</v>
      </c>
      <c r="BG24" s="430">
        <v>1</v>
      </c>
      <c r="BH24" s="430">
        <v>1</v>
      </c>
      <c r="BI24" s="430">
        <v>1</v>
      </c>
      <c r="BJ24" s="430">
        <v>1</v>
      </c>
      <c r="BK24" s="430">
        <v>1</v>
      </c>
      <c r="BL24" s="430">
        <v>1</v>
      </c>
      <c r="BM24" s="430">
        <v>1</v>
      </c>
      <c r="BN24" s="430">
        <v>1</v>
      </c>
      <c r="BO24" s="430">
        <v>1</v>
      </c>
      <c r="BP24" s="430">
        <v>1</v>
      </c>
      <c r="BQ24" s="430">
        <v>1</v>
      </c>
      <c r="BR24" s="431">
        <v>27</v>
      </c>
      <c r="BS24" s="227">
        <v>29</v>
      </c>
    </row>
    <row r="25" spans="2:74" ht="15">
      <c r="B25" s="943"/>
      <c r="C25" s="399"/>
      <c r="D25" s="407" t="s">
        <v>284</v>
      </c>
      <c r="E25" s="1199" t="s">
        <v>195</v>
      </c>
      <c r="F25" s="1200"/>
      <c r="G25" s="1201">
        <v>0</v>
      </c>
      <c r="H25" s="1202"/>
      <c r="I25" s="387">
        <v>0</v>
      </c>
      <c r="J25" s="867">
        <v>0</v>
      </c>
      <c r="K25" s="935">
        <v>0</v>
      </c>
      <c r="L25" s="391">
        <v>0</v>
      </c>
      <c r="M25" s="867">
        <v>0</v>
      </c>
      <c r="N25" s="400">
        <v>0</v>
      </c>
      <c r="O25" s="401">
        <v>0</v>
      </c>
      <c r="P25" s="402"/>
      <c r="Q25" s="391">
        <v>0</v>
      </c>
      <c r="R25" s="867">
        <v>0</v>
      </c>
      <c r="S25" s="403">
        <v>0</v>
      </c>
      <c r="T25" s="404">
        <v>27</v>
      </c>
      <c r="U25" s="405">
        <v>27</v>
      </c>
      <c r="V25" s="394">
        <v>10</v>
      </c>
      <c r="W25" s="394">
        <v>10</v>
      </c>
      <c r="X25" s="394">
        <v>17</v>
      </c>
      <c r="Y25" s="394">
        <v>17</v>
      </c>
      <c r="Z25" s="396">
        <v>0</v>
      </c>
      <c r="AA25" s="396">
        <v>0</v>
      </c>
      <c r="AB25" s="396">
        <v>0</v>
      </c>
      <c r="AC25" s="396">
        <v>0</v>
      </c>
      <c r="AD25" s="396">
        <v>0</v>
      </c>
      <c r="AE25" s="396">
        <v>0</v>
      </c>
      <c r="AF25" s="396">
        <v>0</v>
      </c>
      <c r="AG25" s="396">
        <v>0</v>
      </c>
      <c r="AH25" s="396">
        <v>0</v>
      </c>
      <c r="AI25" s="396">
        <v>0</v>
      </c>
      <c r="AJ25" s="396">
        <v>0</v>
      </c>
      <c r="AK25" s="396">
        <v>0</v>
      </c>
      <c r="AL25" s="396">
        <v>0</v>
      </c>
      <c r="AM25" s="430">
        <v>0</v>
      </c>
      <c r="AN25" s="430">
        <v>0</v>
      </c>
      <c r="AO25" s="430">
        <v>0</v>
      </c>
      <c r="AP25" s="430">
        <v>0</v>
      </c>
      <c r="AQ25" s="430">
        <v>0</v>
      </c>
      <c r="AR25" s="430">
        <v>0</v>
      </c>
      <c r="AS25" s="430">
        <v>0</v>
      </c>
      <c r="AT25" s="430">
        <v>0</v>
      </c>
      <c r="AU25" s="430">
        <v>0</v>
      </c>
      <c r="AV25" s="430">
        <v>0</v>
      </c>
      <c r="AW25" s="430">
        <v>0</v>
      </c>
      <c r="AX25" s="430">
        <v>0</v>
      </c>
      <c r="AY25" s="430">
        <v>0</v>
      </c>
      <c r="AZ25" s="430">
        <v>0</v>
      </c>
      <c r="BA25" s="430">
        <v>0</v>
      </c>
      <c r="BB25" s="430">
        <v>0</v>
      </c>
      <c r="BC25" s="430">
        <v>0</v>
      </c>
      <c r="BD25" s="430">
        <v>0</v>
      </c>
      <c r="BE25" s="430">
        <v>0</v>
      </c>
      <c r="BF25" s="430">
        <v>0</v>
      </c>
      <c r="BG25" s="430">
        <v>0</v>
      </c>
      <c r="BH25" s="430">
        <v>0</v>
      </c>
      <c r="BI25" s="430">
        <v>0</v>
      </c>
      <c r="BJ25" s="430">
        <v>0</v>
      </c>
      <c r="BK25" s="430">
        <v>0</v>
      </c>
      <c r="BL25" s="430">
        <v>0</v>
      </c>
      <c r="BM25" s="430">
        <v>0</v>
      </c>
      <c r="BN25" s="430">
        <v>0</v>
      </c>
      <c r="BO25" s="430">
        <v>0</v>
      </c>
      <c r="BP25" s="430">
        <v>0</v>
      </c>
      <c r="BQ25" s="430">
        <v>0</v>
      </c>
      <c r="BR25" s="431">
        <v>0</v>
      </c>
      <c r="BS25" s="227">
        <v>29</v>
      </c>
    </row>
    <row r="26" spans="2:74" ht="15">
      <c r="B26" s="943"/>
      <c r="C26" s="399"/>
      <c r="D26" s="407" t="s">
        <v>189</v>
      </c>
      <c r="E26" s="1199" t="s">
        <v>190</v>
      </c>
      <c r="F26" s="1200"/>
      <c r="G26" s="1201">
        <v>6774.2</v>
      </c>
      <c r="H26" s="1202"/>
      <c r="I26" s="387">
        <v>7640.2999999999993</v>
      </c>
      <c r="J26" s="867">
        <v>866.09999999999945</v>
      </c>
      <c r="K26" s="935">
        <v>182903.2</v>
      </c>
      <c r="L26" s="391">
        <v>212491.39999999994</v>
      </c>
      <c r="M26" s="867">
        <v>29588.199999999924</v>
      </c>
      <c r="N26" s="400">
        <v>7870</v>
      </c>
      <c r="O26" s="401">
        <v>912903.22580645338</v>
      </c>
      <c r="P26" s="402"/>
      <c r="Q26" s="391">
        <v>1416671.4000000001</v>
      </c>
      <c r="R26" s="867">
        <v>503768.17419354676</v>
      </c>
      <c r="S26" s="403">
        <v>9906.793006993008</v>
      </c>
      <c r="T26" s="404">
        <v>27</v>
      </c>
      <c r="U26" s="405">
        <v>27</v>
      </c>
      <c r="V26" s="394">
        <v>26</v>
      </c>
      <c r="W26" s="394">
        <v>26</v>
      </c>
      <c r="X26" s="394">
        <v>1</v>
      </c>
      <c r="Y26" s="394">
        <v>1</v>
      </c>
      <c r="Z26" s="396">
        <v>143</v>
      </c>
      <c r="AA26" s="396">
        <v>28</v>
      </c>
      <c r="AB26" s="396">
        <v>28</v>
      </c>
      <c r="AC26" s="396">
        <v>31</v>
      </c>
      <c r="AD26" s="396">
        <v>29</v>
      </c>
      <c r="AE26" s="396">
        <v>27</v>
      </c>
      <c r="AF26" s="396">
        <v>0</v>
      </c>
      <c r="AG26" s="396">
        <v>0</v>
      </c>
      <c r="AH26" s="396">
        <v>0</v>
      </c>
      <c r="AI26" s="396">
        <v>0</v>
      </c>
      <c r="AJ26" s="396">
        <v>0</v>
      </c>
      <c r="AK26" s="396">
        <v>0</v>
      </c>
      <c r="AL26" s="396">
        <v>0</v>
      </c>
      <c r="AM26" s="430">
        <v>1</v>
      </c>
      <c r="AN26" s="430">
        <v>1</v>
      </c>
      <c r="AO26" s="430">
        <v>1</v>
      </c>
      <c r="AP26" s="430">
        <v>1</v>
      </c>
      <c r="AQ26" s="430">
        <v>1</v>
      </c>
      <c r="AR26" s="430">
        <v>1</v>
      </c>
      <c r="AS26" s="430">
        <v>1</v>
      </c>
      <c r="AT26" s="430">
        <v>1</v>
      </c>
      <c r="AU26" s="430">
        <v>1</v>
      </c>
      <c r="AV26" s="430">
        <v>1</v>
      </c>
      <c r="AW26" s="430">
        <v>1</v>
      </c>
      <c r="AX26" s="430">
        <v>1</v>
      </c>
      <c r="AY26" s="430">
        <v>1</v>
      </c>
      <c r="AZ26" s="430">
        <v>1</v>
      </c>
      <c r="BA26" s="430">
        <v>1</v>
      </c>
      <c r="BB26" s="430">
        <v>1</v>
      </c>
      <c r="BC26" s="430">
        <v>1</v>
      </c>
      <c r="BD26" s="430">
        <v>1</v>
      </c>
      <c r="BE26" s="430">
        <v>1</v>
      </c>
      <c r="BF26" s="430">
        <v>1</v>
      </c>
      <c r="BG26" s="430">
        <v>1</v>
      </c>
      <c r="BH26" s="430">
        <v>1</v>
      </c>
      <c r="BI26" s="430">
        <v>1</v>
      </c>
      <c r="BJ26" s="430">
        <v>1</v>
      </c>
      <c r="BK26" s="430">
        <v>1</v>
      </c>
      <c r="BL26" s="430">
        <v>1</v>
      </c>
      <c r="BM26" s="430">
        <v>1</v>
      </c>
      <c r="BN26" s="430">
        <v>1</v>
      </c>
      <c r="BO26" s="430">
        <v>1</v>
      </c>
      <c r="BP26" s="430">
        <v>1</v>
      </c>
      <c r="BQ26" s="430">
        <v>1</v>
      </c>
      <c r="BR26" s="431">
        <v>27</v>
      </c>
      <c r="BS26" s="227">
        <v>29</v>
      </c>
    </row>
    <row r="27" spans="2:74" ht="15">
      <c r="B27" s="943"/>
      <c r="C27" s="399"/>
      <c r="D27" s="413" t="s">
        <v>192</v>
      </c>
      <c r="E27" s="1199" t="s">
        <v>190</v>
      </c>
      <c r="F27" s="1200"/>
      <c r="G27" s="1201">
        <v>1612.9</v>
      </c>
      <c r="H27" s="1202"/>
      <c r="I27" s="387">
        <v>2735.7</v>
      </c>
      <c r="J27" s="867">
        <v>1122.7999999999997</v>
      </c>
      <c r="K27" s="935">
        <v>43548.4</v>
      </c>
      <c r="L27" s="391">
        <v>87699.7</v>
      </c>
      <c r="M27" s="867">
        <v>44151.299999999996</v>
      </c>
      <c r="N27" s="400">
        <v>3248</v>
      </c>
      <c r="O27" s="409">
        <v>524516.12903225771</v>
      </c>
      <c r="P27" s="410"/>
      <c r="Q27" s="391">
        <v>261929.7</v>
      </c>
      <c r="R27" s="867">
        <v>-262586.4290322577</v>
      </c>
      <c r="S27" s="411">
        <v>1831.6762237762239</v>
      </c>
      <c r="T27" s="404">
        <v>27</v>
      </c>
      <c r="U27" s="405">
        <v>27</v>
      </c>
      <c r="V27" s="394">
        <v>26</v>
      </c>
      <c r="W27" s="394">
        <v>26</v>
      </c>
      <c r="X27" s="394">
        <v>1</v>
      </c>
      <c r="Y27" s="394">
        <v>1</v>
      </c>
      <c r="Z27" s="396">
        <v>143</v>
      </c>
      <c r="AA27" s="396">
        <v>28</v>
      </c>
      <c r="AB27" s="396">
        <v>28</v>
      </c>
      <c r="AC27" s="396">
        <v>31</v>
      </c>
      <c r="AD27" s="396">
        <v>29</v>
      </c>
      <c r="AE27" s="396">
        <v>27</v>
      </c>
      <c r="AF27" s="396">
        <v>0</v>
      </c>
      <c r="AG27" s="396">
        <v>0</v>
      </c>
      <c r="AH27" s="396">
        <v>0</v>
      </c>
      <c r="AI27" s="396">
        <v>0</v>
      </c>
      <c r="AJ27" s="396">
        <v>0</v>
      </c>
      <c r="AK27" s="396">
        <v>0</v>
      </c>
      <c r="AL27" s="396">
        <v>0</v>
      </c>
      <c r="AM27" s="430">
        <v>1</v>
      </c>
      <c r="AN27" s="430">
        <v>1</v>
      </c>
      <c r="AO27" s="430">
        <v>1</v>
      </c>
      <c r="AP27" s="430">
        <v>1</v>
      </c>
      <c r="AQ27" s="430">
        <v>1</v>
      </c>
      <c r="AR27" s="430">
        <v>1</v>
      </c>
      <c r="AS27" s="430">
        <v>1</v>
      </c>
      <c r="AT27" s="430">
        <v>1</v>
      </c>
      <c r="AU27" s="430">
        <v>1</v>
      </c>
      <c r="AV27" s="430">
        <v>1</v>
      </c>
      <c r="AW27" s="430">
        <v>1</v>
      </c>
      <c r="AX27" s="430">
        <v>1</v>
      </c>
      <c r="AY27" s="430">
        <v>1</v>
      </c>
      <c r="AZ27" s="430">
        <v>1</v>
      </c>
      <c r="BA27" s="430">
        <v>1</v>
      </c>
      <c r="BB27" s="430">
        <v>1</v>
      </c>
      <c r="BC27" s="430">
        <v>1</v>
      </c>
      <c r="BD27" s="430">
        <v>1</v>
      </c>
      <c r="BE27" s="430">
        <v>1</v>
      </c>
      <c r="BF27" s="430">
        <v>1</v>
      </c>
      <c r="BG27" s="430">
        <v>1</v>
      </c>
      <c r="BH27" s="430">
        <v>1</v>
      </c>
      <c r="BI27" s="430">
        <v>1</v>
      </c>
      <c r="BJ27" s="430">
        <v>1</v>
      </c>
      <c r="BK27" s="430">
        <v>1</v>
      </c>
      <c r="BL27" s="430">
        <v>1</v>
      </c>
      <c r="BM27" s="430">
        <v>1</v>
      </c>
      <c r="BN27" s="430">
        <v>1</v>
      </c>
      <c r="BO27" s="430">
        <v>1</v>
      </c>
      <c r="BP27" s="430">
        <v>1</v>
      </c>
      <c r="BQ27" s="430">
        <v>1</v>
      </c>
      <c r="BR27" s="431">
        <v>27</v>
      </c>
      <c r="BS27" s="227">
        <v>29</v>
      </c>
    </row>
    <row r="28" spans="2:74" ht="15">
      <c r="B28" s="943"/>
      <c r="C28" s="399"/>
      <c r="D28" s="408" t="s">
        <v>193</v>
      </c>
      <c r="E28" s="1199" t="s">
        <v>190</v>
      </c>
      <c r="F28" s="1200"/>
      <c r="G28" s="1201">
        <v>5645.2</v>
      </c>
      <c r="H28" s="1202"/>
      <c r="I28" s="387">
        <v>5011</v>
      </c>
      <c r="J28" s="867">
        <v>-634.19999999999982</v>
      </c>
      <c r="K28" s="935">
        <v>152419.4</v>
      </c>
      <c r="L28" s="391">
        <v>181737.70000000007</v>
      </c>
      <c r="M28" s="867">
        <v>29318.300000000076</v>
      </c>
      <c r="N28" s="400">
        <v>6731</v>
      </c>
      <c r="O28" s="401">
        <v>758064.51612903317</v>
      </c>
      <c r="P28" s="414"/>
      <c r="Q28" s="391">
        <v>895394.69999999984</v>
      </c>
      <c r="R28" s="867">
        <v>137330.18387096666</v>
      </c>
      <c r="S28" s="403">
        <v>6261.5013986013973</v>
      </c>
      <c r="T28" s="404">
        <v>27</v>
      </c>
      <c r="U28" s="405">
        <v>27</v>
      </c>
      <c r="V28" s="394">
        <v>26</v>
      </c>
      <c r="W28" s="394">
        <v>26</v>
      </c>
      <c r="X28" s="394">
        <v>1</v>
      </c>
      <c r="Y28" s="394">
        <v>1</v>
      </c>
      <c r="Z28" s="396">
        <v>143</v>
      </c>
      <c r="AA28" s="396">
        <v>28</v>
      </c>
      <c r="AB28" s="396">
        <v>28</v>
      </c>
      <c r="AC28" s="396">
        <v>31</v>
      </c>
      <c r="AD28" s="396">
        <v>29</v>
      </c>
      <c r="AE28" s="396">
        <v>27</v>
      </c>
      <c r="AF28" s="396">
        <v>0</v>
      </c>
      <c r="AG28" s="396">
        <v>0</v>
      </c>
      <c r="AH28" s="396">
        <v>0</v>
      </c>
      <c r="AI28" s="396">
        <v>0</v>
      </c>
      <c r="AJ28" s="396">
        <v>0</v>
      </c>
      <c r="AK28" s="396">
        <v>0</v>
      </c>
      <c r="AL28" s="396">
        <v>0</v>
      </c>
      <c r="AM28" s="430">
        <v>1</v>
      </c>
      <c r="AN28" s="430">
        <v>1</v>
      </c>
      <c r="AO28" s="430">
        <v>1</v>
      </c>
      <c r="AP28" s="430">
        <v>1</v>
      </c>
      <c r="AQ28" s="430">
        <v>1</v>
      </c>
      <c r="AR28" s="430">
        <v>1</v>
      </c>
      <c r="AS28" s="430">
        <v>1</v>
      </c>
      <c r="AT28" s="430">
        <v>1</v>
      </c>
      <c r="AU28" s="430">
        <v>1</v>
      </c>
      <c r="AV28" s="430">
        <v>1</v>
      </c>
      <c r="AW28" s="430">
        <v>1</v>
      </c>
      <c r="AX28" s="430">
        <v>1</v>
      </c>
      <c r="AY28" s="430">
        <v>1</v>
      </c>
      <c r="AZ28" s="430">
        <v>1</v>
      </c>
      <c r="BA28" s="430">
        <v>1</v>
      </c>
      <c r="BB28" s="430">
        <v>1</v>
      </c>
      <c r="BC28" s="430">
        <v>1</v>
      </c>
      <c r="BD28" s="430">
        <v>1</v>
      </c>
      <c r="BE28" s="430">
        <v>1</v>
      </c>
      <c r="BF28" s="430">
        <v>1</v>
      </c>
      <c r="BG28" s="430">
        <v>1</v>
      </c>
      <c r="BH28" s="430">
        <v>1</v>
      </c>
      <c r="BI28" s="430">
        <v>1</v>
      </c>
      <c r="BJ28" s="430">
        <v>1</v>
      </c>
      <c r="BK28" s="430">
        <v>1</v>
      </c>
      <c r="BL28" s="430">
        <v>1</v>
      </c>
      <c r="BM28" s="430">
        <v>1</v>
      </c>
      <c r="BN28" s="430">
        <v>1</v>
      </c>
      <c r="BO28" s="430">
        <v>1</v>
      </c>
      <c r="BP28" s="430">
        <v>1</v>
      </c>
      <c r="BQ28" s="430">
        <v>1</v>
      </c>
      <c r="BR28" s="431">
        <v>27</v>
      </c>
      <c r="BS28" s="227">
        <v>29</v>
      </c>
    </row>
    <row r="29" spans="2:74" ht="15">
      <c r="B29" s="943"/>
      <c r="C29" s="399"/>
      <c r="D29" s="413" t="s">
        <v>204</v>
      </c>
      <c r="E29" s="1199" t="s">
        <v>190</v>
      </c>
      <c r="F29" s="1200"/>
      <c r="G29" s="1201">
        <v>4709.7</v>
      </c>
      <c r="H29" s="1202"/>
      <c r="I29" s="387">
        <v>5047.7999999999993</v>
      </c>
      <c r="J29" s="867">
        <v>338.09999999999945</v>
      </c>
      <c r="K29" s="935">
        <v>127161.3</v>
      </c>
      <c r="L29" s="391">
        <v>65208.599999999991</v>
      </c>
      <c r="M29" s="867">
        <v>-61952.700000000012</v>
      </c>
      <c r="N29" s="400">
        <v>2415</v>
      </c>
      <c r="O29" s="433">
        <v>382903.22580645152</v>
      </c>
      <c r="P29" s="434"/>
      <c r="Q29" s="391">
        <v>106783.59999999996</v>
      </c>
      <c r="R29" s="867">
        <v>-276119.62580645154</v>
      </c>
      <c r="S29" s="411">
        <v>1906.8499999999992</v>
      </c>
      <c r="T29" s="404">
        <v>27</v>
      </c>
      <c r="U29" s="405">
        <v>27</v>
      </c>
      <c r="V29" s="394">
        <v>26</v>
      </c>
      <c r="W29" s="394">
        <v>26</v>
      </c>
      <c r="X29" s="394">
        <v>1</v>
      </c>
      <c r="Y29" s="394">
        <v>1</v>
      </c>
      <c r="Z29" s="396">
        <v>56</v>
      </c>
      <c r="AA29" s="396">
        <v>0</v>
      </c>
      <c r="AB29" s="396">
        <v>0</v>
      </c>
      <c r="AC29" s="396">
        <v>0</v>
      </c>
      <c r="AD29" s="396">
        <v>29</v>
      </c>
      <c r="AE29" s="396">
        <v>27</v>
      </c>
      <c r="AF29" s="396">
        <v>0</v>
      </c>
      <c r="AG29" s="396">
        <v>0</v>
      </c>
      <c r="AH29" s="396">
        <v>0</v>
      </c>
      <c r="AI29" s="396">
        <v>0</v>
      </c>
      <c r="AJ29" s="396">
        <v>0</v>
      </c>
      <c r="AK29" s="396">
        <v>0</v>
      </c>
      <c r="AL29" s="396">
        <v>0</v>
      </c>
      <c r="AM29" s="430">
        <v>1</v>
      </c>
      <c r="AN29" s="430">
        <v>1</v>
      </c>
      <c r="AO29" s="430">
        <v>1</v>
      </c>
      <c r="AP29" s="430">
        <v>1</v>
      </c>
      <c r="AQ29" s="430">
        <v>1</v>
      </c>
      <c r="AR29" s="430">
        <v>1</v>
      </c>
      <c r="AS29" s="430">
        <v>1</v>
      </c>
      <c r="AT29" s="430">
        <v>1</v>
      </c>
      <c r="AU29" s="430">
        <v>1</v>
      </c>
      <c r="AV29" s="430">
        <v>1</v>
      </c>
      <c r="AW29" s="430">
        <v>1</v>
      </c>
      <c r="AX29" s="430">
        <v>1</v>
      </c>
      <c r="AY29" s="430">
        <v>1</v>
      </c>
      <c r="AZ29" s="430">
        <v>1</v>
      </c>
      <c r="BA29" s="430">
        <v>1</v>
      </c>
      <c r="BB29" s="430">
        <v>1</v>
      </c>
      <c r="BC29" s="430">
        <v>1</v>
      </c>
      <c r="BD29" s="430">
        <v>1</v>
      </c>
      <c r="BE29" s="430">
        <v>1</v>
      </c>
      <c r="BF29" s="430">
        <v>1</v>
      </c>
      <c r="BG29" s="430">
        <v>1</v>
      </c>
      <c r="BH29" s="430">
        <v>1</v>
      </c>
      <c r="BI29" s="430">
        <v>1</v>
      </c>
      <c r="BJ29" s="430">
        <v>1</v>
      </c>
      <c r="BK29" s="430">
        <v>1</v>
      </c>
      <c r="BL29" s="430">
        <v>1</v>
      </c>
      <c r="BM29" s="430">
        <v>1</v>
      </c>
      <c r="BN29" s="430">
        <v>1</v>
      </c>
      <c r="BO29" s="430">
        <v>1</v>
      </c>
      <c r="BP29" s="430">
        <v>1</v>
      </c>
      <c r="BQ29" s="430">
        <v>1</v>
      </c>
      <c r="BR29" s="431">
        <v>27</v>
      </c>
      <c r="BS29" s="227">
        <v>29</v>
      </c>
    </row>
    <row r="30" spans="2:74" ht="15">
      <c r="B30" s="943"/>
      <c r="C30" s="399"/>
      <c r="D30" s="413" t="s">
        <v>340</v>
      </c>
      <c r="E30" s="1199" t="s">
        <v>190</v>
      </c>
      <c r="F30" s="1200"/>
      <c r="G30" s="1201">
        <v>3225.8</v>
      </c>
      <c r="H30" s="1202"/>
      <c r="I30" s="387">
        <v>1690.8999999999983</v>
      </c>
      <c r="J30" s="867">
        <v>-1534.9000000000019</v>
      </c>
      <c r="K30" s="935">
        <v>87096.8</v>
      </c>
      <c r="L30" s="391">
        <v>61818.700000000033</v>
      </c>
      <c r="M30" s="867">
        <v>-25278.099999999969</v>
      </c>
      <c r="N30" s="400">
        <v>2290</v>
      </c>
      <c r="O30" s="401">
        <v>1010322.5806451613</v>
      </c>
      <c r="P30" s="412"/>
      <c r="Q30" s="391">
        <v>115800.70000000003</v>
      </c>
      <c r="R30" s="867">
        <v>-894521.88064516126</v>
      </c>
      <c r="S30" s="403">
        <v>809.79510489510506</v>
      </c>
      <c r="T30" s="404">
        <v>27</v>
      </c>
      <c r="U30" s="405">
        <v>27</v>
      </c>
      <c r="V30" s="394">
        <v>26</v>
      </c>
      <c r="W30" s="394">
        <v>26</v>
      </c>
      <c r="X30" s="394">
        <v>1</v>
      </c>
      <c r="Y30" s="394">
        <v>1</v>
      </c>
      <c r="Z30" s="396">
        <v>143</v>
      </c>
      <c r="AA30" s="396">
        <v>28</v>
      </c>
      <c r="AB30" s="396">
        <v>28</v>
      </c>
      <c r="AC30" s="396">
        <v>31</v>
      </c>
      <c r="AD30" s="396">
        <v>29</v>
      </c>
      <c r="AE30" s="396">
        <v>27</v>
      </c>
      <c r="AF30" s="397">
        <v>0</v>
      </c>
      <c r="AG30" s="397">
        <v>0</v>
      </c>
      <c r="AH30" s="397">
        <v>0</v>
      </c>
      <c r="AI30" s="397">
        <v>0</v>
      </c>
      <c r="AJ30" s="397">
        <v>0</v>
      </c>
      <c r="AK30" s="397">
        <v>0</v>
      </c>
      <c r="AL30" s="396">
        <v>0</v>
      </c>
      <c r="AM30" s="430">
        <v>1</v>
      </c>
      <c r="AN30" s="430">
        <v>1</v>
      </c>
      <c r="AO30" s="430">
        <v>1</v>
      </c>
      <c r="AP30" s="430">
        <v>1</v>
      </c>
      <c r="AQ30" s="430">
        <v>1</v>
      </c>
      <c r="AR30" s="430">
        <v>1</v>
      </c>
      <c r="AS30" s="430">
        <v>1</v>
      </c>
      <c r="AT30" s="430">
        <v>1</v>
      </c>
      <c r="AU30" s="430">
        <v>1</v>
      </c>
      <c r="AV30" s="430">
        <v>1</v>
      </c>
      <c r="AW30" s="430">
        <v>1</v>
      </c>
      <c r="AX30" s="430">
        <v>1</v>
      </c>
      <c r="AY30" s="430">
        <v>1</v>
      </c>
      <c r="AZ30" s="430">
        <v>1</v>
      </c>
      <c r="BA30" s="430">
        <v>1</v>
      </c>
      <c r="BB30" s="430">
        <v>1</v>
      </c>
      <c r="BC30" s="430">
        <v>1</v>
      </c>
      <c r="BD30" s="430">
        <v>1</v>
      </c>
      <c r="BE30" s="430">
        <v>1</v>
      </c>
      <c r="BF30" s="430">
        <v>1</v>
      </c>
      <c r="BG30" s="430">
        <v>1</v>
      </c>
      <c r="BH30" s="430">
        <v>1</v>
      </c>
      <c r="BI30" s="430">
        <v>1</v>
      </c>
      <c r="BJ30" s="430">
        <v>1</v>
      </c>
      <c r="BK30" s="430">
        <v>1</v>
      </c>
      <c r="BL30" s="430">
        <v>1</v>
      </c>
      <c r="BM30" s="430">
        <v>1</v>
      </c>
      <c r="BN30" s="430">
        <v>1</v>
      </c>
      <c r="BO30" s="430">
        <v>1</v>
      </c>
      <c r="BP30" s="430">
        <v>1</v>
      </c>
      <c r="BQ30" s="430">
        <v>1</v>
      </c>
      <c r="BR30" s="431">
        <v>27</v>
      </c>
      <c r="BS30" s="227">
        <v>29</v>
      </c>
    </row>
    <row r="31" spans="2:74" ht="15">
      <c r="B31" s="943"/>
      <c r="C31" s="399"/>
      <c r="D31" s="1342" t="s">
        <v>336</v>
      </c>
      <c r="E31" s="1199" t="s">
        <v>188</v>
      </c>
      <c r="F31" s="1200"/>
      <c r="G31" s="1201">
        <v>23290.3</v>
      </c>
      <c r="H31" s="1202"/>
      <c r="I31" s="387">
        <v>12914.3</v>
      </c>
      <c r="J31" s="867">
        <v>-10376</v>
      </c>
      <c r="K31" s="935">
        <v>628838.69999999995</v>
      </c>
      <c r="L31" s="391">
        <v>546510.60000000009</v>
      </c>
      <c r="M31" s="867">
        <v>-82328.09999999986</v>
      </c>
      <c r="N31" s="400">
        <v>20241</v>
      </c>
      <c r="O31" s="409">
        <v>2516451.6129032271</v>
      </c>
      <c r="P31" s="410"/>
      <c r="Q31" s="391">
        <v>2656478.5999999996</v>
      </c>
      <c r="R31" s="867">
        <v>140026.98709677253</v>
      </c>
      <c r="S31" s="411">
        <v>18576.773426573425</v>
      </c>
      <c r="T31" s="404">
        <v>27</v>
      </c>
      <c r="U31" s="405">
        <v>27</v>
      </c>
      <c r="V31" s="394">
        <v>26</v>
      </c>
      <c r="W31" s="394">
        <v>26</v>
      </c>
      <c r="X31" s="394">
        <v>1</v>
      </c>
      <c r="Y31" s="394">
        <v>1</v>
      </c>
      <c r="Z31" s="396">
        <v>143</v>
      </c>
      <c r="AA31" s="396">
        <v>28</v>
      </c>
      <c r="AB31" s="396">
        <v>28</v>
      </c>
      <c r="AC31" s="396">
        <v>31</v>
      </c>
      <c r="AD31" s="396">
        <v>29</v>
      </c>
      <c r="AE31" s="396">
        <v>27</v>
      </c>
      <c r="AF31" s="396">
        <v>0</v>
      </c>
      <c r="AG31" s="396">
        <v>0</v>
      </c>
      <c r="AH31" s="396">
        <v>0</v>
      </c>
      <c r="AI31" s="396">
        <v>0</v>
      </c>
      <c r="AJ31" s="396">
        <v>0</v>
      </c>
      <c r="AK31" s="396">
        <v>0</v>
      </c>
      <c r="AL31" s="396">
        <v>0</v>
      </c>
      <c r="AM31" s="430">
        <v>1</v>
      </c>
      <c r="AN31" s="430">
        <v>1</v>
      </c>
      <c r="AO31" s="430">
        <v>1</v>
      </c>
      <c r="AP31" s="430">
        <v>1</v>
      </c>
      <c r="AQ31" s="430">
        <v>1</v>
      </c>
      <c r="AR31" s="430">
        <v>1</v>
      </c>
      <c r="AS31" s="430">
        <v>1</v>
      </c>
      <c r="AT31" s="430">
        <v>1</v>
      </c>
      <c r="AU31" s="430">
        <v>1</v>
      </c>
      <c r="AV31" s="430">
        <v>1</v>
      </c>
      <c r="AW31" s="430">
        <v>1</v>
      </c>
      <c r="AX31" s="430">
        <v>1</v>
      </c>
      <c r="AY31" s="430">
        <v>1</v>
      </c>
      <c r="AZ31" s="430">
        <v>1</v>
      </c>
      <c r="BA31" s="430">
        <v>1</v>
      </c>
      <c r="BB31" s="430">
        <v>1</v>
      </c>
      <c r="BC31" s="430">
        <v>1</v>
      </c>
      <c r="BD31" s="430">
        <v>1</v>
      </c>
      <c r="BE31" s="430">
        <v>1</v>
      </c>
      <c r="BF31" s="430">
        <v>1</v>
      </c>
      <c r="BG31" s="430">
        <v>1</v>
      </c>
      <c r="BH31" s="430">
        <v>1</v>
      </c>
      <c r="BI31" s="430">
        <v>1</v>
      </c>
      <c r="BJ31" s="430">
        <v>1</v>
      </c>
      <c r="BK31" s="430">
        <v>1</v>
      </c>
      <c r="BL31" s="430">
        <v>1</v>
      </c>
      <c r="BM31" s="430">
        <v>1</v>
      </c>
      <c r="BN31" s="430">
        <v>1</v>
      </c>
      <c r="BO31" s="430">
        <v>1</v>
      </c>
      <c r="BP31" s="430">
        <v>1</v>
      </c>
      <c r="BQ31" s="430">
        <v>1</v>
      </c>
      <c r="BR31" s="431">
        <v>27</v>
      </c>
      <c r="BS31" s="227">
        <v>29</v>
      </c>
    </row>
    <row r="32" spans="2:74" ht="15">
      <c r="B32" s="943"/>
      <c r="C32" s="399"/>
      <c r="D32" s="1288" t="s">
        <v>204</v>
      </c>
      <c r="E32" s="1199" t="s">
        <v>195</v>
      </c>
      <c r="F32" s="1200"/>
      <c r="G32" s="1201"/>
      <c r="H32" s="1202"/>
      <c r="I32" s="387"/>
      <c r="J32" s="867">
        <v>0</v>
      </c>
      <c r="K32" s="935">
        <v>0</v>
      </c>
      <c r="L32" s="391">
        <v>0</v>
      </c>
      <c r="M32" s="867">
        <v>0</v>
      </c>
      <c r="N32" s="400">
        <v>0</v>
      </c>
      <c r="O32" s="433">
        <v>570000.00000000012</v>
      </c>
      <c r="P32" s="434"/>
      <c r="Q32" s="391">
        <v>117688</v>
      </c>
      <c r="R32" s="867">
        <v>-452312.00000000012</v>
      </c>
      <c r="S32" s="411">
        <v>1352.7356321839081</v>
      </c>
      <c r="T32" s="404"/>
      <c r="U32" s="405"/>
      <c r="V32" s="394">
        <v>0</v>
      </c>
      <c r="W32" s="394">
        <v>0</v>
      </c>
      <c r="X32" s="394">
        <v>0</v>
      </c>
      <c r="Y32" s="394">
        <v>0</v>
      </c>
      <c r="Z32" s="396">
        <v>87</v>
      </c>
      <c r="AA32" s="396">
        <v>28</v>
      </c>
      <c r="AB32" s="396">
        <v>28</v>
      </c>
      <c r="AC32" s="396">
        <v>31</v>
      </c>
      <c r="AD32" s="396">
        <v>0</v>
      </c>
      <c r="AE32" s="396">
        <v>0</v>
      </c>
      <c r="AF32" s="396">
        <v>0</v>
      </c>
      <c r="AG32" s="396">
        <v>0</v>
      </c>
      <c r="AH32" s="396">
        <v>0</v>
      </c>
      <c r="AI32" s="396">
        <v>0</v>
      </c>
      <c r="AJ32" s="396">
        <v>0</v>
      </c>
      <c r="AK32" s="396">
        <v>0</v>
      </c>
      <c r="AL32" s="396">
        <v>0</v>
      </c>
      <c r="AM32" s="430">
        <v>1</v>
      </c>
      <c r="AN32" s="430">
        <v>1</v>
      </c>
      <c r="AO32" s="430">
        <v>1</v>
      </c>
      <c r="AP32" s="430">
        <v>1</v>
      </c>
      <c r="AQ32" s="430">
        <v>1</v>
      </c>
      <c r="AR32" s="430">
        <v>1</v>
      </c>
      <c r="AS32" s="430">
        <v>1</v>
      </c>
      <c r="AT32" s="430">
        <v>1</v>
      </c>
      <c r="AU32" s="430">
        <v>1</v>
      </c>
      <c r="AV32" s="430">
        <v>1</v>
      </c>
      <c r="AW32" s="430">
        <v>1</v>
      </c>
      <c r="AX32" s="430">
        <v>1</v>
      </c>
      <c r="AY32" s="430">
        <v>1</v>
      </c>
      <c r="AZ32" s="430">
        <v>1</v>
      </c>
      <c r="BA32" s="430">
        <v>1</v>
      </c>
      <c r="BB32" s="430">
        <v>1</v>
      </c>
      <c r="BC32" s="430">
        <v>1</v>
      </c>
      <c r="BD32" s="430">
        <v>1</v>
      </c>
      <c r="BE32" s="430">
        <v>1</v>
      </c>
      <c r="BF32" s="430">
        <v>1</v>
      </c>
      <c r="BG32" s="430">
        <v>1</v>
      </c>
      <c r="BH32" s="430">
        <v>1</v>
      </c>
      <c r="BI32" s="430">
        <v>1</v>
      </c>
      <c r="BJ32" s="430">
        <v>1</v>
      </c>
      <c r="BK32" s="430">
        <v>1</v>
      </c>
      <c r="BL32" s="430">
        <v>1</v>
      </c>
      <c r="BM32" s="430">
        <v>1</v>
      </c>
      <c r="BN32" s="430">
        <v>1</v>
      </c>
      <c r="BO32" s="430">
        <v>1</v>
      </c>
      <c r="BP32" s="430">
        <v>1</v>
      </c>
      <c r="BQ32" s="430">
        <v>1</v>
      </c>
      <c r="BR32" s="431">
        <v>27</v>
      </c>
      <c r="BS32" s="227">
        <v>29</v>
      </c>
    </row>
    <row r="33" spans="2:71" ht="15">
      <c r="B33" s="943"/>
      <c r="C33" s="399"/>
      <c r="D33" s="413" t="s">
        <v>371</v>
      </c>
      <c r="E33" s="1199" t="s">
        <v>190</v>
      </c>
      <c r="F33" s="1200"/>
      <c r="G33" s="1201">
        <v>2451.6</v>
      </c>
      <c r="H33" s="1202"/>
      <c r="I33" s="387"/>
      <c r="J33" s="867">
        <v>-2451.6</v>
      </c>
      <c r="K33" s="935">
        <v>66193.5</v>
      </c>
      <c r="L33" s="391">
        <v>0</v>
      </c>
      <c r="M33" s="867">
        <v>-66193.5</v>
      </c>
      <c r="N33" s="400">
        <v>0</v>
      </c>
      <c r="O33" s="401">
        <v>252258.06451612906</v>
      </c>
      <c r="P33" s="412"/>
      <c r="Q33" s="391">
        <v>0</v>
      </c>
      <c r="R33" s="867">
        <v>-252258.06451612906</v>
      </c>
      <c r="S33" s="403">
        <v>0</v>
      </c>
      <c r="T33" s="404">
        <v>27</v>
      </c>
      <c r="U33" s="405">
        <v>27</v>
      </c>
      <c r="V33" s="394">
        <v>26</v>
      </c>
      <c r="W33" s="394">
        <v>26</v>
      </c>
      <c r="X33" s="394">
        <v>1</v>
      </c>
      <c r="Y33" s="394">
        <v>1</v>
      </c>
      <c r="Z33" s="396">
        <v>27</v>
      </c>
      <c r="AA33" s="396">
        <v>0</v>
      </c>
      <c r="AB33" s="396">
        <v>0</v>
      </c>
      <c r="AC33" s="396">
        <v>0</v>
      </c>
      <c r="AD33" s="396">
        <v>0</v>
      </c>
      <c r="AE33" s="396">
        <v>27</v>
      </c>
      <c r="AF33" s="396">
        <v>0</v>
      </c>
      <c r="AG33" s="396">
        <v>0</v>
      </c>
      <c r="AH33" s="396">
        <v>0</v>
      </c>
      <c r="AI33" s="396">
        <v>0</v>
      </c>
      <c r="AJ33" s="396">
        <v>0</v>
      </c>
      <c r="AK33" s="396">
        <v>0</v>
      </c>
      <c r="AL33" s="396">
        <v>0</v>
      </c>
      <c r="AM33" s="430">
        <v>1</v>
      </c>
      <c r="AN33" s="430">
        <v>1</v>
      </c>
      <c r="AO33" s="430">
        <v>1</v>
      </c>
      <c r="AP33" s="430">
        <v>1</v>
      </c>
      <c r="AQ33" s="430">
        <v>1</v>
      </c>
      <c r="AR33" s="430">
        <v>1</v>
      </c>
      <c r="AS33" s="430">
        <v>1</v>
      </c>
      <c r="AT33" s="430">
        <v>1</v>
      </c>
      <c r="AU33" s="430">
        <v>1</v>
      </c>
      <c r="AV33" s="430">
        <v>1</v>
      </c>
      <c r="AW33" s="430">
        <v>1</v>
      </c>
      <c r="AX33" s="430">
        <v>1</v>
      </c>
      <c r="AY33" s="430">
        <v>1</v>
      </c>
      <c r="AZ33" s="430">
        <v>1</v>
      </c>
      <c r="BA33" s="430">
        <v>1</v>
      </c>
      <c r="BB33" s="430">
        <v>1</v>
      </c>
      <c r="BC33" s="430">
        <v>1</v>
      </c>
      <c r="BD33" s="430">
        <v>1</v>
      </c>
      <c r="BE33" s="430">
        <v>1</v>
      </c>
      <c r="BF33" s="430">
        <v>1</v>
      </c>
      <c r="BG33" s="430">
        <v>1</v>
      </c>
      <c r="BH33" s="430">
        <v>1</v>
      </c>
      <c r="BI33" s="430">
        <v>1</v>
      </c>
      <c r="BJ33" s="430">
        <v>1</v>
      </c>
      <c r="BK33" s="430">
        <v>1</v>
      </c>
      <c r="BL33" s="430">
        <v>1</v>
      </c>
      <c r="BM33" s="430">
        <v>1</v>
      </c>
      <c r="BN33" s="430">
        <v>1</v>
      </c>
      <c r="BO33" s="430">
        <v>1</v>
      </c>
      <c r="BP33" s="430">
        <v>1</v>
      </c>
      <c r="BQ33" s="430">
        <v>1</v>
      </c>
      <c r="BR33" s="431">
        <v>27</v>
      </c>
      <c r="BS33" s="227">
        <v>29</v>
      </c>
    </row>
    <row r="34" spans="2:71" ht="15">
      <c r="B34" s="943"/>
      <c r="C34" s="399"/>
      <c r="D34" s="1342" t="s">
        <v>302</v>
      </c>
      <c r="E34" s="1199" t="s">
        <v>195</v>
      </c>
      <c r="F34" s="1200"/>
      <c r="G34" s="1201">
        <v>40709.699999999997</v>
      </c>
      <c r="H34" s="1202"/>
      <c r="I34" s="387">
        <v>37917.200000000004</v>
      </c>
      <c r="J34" s="867">
        <v>-2792.4999999999927</v>
      </c>
      <c r="K34" s="935">
        <v>1099161.3</v>
      </c>
      <c r="L34" s="391">
        <v>1107215.2100000002</v>
      </c>
      <c r="M34" s="867">
        <v>8053.910000000149</v>
      </c>
      <c r="N34" s="400">
        <v>41008</v>
      </c>
      <c r="O34" s="409">
        <v>4962258.0645161206</v>
      </c>
      <c r="P34" s="410"/>
      <c r="Q34" s="391">
        <v>4863286.2100000028</v>
      </c>
      <c r="R34" s="867">
        <v>-98971.854516117834</v>
      </c>
      <c r="S34" s="411">
        <v>34008.994475524494</v>
      </c>
      <c r="T34" s="404">
        <v>27</v>
      </c>
      <c r="U34" s="405">
        <v>27</v>
      </c>
      <c r="V34" s="394">
        <v>26</v>
      </c>
      <c r="W34" s="394">
        <v>26</v>
      </c>
      <c r="X34" s="394">
        <v>1</v>
      </c>
      <c r="Y34" s="394">
        <v>1</v>
      </c>
      <c r="Z34" s="396">
        <v>143</v>
      </c>
      <c r="AA34" s="396">
        <v>28</v>
      </c>
      <c r="AB34" s="396">
        <v>28</v>
      </c>
      <c r="AC34" s="396">
        <v>31</v>
      </c>
      <c r="AD34" s="396">
        <v>29</v>
      </c>
      <c r="AE34" s="396">
        <v>27</v>
      </c>
      <c r="AF34" s="396">
        <v>0</v>
      </c>
      <c r="AG34" s="396">
        <v>0</v>
      </c>
      <c r="AH34" s="396">
        <v>0</v>
      </c>
      <c r="AI34" s="396">
        <v>0</v>
      </c>
      <c r="AJ34" s="396">
        <v>0</v>
      </c>
      <c r="AK34" s="396">
        <v>0</v>
      </c>
      <c r="AL34" s="396">
        <v>0</v>
      </c>
      <c r="AM34" s="430">
        <v>1</v>
      </c>
      <c r="AN34" s="430">
        <v>1</v>
      </c>
      <c r="AO34" s="430">
        <v>1</v>
      </c>
      <c r="AP34" s="430">
        <v>1</v>
      </c>
      <c r="AQ34" s="430">
        <v>1</v>
      </c>
      <c r="AR34" s="430">
        <v>1</v>
      </c>
      <c r="AS34" s="430">
        <v>1</v>
      </c>
      <c r="AT34" s="430">
        <v>1</v>
      </c>
      <c r="AU34" s="430">
        <v>1</v>
      </c>
      <c r="AV34" s="430">
        <v>1</v>
      </c>
      <c r="AW34" s="430">
        <v>1</v>
      </c>
      <c r="AX34" s="430">
        <v>1</v>
      </c>
      <c r="AY34" s="430">
        <v>1</v>
      </c>
      <c r="AZ34" s="430">
        <v>1</v>
      </c>
      <c r="BA34" s="430">
        <v>1</v>
      </c>
      <c r="BB34" s="430">
        <v>1</v>
      </c>
      <c r="BC34" s="430">
        <v>1</v>
      </c>
      <c r="BD34" s="430">
        <v>1</v>
      </c>
      <c r="BE34" s="430">
        <v>1</v>
      </c>
      <c r="BF34" s="430">
        <v>1</v>
      </c>
      <c r="BG34" s="430">
        <v>1</v>
      </c>
      <c r="BH34" s="430">
        <v>1</v>
      </c>
      <c r="BI34" s="430">
        <v>1</v>
      </c>
      <c r="BJ34" s="430">
        <v>1</v>
      </c>
      <c r="BK34" s="430">
        <v>1</v>
      </c>
      <c r="BL34" s="430">
        <v>1</v>
      </c>
      <c r="BM34" s="430">
        <v>1</v>
      </c>
      <c r="BN34" s="430">
        <v>1</v>
      </c>
      <c r="BO34" s="430">
        <v>1</v>
      </c>
      <c r="BP34" s="430">
        <v>1</v>
      </c>
      <c r="BQ34" s="430">
        <v>1</v>
      </c>
      <c r="BR34" s="431">
        <v>27</v>
      </c>
      <c r="BS34" s="227">
        <v>29</v>
      </c>
    </row>
    <row r="35" spans="2:71" ht="15">
      <c r="B35" s="943"/>
      <c r="C35" s="399"/>
      <c r="D35" s="1343"/>
      <c r="E35" s="1199" t="s">
        <v>303</v>
      </c>
      <c r="F35" s="1200"/>
      <c r="G35" s="1201"/>
      <c r="H35" s="1202"/>
      <c r="I35" s="387"/>
      <c r="J35" s="867">
        <v>0</v>
      </c>
      <c r="K35" s="935"/>
      <c r="L35" s="391">
        <v>0</v>
      </c>
      <c r="M35" s="867">
        <v>0</v>
      </c>
      <c r="N35" s="400">
        <v>0</v>
      </c>
      <c r="O35" s="435">
        <v>0</v>
      </c>
      <c r="P35" s="402"/>
      <c r="Q35" s="391">
        <v>0</v>
      </c>
      <c r="R35" s="867">
        <v>0</v>
      </c>
      <c r="S35" s="403">
        <v>0</v>
      </c>
      <c r="T35" s="404">
        <v>27</v>
      </c>
      <c r="U35" s="405">
        <v>27</v>
      </c>
      <c r="V35" s="394">
        <v>10</v>
      </c>
      <c r="W35" s="394">
        <v>10</v>
      </c>
      <c r="X35" s="394">
        <v>17</v>
      </c>
      <c r="Y35" s="394">
        <v>17</v>
      </c>
      <c r="Z35" s="396">
        <v>0</v>
      </c>
      <c r="AA35" s="396">
        <v>0</v>
      </c>
      <c r="AB35" s="396">
        <v>0</v>
      </c>
      <c r="AC35" s="396">
        <v>0</v>
      </c>
      <c r="AD35" s="396">
        <v>0</v>
      </c>
      <c r="AE35" s="396">
        <v>0</v>
      </c>
      <c r="AF35" s="396">
        <v>0</v>
      </c>
      <c r="AG35" s="396">
        <v>0</v>
      </c>
      <c r="AH35" s="396">
        <v>0</v>
      </c>
      <c r="AI35" s="396">
        <v>0</v>
      </c>
      <c r="AJ35" s="396">
        <v>0</v>
      </c>
      <c r="AK35" s="396">
        <v>0</v>
      </c>
      <c r="AL35" s="396">
        <v>0</v>
      </c>
      <c r="AM35" s="430">
        <v>1</v>
      </c>
      <c r="AN35" s="430">
        <v>1</v>
      </c>
      <c r="AO35" s="430">
        <v>1</v>
      </c>
      <c r="AP35" s="430">
        <v>1</v>
      </c>
      <c r="AQ35" s="430">
        <v>1</v>
      </c>
      <c r="AR35" s="430">
        <v>1</v>
      </c>
      <c r="AS35" s="430">
        <v>1</v>
      </c>
      <c r="AT35" s="430">
        <v>1</v>
      </c>
      <c r="AU35" s="430">
        <v>1</v>
      </c>
      <c r="AV35" s="430">
        <v>1</v>
      </c>
      <c r="AW35" s="430">
        <v>1</v>
      </c>
      <c r="AX35" s="430">
        <v>1</v>
      </c>
      <c r="AY35" s="430">
        <v>1</v>
      </c>
      <c r="AZ35" s="430">
        <v>1</v>
      </c>
      <c r="BA35" s="430">
        <v>1</v>
      </c>
      <c r="BB35" s="430">
        <v>1</v>
      </c>
      <c r="BC35" s="430">
        <v>1</v>
      </c>
      <c r="BD35" s="430">
        <v>1</v>
      </c>
      <c r="BE35" s="430">
        <v>1</v>
      </c>
      <c r="BF35" s="430">
        <v>1</v>
      </c>
      <c r="BG35" s="430">
        <v>1</v>
      </c>
      <c r="BH35" s="430">
        <v>1</v>
      </c>
      <c r="BI35" s="430">
        <v>1</v>
      </c>
      <c r="BJ35" s="430">
        <v>1</v>
      </c>
      <c r="BK35" s="430">
        <v>1</v>
      </c>
      <c r="BL35" s="430">
        <v>1</v>
      </c>
      <c r="BM35" s="430">
        <v>1</v>
      </c>
      <c r="BN35" s="430">
        <v>1</v>
      </c>
      <c r="BO35" s="430">
        <v>1</v>
      </c>
      <c r="BP35" s="430">
        <v>1</v>
      </c>
      <c r="BQ35" s="430">
        <v>1</v>
      </c>
      <c r="BR35" s="431">
        <v>27</v>
      </c>
      <c r="BS35" s="227">
        <v>29</v>
      </c>
    </row>
    <row r="36" spans="2:71" ht="15">
      <c r="B36" s="943"/>
      <c r="C36" s="399"/>
      <c r="D36" s="936" t="s">
        <v>196</v>
      </c>
      <c r="E36" s="1199" t="s">
        <v>197</v>
      </c>
      <c r="F36" s="1200"/>
      <c r="G36" s="1201">
        <v>2258.1</v>
      </c>
      <c r="H36" s="1202"/>
      <c r="I36" s="387">
        <v>2899.1</v>
      </c>
      <c r="J36" s="867">
        <v>641</v>
      </c>
      <c r="K36" s="935">
        <v>60967.7</v>
      </c>
      <c r="L36" s="391">
        <v>77305.399999999994</v>
      </c>
      <c r="M36" s="867">
        <v>16337.699999999997</v>
      </c>
      <c r="N36" s="400">
        <v>2863</v>
      </c>
      <c r="O36" s="401">
        <v>330967.74193548423</v>
      </c>
      <c r="P36" s="402"/>
      <c r="Q36" s="391">
        <v>388411.39999999991</v>
      </c>
      <c r="R36" s="867">
        <v>57443.658064515679</v>
      </c>
      <c r="S36" s="403">
        <v>2716.1636363636358</v>
      </c>
      <c r="T36" s="404">
        <v>27</v>
      </c>
      <c r="U36" s="405">
        <v>27</v>
      </c>
      <c r="V36" s="394">
        <v>26</v>
      </c>
      <c r="W36" s="394">
        <v>26</v>
      </c>
      <c r="X36" s="394">
        <v>1</v>
      </c>
      <c r="Y36" s="394">
        <v>1</v>
      </c>
      <c r="Z36" s="396">
        <v>143</v>
      </c>
      <c r="AA36" s="396">
        <v>28</v>
      </c>
      <c r="AB36" s="396">
        <v>28</v>
      </c>
      <c r="AC36" s="396">
        <v>31</v>
      </c>
      <c r="AD36" s="396">
        <v>29</v>
      </c>
      <c r="AE36" s="396">
        <v>27</v>
      </c>
      <c r="AF36" s="396">
        <v>0</v>
      </c>
      <c r="AG36" s="396">
        <v>0</v>
      </c>
      <c r="AH36" s="396">
        <v>0</v>
      </c>
      <c r="AI36" s="396">
        <v>0</v>
      </c>
      <c r="AJ36" s="396">
        <v>0</v>
      </c>
      <c r="AK36" s="396">
        <v>0</v>
      </c>
      <c r="AL36" s="396">
        <v>0</v>
      </c>
      <c r="AM36" s="430">
        <v>1</v>
      </c>
      <c r="AN36" s="430">
        <v>1</v>
      </c>
      <c r="AO36" s="430">
        <v>1</v>
      </c>
      <c r="AP36" s="430">
        <v>1</v>
      </c>
      <c r="AQ36" s="430">
        <v>1</v>
      </c>
      <c r="AR36" s="430">
        <v>1</v>
      </c>
      <c r="AS36" s="430">
        <v>1</v>
      </c>
      <c r="AT36" s="430">
        <v>1</v>
      </c>
      <c r="AU36" s="430">
        <v>1</v>
      </c>
      <c r="AV36" s="430">
        <v>1</v>
      </c>
      <c r="AW36" s="430">
        <v>1</v>
      </c>
      <c r="AX36" s="430">
        <v>1</v>
      </c>
      <c r="AY36" s="430">
        <v>1</v>
      </c>
      <c r="AZ36" s="430">
        <v>1</v>
      </c>
      <c r="BA36" s="430">
        <v>1</v>
      </c>
      <c r="BB36" s="430">
        <v>1</v>
      </c>
      <c r="BC36" s="430">
        <v>1</v>
      </c>
      <c r="BD36" s="430">
        <v>1</v>
      </c>
      <c r="BE36" s="430">
        <v>1</v>
      </c>
      <c r="BF36" s="430">
        <v>1</v>
      </c>
      <c r="BG36" s="430">
        <v>1</v>
      </c>
      <c r="BH36" s="430">
        <v>1</v>
      </c>
      <c r="BI36" s="430">
        <v>1</v>
      </c>
      <c r="BJ36" s="430">
        <v>1</v>
      </c>
      <c r="BK36" s="430">
        <v>1</v>
      </c>
      <c r="BL36" s="430">
        <v>1</v>
      </c>
      <c r="BM36" s="430">
        <v>1</v>
      </c>
      <c r="BN36" s="430">
        <v>1</v>
      </c>
      <c r="BO36" s="430">
        <v>1</v>
      </c>
      <c r="BP36" s="430">
        <v>1</v>
      </c>
      <c r="BQ36" s="430">
        <v>1</v>
      </c>
      <c r="BR36" s="431">
        <v>27</v>
      </c>
      <c r="BS36" s="227">
        <v>29</v>
      </c>
    </row>
    <row r="37" spans="2:71" ht="16.5">
      <c r="B37" s="941" t="s">
        <v>200</v>
      </c>
      <c r="C37" s="942"/>
      <c r="D37" s="845"/>
      <c r="E37" s="1325">
        <v>0</v>
      </c>
      <c r="F37" s="1326"/>
      <c r="G37" s="1348">
        <v>5.91</v>
      </c>
      <c r="H37" s="1349"/>
      <c r="I37" s="323">
        <v>5.19</v>
      </c>
      <c r="J37" s="870">
        <v>-0.71999999999999975</v>
      </c>
      <c r="K37" s="324">
        <v>5.91</v>
      </c>
      <c r="L37" s="325">
        <v>5.12</v>
      </c>
      <c r="M37" s="870">
        <v>-0.79</v>
      </c>
      <c r="N37" s="822"/>
      <c r="O37" s="326">
        <v>5.74</v>
      </c>
      <c r="P37" s="436"/>
      <c r="Q37" s="325">
        <v>5.32</v>
      </c>
      <c r="R37" s="870">
        <v>-0.41999999999999993</v>
      </c>
      <c r="S37" s="327"/>
      <c r="T37" s="437"/>
      <c r="U37" s="438"/>
      <c r="V37" s="439"/>
      <c r="W37" s="439"/>
      <c r="X37" s="440"/>
      <c r="Y37" s="440"/>
      <c r="Z37" s="441"/>
      <c r="AA37" s="441"/>
      <c r="AB37" s="441"/>
      <c r="AC37" s="441"/>
      <c r="AD37" s="441"/>
      <c r="AE37" s="441"/>
      <c r="AF37" s="441"/>
      <c r="AG37" s="441"/>
      <c r="AH37" s="441"/>
      <c r="AI37" s="441"/>
      <c r="AJ37" s="441"/>
      <c r="AK37" s="441"/>
      <c r="AL37" s="441"/>
      <c r="AM37" s="441"/>
      <c r="AN37" s="441"/>
      <c r="AO37" s="441"/>
      <c r="AP37" s="441"/>
      <c r="AQ37" s="441"/>
      <c r="AR37" s="441"/>
      <c r="AS37" s="441"/>
      <c r="AT37" s="441"/>
      <c r="AU37" s="441"/>
      <c r="AV37" s="441"/>
      <c r="AW37" s="441"/>
      <c r="AX37" s="441"/>
      <c r="AY37" s="441"/>
      <c r="AZ37" s="441"/>
      <c r="BA37" s="441"/>
      <c r="BB37" s="441"/>
      <c r="BC37" s="441"/>
      <c r="BD37" s="441"/>
      <c r="BE37" s="441"/>
      <c r="BF37" s="441"/>
      <c r="BG37" s="441"/>
      <c r="BH37" s="441"/>
      <c r="BI37" s="441"/>
      <c r="BJ37" s="441"/>
      <c r="BK37" s="441"/>
      <c r="BL37" s="441"/>
      <c r="BM37" s="441"/>
      <c r="BN37" s="441"/>
      <c r="BO37" s="441"/>
      <c r="BP37" s="441"/>
      <c r="BQ37" s="441"/>
      <c r="BR37" s="441"/>
      <c r="BS37" s="227"/>
    </row>
    <row r="38" spans="2:71" ht="16.5">
      <c r="B38" s="943"/>
      <c r="C38" s="944"/>
      <c r="D38" s="1287" t="s">
        <v>187</v>
      </c>
      <c r="E38" s="1289" t="s">
        <v>195</v>
      </c>
      <c r="F38" s="1290"/>
      <c r="G38" s="1352">
        <v>0</v>
      </c>
      <c r="H38" s="1353">
        <v>0</v>
      </c>
      <c r="I38" s="328">
        <v>0</v>
      </c>
      <c r="J38" s="871">
        <v>0</v>
      </c>
      <c r="K38" s="937">
        <v>0</v>
      </c>
      <c r="L38" s="328">
        <v>0</v>
      </c>
      <c r="M38" s="871">
        <v>0</v>
      </c>
      <c r="N38" s="329"/>
      <c r="O38" s="330">
        <v>0</v>
      </c>
      <c r="P38" s="331"/>
      <c r="Q38" s="331">
        <v>0</v>
      </c>
      <c r="R38" s="871">
        <v>0</v>
      </c>
      <c r="S38" s="332"/>
      <c r="T38" s="367"/>
      <c r="U38" s="442"/>
      <c r="V38" s="443"/>
      <c r="W38" s="439"/>
      <c r="X38" s="440"/>
      <c r="Y38" s="440"/>
      <c r="Z38" s="441"/>
      <c r="AA38" s="441"/>
      <c r="AB38" s="441"/>
      <c r="AC38" s="441"/>
      <c r="AD38" s="441"/>
      <c r="AE38" s="441"/>
      <c r="AF38" s="441"/>
      <c r="AG38" s="441"/>
      <c r="AH38" s="441"/>
      <c r="AI38" s="441"/>
      <c r="AJ38" s="441"/>
      <c r="AK38" s="441"/>
      <c r="AL38" s="441"/>
      <c r="AM38" s="441"/>
      <c r="AN38" s="441"/>
      <c r="AO38" s="441"/>
      <c r="AP38" s="441"/>
      <c r="AQ38" s="441"/>
      <c r="AR38" s="441"/>
      <c r="AS38" s="441"/>
      <c r="AT38" s="441"/>
      <c r="AU38" s="441"/>
      <c r="AV38" s="441"/>
      <c r="AW38" s="441"/>
      <c r="AX38" s="441"/>
      <c r="AY38" s="441"/>
      <c r="AZ38" s="441"/>
      <c r="BA38" s="441"/>
      <c r="BB38" s="441"/>
      <c r="BC38" s="441"/>
      <c r="BD38" s="441"/>
      <c r="BE38" s="441"/>
      <c r="BF38" s="441"/>
      <c r="BG38" s="441"/>
      <c r="BH38" s="441"/>
      <c r="BI38" s="441"/>
      <c r="BJ38" s="441"/>
      <c r="BK38" s="441"/>
      <c r="BL38" s="441"/>
      <c r="BM38" s="441"/>
      <c r="BN38" s="441"/>
      <c r="BO38" s="441"/>
      <c r="BP38" s="441"/>
      <c r="BQ38" s="441"/>
      <c r="BR38" s="441"/>
      <c r="BS38" s="227"/>
    </row>
    <row r="39" spans="2:71" ht="14.1" customHeight="1">
      <c r="B39" s="943"/>
      <c r="C39" s="444"/>
      <c r="D39" s="1288"/>
      <c r="E39" s="1199" t="s">
        <v>190</v>
      </c>
      <c r="F39" s="1200"/>
      <c r="G39" s="1344">
        <v>13.28</v>
      </c>
      <c r="H39" s="1345">
        <v>0</v>
      </c>
      <c r="I39" s="333">
        <v>13.82</v>
      </c>
      <c r="J39" s="872">
        <v>0.54000000000000092</v>
      </c>
      <c r="K39" s="938">
        <v>13.28</v>
      </c>
      <c r="L39" s="333">
        <v>11.19</v>
      </c>
      <c r="M39" s="872">
        <v>-2.09</v>
      </c>
      <c r="N39" s="334"/>
      <c r="O39" s="938">
        <v>8.02</v>
      </c>
      <c r="P39" s="335">
        <v>0</v>
      </c>
      <c r="Q39" s="333">
        <v>11.61</v>
      </c>
      <c r="R39" s="872">
        <v>3.59</v>
      </c>
      <c r="S39" s="336"/>
      <c r="T39" s="367"/>
      <c r="U39" s="442"/>
      <c r="V39" s="443"/>
      <c r="W39" s="439"/>
      <c r="X39" s="440"/>
      <c r="Y39" s="440"/>
      <c r="Z39" s="441"/>
      <c r="AA39" s="441"/>
      <c r="AB39" s="441"/>
      <c r="AC39" s="441"/>
      <c r="AD39" s="441"/>
      <c r="AE39" s="441"/>
      <c r="AF39" s="441"/>
      <c r="AG39" s="441"/>
      <c r="AH39" s="441"/>
      <c r="AI39" s="441"/>
      <c r="AJ39" s="441"/>
      <c r="AK39" s="441"/>
      <c r="AL39" s="441"/>
      <c r="AM39" s="441"/>
      <c r="AN39" s="441"/>
      <c r="AO39" s="441"/>
      <c r="AP39" s="441"/>
      <c r="AQ39" s="441"/>
      <c r="AR39" s="441"/>
      <c r="AS39" s="441"/>
      <c r="AT39" s="441"/>
      <c r="AU39" s="441"/>
      <c r="AV39" s="441"/>
      <c r="AW39" s="441"/>
      <c r="AX39" s="441"/>
      <c r="AY39" s="441"/>
      <c r="AZ39" s="441"/>
      <c r="BA39" s="441"/>
      <c r="BB39" s="441"/>
      <c r="BC39" s="441"/>
      <c r="BD39" s="441"/>
      <c r="BE39" s="441"/>
      <c r="BF39" s="441"/>
      <c r="BG39" s="441"/>
      <c r="BH39" s="441"/>
      <c r="BI39" s="441"/>
      <c r="BJ39" s="441"/>
      <c r="BK39" s="441"/>
      <c r="BL39" s="441"/>
      <c r="BM39" s="441"/>
      <c r="BN39" s="441"/>
      <c r="BO39" s="441"/>
      <c r="BP39" s="441"/>
      <c r="BQ39" s="441"/>
      <c r="BR39" s="441"/>
      <c r="BS39" s="227"/>
    </row>
    <row r="40" spans="2:71" ht="16.5">
      <c r="B40" s="943"/>
      <c r="C40" s="444"/>
      <c r="D40" s="407" t="s">
        <v>284</v>
      </c>
      <c r="E40" s="1199" t="s">
        <v>190</v>
      </c>
      <c r="F40" s="1200"/>
      <c r="G40" s="1344">
        <v>0</v>
      </c>
      <c r="H40" s="1345">
        <v>0</v>
      </c>
      <c r="I40" s="333">
        <v>0</v>
      </c>
      <c r="J40" s="872">
        <v>0</v>
      </c>
      <c r="K40" s="938">
        <v>0</v>
      </c>
      <c r="L40" s="333">
        <v>0</v>
      </c>
      <c r="M40" s="872">
        <v>0</v>
      </c>
      <c r="N40" s="334"/>
      <c r="O40" s="938">
        <v>0</v>
      </c>
      <c r="P40" s="335">
        <v>0</v>
      </c>
      <c r="Q40" s="333">
        <v>0</v>
      </c>
      <c r="R40" s="872">
        <v>0</v>
      </c>
      <c r="S40" s="336"/>
      <c r="T40" s="367"/>
      <c r="U40" s="442"/>
      <c r="V40" s="443"/>
      <c r="W40" s="439"/>
      <c r="X40" s="440"/>
      <c r="Y40" s="440"/>
      <c r="Z40" s="441"/>
      <c r="AA40" s="441"/>
      <c r="AB40" s="441"/>
      <c r="AC40" s="441"/>
      <c r="AD40" s="441"/>
      <c r="AE40" s="441"/>
      <c r="AF40" s="441"/>
      <c r="AG40" s="441"/>
      <c r="AH40" s="441"/>
      <c r="AI40" s="441"/>
      <c r="AJ40" s="441"/>
      <c r="AK40" s="441"/>
      <c r="AL40" s="441"/>
      <c r="AM40" s="441"/>
      <c r="AN40" s="441"/>
      <c r="AO40" s="441"/>
      <c r="AP40" s="441"/>
      <c r="AQ40" s="441"/>
      <c r="AR40" s="441"/>
      <c r="AS40" s="441"/>
      <c r="AT40" s="441"/>
      <c r="AU40" s="441"/>
      <c r="AV40" s="441"/>
      <c r="AW40" s="441"/>
      <c r="AX40" s="441"/>
      <c r="AY40" s="441"/>
      <c r="AZ40" s="441"/>
      <c r="BA40" s="441"/>
      <c r="BB40" s="441"/>
      <c r="BC40" s="441"/>
      <c r="BD40" s="441"/>
      <c r="BE40" s="441"/>
      <c r="BF40" s="441"/>
      <c r="BG40" s="441"/>
      <c r="BH40" s="441"/>
      <c r="BI40" s="441"/>
      <c r="BJ40" s="441"/>
      <c r="BK40" s="441"/>
      <c r="BL40" s="441"/>
      <c r="BM40" s="441"/>
      <c r="BN40" s="441"/>
      <c r="BO40" s="441"/>
      <c r="BP40" s="441"/>
      <c r="BQ40" s="441"/>
      <c r="BR40" s="441"/>
      <c r="BS40" s="227"/>
    </row>
    <row r="41" spans="2:71" ht="14.1" customHeight="1">
      <c r="B41" s="943"/>
      <c r="C41" s="944"/>
      <c r="D41" s="407" t="s">
        <v>189</v>
      </c>
      <c r="E41" s="1199" t="s">
        <v>190</v>
      </c>
      <c r="F41" s="1200"/>
      <c r="G41" s="1344">
        <v>9.18</v>
      </c>
      <c r="H41" s="1345">
        <v>0</v>
      </c>
      <c r="I41" s="333">
        <v>5.97</v>
      </c>
      <c r="J41" s="872">
        <v>-3.21</v>
      </c>
      <c r="K41" s="938">
        <v>9.18</v>
      </c>
      <c r="L41" s="333">
        <v>7.18</v>
      </c>
      <c r="M41" s="872">
        <v>-2</v>
      </c>
      <c r="N41" s="334"/>
      <c r="O41" s="938">
        <v>9.3000000000000007</v>
      </c>
      <c r="P41" s="335">
        <v>0</v>
      </c>
      <c r="Q41" s="333">
        <v>5.52</v>
      </c>
      <c r="R41" s="872">
        <v>-3.7800000000000011</v>
      </c>
      <c r="S41" s="336"/>
      <c r="T41" s="367"/>
      <c r="U41" s="442"/>
      <c r="V41" s="443"/>
      <c r="W41" s="439"/>
      <c r="X41" s="440"/>
      <c r="Y41" s="440"/>
      <c r="Z41" s="441"/>
      <c r="AA41" s="441"/>
      <c r="AB41" s="441"/>
      <c r="AC41" s="441"/>
      <c r="AD41" s="441"/>
      <c r="AE41" s="441"/>
      <c r="AF41" s="441"/>
      <c r="AG41" s="441"/>
      <c r="AH41" s="441"/>
      <c r="AI41" s="441"/>
      <c r="AJ41" s="441"/>
      <c r="AK41" s="441"/>
      <c r="AL41" s="441"/>
      <c r="AM41" s="441"/>
      <c r="AN41" s="441"/>
      <c r="AO41" s="441"/>
      <c r="AP41" s="441"/>
      <c r="AQ41" s="441"/>
      <c r="AR41" s="441"/>
      <c r="AS41" s="441"/>
      <c r="AT41" s="441"/>
      <c r="AU41" s="441"/>
      <c r="AV41" s="441"/>
      <c r="AW41" s="441"/>
      <c r="AX41" s="441"/>
      <c r="AY41" s="441"/>
      <c r="AZ41" s="441"/>
      <c r="BA41" s="441"/>
      <c r="BB41" s="441"/>
      <c r="BC41" s="441"/>
      <c r="BD41" s="441"/>
      <c r="BE41" s="441"/>
      <c r="BF41" s="441"/>
      <c r="BG41" s="441"/>
      <c r="BH41" s="441"/>
      <c r="BI41" s="441"/>
      <c r="BJ41" s="441"/>
      <c r="BK41" s="441"/>
      <c r="BL41" s="441"/>
      <c r="BM41" s="441"/>
      <c r="BN41" s="441"/>
      <c r="BO41" s="441"/>
      <c r="BP41" s="441"/>
      <c r="BQ41" s="441"/>
      <c r="BR41" s="441"/>
      <c r="BS41" s="227"/>
    </row>
    <row r="42" spans="2:71" ht="16.5">
      <c r="B42" s="943"/>
      <c r="C42" s="944"/>
      <c r="D42" s="413" t="s">
        <v>192</v>
      </c>
      <c r="E42" s="1199" t="s">
        <v>190</v>
      </c>
      <c r="F42" s="1200"/>
      <c r="G42" s="1344">
        <v>18.7</v>
      </c>
      <c r="H42" s="1345">
        <v>0</v>
      </c>
      <c r="I42" s="333">
        <v>10.07</v>
      </c>
      <c r="J42" s="872">
        <v>-8.629999999999999</v>
      </c>
      <c r="K42" s="938">
        <v>18.7</v>
      </c>
      <c r="L42" s="333">
        <v>8.09</v>
      </c>
      <c r="M42" s="872">
        <v>-10.61</v>
      </c>
      <c r="N42" s="334"/>
      <c r="O42" s="938">
        <v>6.87</v>
      </c>
      <c r="P42" s="335">
        <v>0</v>
      </c>
      <c r="Q42" s="333">
        <v>12.72</v>
      </c>
      <c r="R42" s="872">
        <v>5.8500000000000005</v>
      </c>
      <c r="S42" s="336"/>
      <c r="T42" s="367"/>
      <c r="U42" s="442"/>
      <c r="V42" s="443"/>
      <c r="W42" s="439"/>
      <c r="X42" s="440"/>
      <c r="Y42" s="440"/>
      <c r="Z42" s="441"/>
      <c r="AA42" s="441"/>
      <c r="AB42" s="441"/>
      <c r="AC42" s="441"/>
      <c r="AD42" s="441"/>
      <c r="AE42" s="441"/>
      <c r="AF42" s="441"/>
      <c r="AG42" s="441"/>
      <c r="AH42" s="441"/>
      <c r="AI42" s="441"/>
      <c r="AJ42" s="441"/>
      <c r="AK42" s="441"/>
      <c r="AL42" s="441"/>
      <c r="AM42" s="441"/>
      <c r="AN42" s="441"/>
      <c r="AO42" s="441"/>
      <c r="AP42" s="441"/>
      <c r="AQ42" s="441"/>
      <c r="AR42" s="441"/>
      <c r="AS42" s="441"/>
      <c r="AT42" s="441"/>
      <c r="AU42" s="441"/>
      <c r="AV42" s="441"/>
      <c r="AW42" s="441"/>
      <c r="AX42" s="441"/>
      <c r="AY42" s="441"/>
      <c r="AZ42" s="441"/>
      <c r="BA42" s="441"/>
      <c r="BB42" s="441"/>
      <c r="BC42" s="441"/>
      <c r="BD42" s="441"/>
      <c r="BE42" s="441"/>
      <c r="BF42" s="441"/>
      <c r="BG42" s="441"/>
      <c r="BH42" s="441"/>
      <c r="BI42" s="441"/>
      <c r="BJ42" s="441"/>
      <c r="BK42" s="441"/>
      <c r="BL42" s="441"/>
      <c r="BM42" s="441"/>
      <c r="BN42" s="441"/>
      <c r="BO42" s="441"/>
      <c r="BP42" s="441"/>
      <c r="BQ42" s="441"/>
      <c r="BR42" s="441"/>
      <c r="BS42" s="227"/>
    </row>
    <row r="43" spans="2:71" ht="14.1" customHeight="1">
      <c r="B43" s="943"/>
      <c r="C43" s="944"/>
      <c r="D43" s="936" t="s">
        <v>193</v>
      </c>
      <c r="E43" s="1199" t="s">
        <v>190</v>
      </c>
      <c r="F43" s="1200"/>
      <c r="G43" s="1344">
        <v>5.31</v>
      </c>
      <c r="H43" s="1345">
        <v>0</v>
      </c>
      <c r="I43" s="333">
        <v>3.89</v>
      </c>
      <c r="J43" s="872">
        <v>-1.4199999999999995</v>
      </c>
      <c r="K43" s="938">
        <v>5.31</v>
      </c>
      <c r="L43" s="333">
        <v>4.17</v>
      </c>
      <c r="M43" s="872">
        <v>-1.1399999999999997</v>
      </c>
      <c r="N43" s="334"/>
      <c r="O43" s="938">
        <v>5.84</v>
      </c>
      <c r="P43" s="335">
        <v>0</v>
      </c>
      <c r="Q43" s="333">
        <v>3.95</v>
      </c>
      <c r="R43" s="872">
        <v>-1.8899999999999997</v>
      </c>
      <c r="S43" s="336"/>
      <c r="T43" s="367"/>
      <c r="U43" s="442"/>
      <c r="V43" s="443"/>
      <c r="W43" s="439"/>
      <c r="X43" s="440"/>
      <c r="Y43" s="440"/>
      <c r="Z43" s="441"/>
      <c r="AA43" s="441"/>
      <c r="AB43" s="441"/>
      <c r="AC43" s="441"/>
      <c r="AD43" s="441"/>
      <c r="AE43" s="441"/>
      <c r="AF43" s="441"/>
      <c r="AG43" s="441"/>
      <c r="AH43" s="441"/>
      <c r="AI43" s="441"/>
      <c r="AJ43" s="441"/>
      <c r="AK43" s="441"/>
      <c r="AL43" s="441"/>
      <c r="AM43" s="441"/>
      <c r="AN43" s="441"/>
      <c r="AO43" s="441"/>
      <c r="AP43" s="441"/>
      <c r="AQ43" s="441"/>
      <c r="AR43" s="441"/>
      <c r="AS43" s="441"/>
      <c r="AT43" s="441"/>
      <c r="AU43" s="441"/>
      <c r="AV43" s="441"/>
      <c r="AW43" s="441"/>
      <c r="AX43" s="441"/>
      <c r="AY43" s="441"/>
      <c r="AZ43" s="441"/>
      <c r="BA43" s="441"/>
      <c r="BB43" s="441"/>
      <c r="BC43" s="441"/>
      <c r="BD43" s="441"/>
      <c r="BE43" s="441"/>
      <c r="BF43" s="441"/>
      <c r="BG43" s="441"/>
      <c r="BH43" s="441"/>
      <c r="BI43" s="441"/>
      <c r="BJ43" s="441"/>
      <c r="BK43" s="441"/>
      <c r="BL43" s="441"/>
      <c r="BM43" s="441"/>
      <c r="BN43" s="441"/>
      <c r="BO43" s="441"/>
      <c r="BP43" s="441"/>
      <c r="BQ43" s="441"/>
      <c r="BR43" s="441"/>
      <c r="BS43" s="227"/>
    </row>
    <row r="44" spans="2:71" ht="14.1" customHeight="1">
      <c r="B44" s="943"/>
      <c r="C44" s="944"/>
      <c r="D44" s="413" t="s">
        <v>204</v>
      </c>
      <c r="E44" s="1199" t="s">
        <v>190</v>
      </c>
      <c r="F44" s="1200"/>
      <c r="G44" s="1344">
        <v>3.77</v>
      </c>
      <c r="H44" s="1345" t="e">
        <v>#REF!</v>
      </c>
      <c r="I44" s="333">
        <v>3.35</v>
      </c>
      <c r="J44" s="872">
        <v>-0.41999999999999993</v>
      </c>
      <c r="K44" s="938">
        <v>3.77</v>
      </c>
      <c r="L44" s="333">
        <v>9.67</v>
      </c>
      <c r="M44" s="872">
        <v>5.9</v>
      </c>
      <c r="N44" s="334"/>
      <c r="O44" s="938">
        <v>5.55</v>
      </c>
      <c r="P44" s="335" t="e">
        <v>#REF!</v>
      </c>
      <c r="Q44" s="333">
        <v>9.74</v>
      </c>
      <c r="R44" s="872">
        <v>4.1900000000000004</v>
      </c>
      <c r="S44" s="336"/>
      <c r="T44" s="367"/>
      <c r="U44" s="442"/>
      <c r="V44" s="443"/>
      <c r="W44" s="439"/>
      <c r="X44" s="440"/>
      <c r="Y44" s="440"/>
      <c r="Z44" s="441"/>
      <c r="AA44" s="441"/>
      <c r="AB44" s="441"/>
      <c r="AC44" s="441"/>
      <c r="AD44" s="441"/>
      <c r="AE44" s="441"/>
      <c r="AF44" s="441"/>
      <c r="AG44" s="441"/>
      <c r="AH44" s="441"/>
      <c r="AI44" s="441"/>
      <c r="AJ44" s="441"/>
      <c r="AK44" s="441"/>
      <c r="AL44" s="441"/>
      <c r="AM44" s="441"/>
      <c r="AN44" s="441"/>
      <c r="AO44" s="441"/>
      <c r="AP44" s="441"/>
      <c r="AQ44" s="441"/>
      <c r="AR44" s="441"/>
      <c r="AS44" s="441"/>
      <c r="AT44" s="441"/>
      <c r="AU44" s="441"/>
      <c r="AV44" s="441"/>
      <c r="AW44" s="441"/>
      <c r="AX44" s="441"/>
      <c r="AY44" s="441"/>
      <c r="AZ44" s="441"/>
      <c r="BA44" s="441"/>
      <c r="BB44" s="441"/>
      <c r="BC44" s="441"/>
      <c r="BD44" s="441"/>
      <c r="BE44" s="441"/>
      <c r="BF44" s="441"/>
      <c r="BG44" s="441"/>
      <c r="BH44" s="441"/>
      <c r="BI44" s="441"/>
      <c r="BJ44" s="441"/>
      <c r="BK44" s="441"/>
      <c r="BL44" s="441"/>
      <c r="BM44" s="441"/>
      <c r="BN44" s="441"/>
      <c r="BO44" s="441"/>
      <c r="BP44" s="441"/>
      <c r="BQ44" s="441"/>
      <c r="BR44" s="441"/>
      <c r="BS44" s="227"/>
    </row>
    <row r="45" spans="2:71" ht="14.1" customHeight="1">
      <c r="B45" s="943"/>
      <c r="C45" s="944"/>
      <c r="D45" s="413" t="s">
        <v>340</v>
      </c>
      <c r="E45" s="1199" t="s">
        <v>190</v>
      </c>
      <c r="F45" s="1200"/>
      <c r="G45" s="1344">
        <v>13.56</v>
      </c>
      <c r="H45" s="1345">
        <v>0</v>
      </c>
      <c r="I45" s="333">
        <v>16.420000000000002</v>
      </c>
      <c r="J45" s="872">
        <v>2.8600000000000012</v>
      </c>
      <c r="K45" s="938">
        <v>13.56</v>
      </c>
      <c r="L45" s="333">
        <v>15.17</v>
      </c>
      <c r="M45" s="872">
        <v>1.6099999999999994</v>
      </c>
      <c r="N45" s="334"/>
      <c r="O45" s="938">
        <v>5.38</v>
      </c>
      <c r="P45" s="745">
        <v>0</v>
      </c>
      <c r="Q45" s="333">
        <v>42.17</v>
      </c>
      <c r="R45" s="872">
        <v>36.79</v>
      </c>
      <c r="S45" s="336"/>
      <c r="T45" s="367"/>
      <c r="U45" s="442"/>
      <c r="V45" s="443"/>
      <c r="W45" s="439"/>
      <c r="X45" s="440"/>
      <c r="Y45" s="440"/>
      <c r="Z45" s="441"/>
      <c r="AA45" s="441"/>
      <c r="AB45" s="441"/>
      <c r="AC45" s="441"/>
      <c r="AD45" s="441"/>
      <c r="AE45" s="441"/>
      <c r="AF45" s="441"/>
      <c r="AG45" s="441"/>
      <c r="AH45" s="441"/>
      <c r="AI45" s="441"/>
      <c r="AJ45" s="441"/>
      <c r="AK45" s="441"/>
      <c r="AL45" s="441"/>
      <c r="AM45" s="441"/>
      <c r="AN45" s="441"/>
      <c r="AO45" s="441"/>
      <c r="AP45" s="441"/>
      <c r="AQ45" s="441"/>
      <c r="AR45" s="441"/>
      <c r="AS45" s="441"/>
      <c r="AT45" s="441"/>
      <c r="AU45" s="441"/>
      <c r="AV45" s="441"/>
      <c r="AW45" s="441"/>
      <c r="AX45" s="441"/>
      <c r="AY45" s="441"/>
      <c r="AZ45" s="441"/>
      <c r="BA45" s="441"/>
      <c r="BB45" s="441"/>
      <c r="BC45" s="441"/>
      <c r="BD45" s="441"/>
      <c r="BE45" s="441"/>
      <c r="BF45" s="441"/>
      <c r="BG45" s="441"/>
      <c r="BH45" s="441"/>
      <c r="BI45" s="441"/>
      <c r="BJ45" s="441"/>
      <c r="BK45" s="441"/>
      <c r="BL45" s="441"/>
      <c r="BM45" s="441"/>
      <c r="BN45" s="441"/>
      <c r="BO45" s="441"/>
      <c r="BP45" s="441"/>
      <c r="BQ45" s="441"/>
      <c r="BR45" s="441"/>
      <c r="BS45" s="227"/>
    </row>
    <row r="46" spans="2:71" ht="14.1" customHeight="1">
      <c r="B46" s="943"/>
      <c r="C46" s="944"/>
      <c r="D46" s="1342" t="s">
        <v>359</v>
      </c>
      <c r="E46" s="1199" t="s">
        <v>188</v>
      </c>
      <c r="F46" s="1200"/>
      <c r="G46" s="1344">
        <v>4.3600000000000003</v>
      </c>
      <c r="H46" s="1345">
        <v>0</v>
      </c>
      <c r="I46" s="333">
        <v>4.43</v>
      </c>
      <c r="J46" s="872">
        <v>6.9999999999999396E-2</v>
      </c>
      <c r="K46" s="938">
        <v>4.3600000000000003</v>
      </c>
      <c r="L46" s="333">
        <v>3.15</v>
      </c>
      <c r="M46" s="872">
        <v>-1.2100000000000004</v>
      </c>
      <c r="N46" s="334"/>
      <c r="O46" s="938">
        <v>5.51</v>
      </c>
      <c r="P46" s="335">
        <v>0</v>
      </c>
      <c r="Q46" s="333">
        <v>3.62</v>
      </c>
      <c r="R46" s="872">
        <v>-1.8899999999999997</v>
      </c>
      <c r="S46" s="337"/>
      <c r="T46" s="367"/>
      <c r="U46" s="442"/>
      <c r="V46" s="443"/>
      <c r="W46" s="439"/>
      <c r="X46" s="440"/>
      <c r="Y46" s="440"/>
      <c r="Z46" s="441"/>
      <c r="AA46" s="441"/>
      <c r="AB46" s="441"/>
      <c r="AC46" s="441"/>
      <c r="AD46" s="441"/>
      <c r="AE46" s="441"/>
      <c r="AF46" s="441"/>
      <c r="AG46" s="441"/>
      <c r="AH46" s="441"/>
      <c r="AI46" s="441"/>
      <c r="AJ46" s="441"/>
      <c r="AK46" s="441"/>
      <c r="AL46" s="441"/>
      <c r="AM46" s="441"/>
      <c r="AN46" s="441"/>
      <c r="AO46" s="441"/>
      <c r="AP46" s="441"/>
      <c r="AQ46" s="441"/>
      <c r="AR46" s="441"/>
      <c r="AS46" s="441"/>
      <c r="AT46" s="441"/>
      <c r="AU46" s="441"/>
      <c r="AV46" s="441"/>
      <c r="AW46" s="441"/>
      <c r="AX46" s="441"/>
      <c r="AY46" s="441"/>
      <c r="AZ46" s="441"/>
      <c r="BA46" s="441"/>
      <c r="BB46" s="441"/>
      <c r="BC46" s="441"/>
      <c r="BD46" s="441"/>
      <c r="BE46" s="441"/>
      <c r="BF46" s="441"/>
      <c r="BG46" s="441"/>
      <c r="BH46" s="441"/>
      <c r="BI46" s="441"/>
      <c r="BJ46" s="441"/>
      <c r="BK46" s="441"/>
      <c r="BL46" s="441"/>
      <c r="BM46" s="441"/>
      <c r="BN46" s="441"/>
      <c r="BO46" s="441"/>
      <c r="BP46" s="441"/>
      <c r="BQ46" s="441"/>
      <c r="BR46" s="441"/>
      <c r="BS46" s="227"/>
    </row>
    <row r="47" spans="2:71" ht="14.1" customHeight="1">
      <c r="B47" s="943"/>
      <c r="C47" s="944"/>
      <c r="D47" s="1288"/>
      <c r="E47" s="1199" t="s">
        <v>195</v>
      </c>
      <c r="F47" s="1200"/>
      <c r="G47" s="1344">
        <v>0</v>
      </c>
      <c r="H47" s="1345">
        <v>0</v>
      </c>
      <c r="I47" s="333">
        <v>0</v>
      </c>
      <c r="J47" s="872">
        <v>0</v>
      </c>
      <c r="K47" s="938">
        <v>0</v>
      </c>
      <c r="L47" s="333">
        <v>0</v>
      </c>
      <c r="M47" s="872">
        <v>0</v>
      </c>
      <c r="N47" s="334"/>
      <c r="O47" s="938">
        <v>5.47</v>
      </c>
      <c r="P47" s="335">
        <v>0</v>
      </c>
      <c r="Q47" s="333">
        <v>5.79</v>
      </c>
      <c r="R47" s="872">
        <v>0.32000000000000028</v>
      </c>
      <c r="S47" s="338"/>
      <c r="T47" s="367"/>
      <c r="U47" s="442"/>
      <c r="V47" s="443"/>
      <c r="W47" s="439"/>
      <c r="X47" s="440"/>
      <c r="Y47" s="440"/>
      <c r="Z47" s="441"/>
      <c r="AA47" s="441"/>
      <c r="AB47" s="441"/>
      <c r="AC47" s="441"/>
      <c r="AD47" s="441"/>
      <c r="AE47" s="441"/>
      <c r="AF47" s="441"/>
      <c r="AG47" s="441"/>
      <c r="AH47" s="441"/>
      <c r="AI47" s="441"/>
      <c r="AJ47" s="441"/>
      <c r="AK47" s="441"/>
      <c r="AL47" s="441"/>
      <c r="AM47" s="441"/>
      <c r="AN47" s="441"/>
      <c r="AO47" s="441"/>
      <c r="AP47" s="441"/>
      <c r="AQ47" s="441"/>
      <c r="AR47" s="441"/>
      <c r="AS47" s="441"/>
      <c r="AT47" s="441"/>
      <c r="AU47" s="441"/>
      <c r="AV47" s="441"/>
      <c r="AW47" s="441"/>
      <c r="AX47" s="441"/>
      <c r="AY47" s="441"/>
      <c r="AZ47" s="441"/>
      <c r="BA47" s="441"/>
      <c r="BB47" s="441"/>
      <c r="BC47" s="441"/>
      <c r="BD47" s="441"/>
      <c r="BE47" s="441"/>
      <c r="BF47" s="441"/>
      <c r="BG47" s="441"/>
      <c r="BH47" s="441"/>
      <c r="BI47" s="441"/>
      <c r="BJ47" s="441"/>
      <c r="BK47" s="441"/>
      <c r="BL47" s="441"/>
      <c r="BM47" s="441"/>
      <c r="BN47" s="441"/>
      <c r="BO47" s="441"/>
      <c r="BP47" s="441"/>
      <c r="BQ47" s="441"/>
      <c r="BR47" s="441"/>
      <c r="BS47" s="227"/>
    </row>
    <row r="48" spans="2:71" ht="14.1" customHeight="1">
      <c r="B48" s="943"/>
      <c r="C48" s="944"/>
      <c r="D48" s="413" t="s">
        <v>360</v>
      </c>
      <c r="E48" s="1199" t="s">
        <v>190</v>
      </c>
      <c r="F48" s="1200"/>
      <c r="G48" s="1344">
        <v>2.5</v>
      </c>
      <c r="H48" s="1345">
        <v>0</v>
      </c>
      <c r="I48" s="333">
        <v>0</v>
      </c>
      <c r="J48" s="872">
        <v>-2.5</v>
      </c>
      <c r="K48" s="938">
        <v>2.5</v>
      </c>
      <c r="L48" s="333">
        <v>0</v>
      </c>
      <c r="M48" s="872">
        <v>-2.5</v>
      </c>
      <c r="N48" s="334"/>
      <c r="O48" s="938">
        <v>4.62</v>
      </c>
      <c r="P48" s="335">
        <v>0</v>
      </c>
      <c r="Q48" s="333">
        <v>0</v>
      </c>
      <c r="R48" s="872">
        <v>-4.62</v>
      </c>
      <c r="S48" s="336"/>
      <c r="T48" s="367"/>
      <c r="U48" s="442"/>
      <c r="V48" s="443"/>
      <c r="W48" s="439"/>
      <c r="X48" s="440"/>
      <c r="Y48" s="440"/>
      <c r="Z48" s="441"/>
      <c r="AA48" s="441"/>
      <c r="AB48" s="441"/>
      <c r="AC48" s="441"/>
      <c r="AD48" s="441"/>
      <c r="AE48" s="441"/>
      <c r="AF48" s="441"/>
      <c r="AG48" s="441"/>
      <c r="AH48" s="441"/>
      <c r="AI48" s="441"/>
      <c r="AJ48" s="441"/>
      <c r="AK48" s="441"/>
      <c r="AL48" s="441"/>
      <c r="AM48" s="441"/>
      <c r="AN48" s="441"/>
      <c r="AO48" s="441"/>
      <c r="AP48" s="441"/>
      <c r="AQ48" s="441"/>
      <c r="AR48" s="441"/>
      <c r="AS48" s="441"/>
      <c r="AT48" s="441"/>
      <c r="AU48" s="441"/>
      <c r="AV48" s="441"/>
      <c r="AW48" s="441"/>
      <c r="AX48" s="441"/>
      <c r="AY48" s="441"/>
      <c r="AZ48" s="441"/>
      <c r="BA48" s="441"/>
      <c r="BB48" s="441"/>
      <c r="BC48" s="441"/>
      <c r="BD48" s="441"/>
      <c r="BE48" s="441"/>
      <c r="BF48" s="441"/>
      <c r="BG48" s="441"/>
      <c r="BH48" s="441"/>
      <c r="BI48" s="441"/>
      <c r="BJ48" s="441"/>
      <c r="BK48" s="441"/>
      <c r="BL48" s="441"/>
      <c r="BM48" s="441"/>
      <c r="BN48" s="441"/>
      <c r="BO48" s="441"/>
      <c r="BP48" s="441"/>
      <c r="BQ48" s="441"/>
      <c r="BR48" s="441"/>
      <c r="BS48" s="227"/>
    </row>
    <row r="49" spans="2:71" ht="14.1" customHeight="1">
      <c r="B49" s="943"/>
      <c r="C49" s="944"/>
      <c r="D49" s="1342" t="s">
        <v>302</v>
      </c>
      <c r="E49" s="1199" t="s">
        <v>374</v>
      </c>
      <c r="F49" s="1200"/>
      <c r="G49" s="1344">
        <v>4.96</v>
      </c>
      <c r="H49" s="1345">
        <v>0</v>
      </c>
      <c r="I49" s="333">
        <v>4.1100000000000003</v>
      </c>
      <c r="J49" s="872">
        <v>-0.84999999999999964</v>
      </c>
      <c r="K49" s="938">
        <v>4.96</v>
      </c>
      <c r="L49" s="333">
        <v>4.17</v>
      </c>
      <c r="M49" s="872">
        <v>-0.79</v>
      </c>
      <c r="N49" s="334"/>
      <c r="O49" s="938">
        <v>4.63</v>
      </c>
      <c r="P49" s="335">
        <v>0</v>
      </c>
      <c r="Q49" s="333">
        <v>4.32</v>
      </c>
      <c r="R49" s="872">
        <v>-0.30999999999999961</v>
      </c>
      <c r="S49" s="339"/>
      <c r="T49" s="367"/>
      <c r="U49" s="442"/>
      <c r="V49" s="443"/>
      <c r="W49" s="439"/>
      <c r="X49" s="440"/>
      <c r="Y49" s="440"/>
      <c r="Z49" s="441"/>
      <c r="AA49" s="441"/>
      <c r="AB49" s="441"/>
      <c r="AC49" s="441"/>
      <c r="AD49" s="441"/>
      <c r="AE49" s="441"/>
      <c r="AF49" s="441"/>
      <c r="AG49" s="441"/>
      <c r="AH49" s="441"/>
      <c r="AI49" s="441"/>
      <c r="AJ49" s="441"/>
      <c r="AK49" s="441"/>
      <c r="AL49" s="441"/>
      <c r="AM49" s="441"/>
      <c r="AN49" s="441"/>
      <c r="AO49" s="441"/>
      <c r="AP49" s="441"/>
      <c r="AQ49" s="441"/>
      <c r="AR49" s="441"/>
      <c r="AS49" s="441"/>
      <c r="AT49" s="441"/>
      <c r="AU49" s="441"/>
      <c r="AV49" s="441"/>
      <c r="AW49" s="441"/>
      <c r="AX49" s="441"/>
      <c r="AY49" s="441"/>
      <c r="AZ49" s="441"/>
      <c r="BA49" s="441"/>
      <c r="BB49" s="441"/>
      <c r="BC49" s="441"/>
      <c r="BD49" s="441"/>
      <c r="BE49" s="441"/>
      <c r="BF49" s="441"/>
      <c r="BG49" s="441"/>
      <c r="BH49" s="441"/>
      <c r="BI49" s="441"/>
      <c r="BJ49" s="441"/>
      <c r="BK49" s="441"/>
      <c r="BL49" s="441"/>
      <c r="BM49" s="441"/>
      <c r="BN49" s="441"/>
      <c r="BO49" s="441"/>
      <c r="BP49" s="441"/>
      <c r="BQ49" s="441"/>
      <c r="BR49" s="441"/>
      <c r="BS49" s="227"/>
    </row>
    <row r="50" spans="2:71" ht="16.5">
      <c r="B50" s="943"/>
      <c r="C50" s="944"/>
      <c r="D50" s="1343"/>
      <c r="E50" s="1199" t="s">
        <v>303</v>
      </c>
      <c r="F50" s="1200"/>
      <c r="G50" s="1344">
        <v>0</v>
      </c>
      <c r="H50" s="1345">
        <v>0</v>
      </c>
      <c r="I50" s="333">
        <v>0</v>
      </c>
      <c r="J50" s="872">
        <v>0</v>
      </c>
      <c r="K50" s="938">
        <v>0</v>
      </c>
      <c r="L50" s="333">
        <v>0</v>
      </c>
      <c r="M50" s="872">
        <v>0</v>
      </c>
      <c r="N50" s="334"/>
      <c r="O50" s="938">
        <v>0</v>
      </c>
      <c r="P50" s="335"/>
      <c r="Q50" s="333">
        <v>0</v>
      </c>
      <c r="R50" s="872">
        <v>0</v>
      </c>
      <c r="S50" s="339"/>
      <c r="T50" s="367"/>
      <c r="U50" s="442"/>
      <c r="V50" s="443"/>
      <c r="W50" s="439"/>
      <c r="X50" s="440"/>
      <c r="Y50" s="440"/>
      <c r="Z50" s="441"/>
      <c r="AA50" s="441"/>
      <c r="AB50" s="441"/>
      <c r="AC50" s="441"/>
      <c r="AD50" s="441"/>
      <c r="AE50" s="441"/>
      <c r="AF50" s="441"/>
      <c r="AG50" s="441"/>
      <c r="AH50" s="441"/>
      <c r="AI50" s="441"/>
      <c r="AJ50" s="441"/>
      <c r="AK50" s="441"/>
      <c r="AL50" s="441"/>
      <c r="AM50" s="441"/>
      <c r="AN50" s="441"/>
      <c r="AO50" s="441"/>
      <c r="AP50" s="441"/>
      <c r="AQ50" s="441"/>
      <c r="AR50" s="441"/>
      <c r="AS50" s="441"/>
      <c r="AT50" s="441"/>
      <c r="AU50" s="441"/>
      <c r="AV50" s="441"/>
      <c r="AW50" s="441"/>
      <c r="AX50" s="441"/>
      <c r="AY50" s="441"/>
      <c r="AZ50" s="441"/>
      <c r="BA50" s="441"/>
      <c r="BB50" s="441"/>
      <c r="BC50" s="441"/>
      <c r="BD50" s="441"/>
      <c r="BE50" s="441"/>
      <c r="BF50" s="441"/>
      <c r="BG50" s="441"/>
      <c r="BH50" s="441"/>
      <c r="BI50" s="441"/>
      <c r="BJ50" s="441"/>
      <c r="BK50" s="441"/>
      <c r="BL50" s="441"/>
      <c r="BM50" s="441"/>
      <c r="BN50" s="441"/>
      <c r="BO50" s="441"/>
      <c r="BP50" s="441"/>
      <c r="BQ50" s="441"/>
      <c r="BR50" s="441"/>
      <c r="BS50" s="227"/>
    </row>
    <row r="51" spans="2:71" ht="14.1" customHeight="1">
      <c r="B51" s="943"/>
      <c r="C51" s="944"/>
      <c r="D51" s="445" t="s">
        <v>196</v>
      </c>
      <c r="E51" s="1199" t="s">
        <v>197</v>
      </c>
      <c r="F51" s="1200"/>
      <c r="G51" s="1346">
        <v>11.9</v>
      </c>
      <c r="H51" s="1347"/>
      <c r="I51" s="333">
        <v>11.36</v>
      </c>
      <c r="J51" s="872">
        <v>-0.54000000000000092</v>
      </c>
      <c r="K51" s="939">
        <v>11.9</v>
      </c>
      <c r="L51" s="856">
        <v>10.06</v>
      </c>
      <c r="M51" s="872">
        <v>-1.8399999999999999</v>
      </c>
      <c r="N51" s="340"/>
      <c r="O51" s="939">
        <v>12.06</v>
      </c>
      <c r="P51" s="335">
        <v>0</v>
      </c>
      <c r="Q51" s="333">
        <v>9.94</v>
      </c>
      <c r="R51" s="872">
        <v>-2.120000000000001</v>
      </c>
      <c r="S51" s="339"/>
      <c r="T51" s="367"/>
      <c r="U51" s="442"/>
      <c r="V51" s="443"/>
      <c r="W51" s="439"/>
      <c r="X51" s="440"/>
      <c r="Y51" s="440"/>
      <c r="Z51" s="441"/>
      <c r="AA51" s="441"/>
      <c r="AB51" s="441"/>
      <c r="AC51" s="441"/>
      <c r="AD51" s="441"/>
      <c r="AE51" s="441"/>
      <c r="AF51" s="441"/>
      <c r="AG51" s="441"/>
      <c r="AH51" s="441"/>
      <c r="AI51" s="441"/>
      <c r="AJ51" s="441"/>
      <c r="AK51" s="441"/>
      <c r="AL51" s="441"/>
      <c r="AM51" s="441"/>
      <c r="AN51" s="441"/>
      <c r="AO51" s="441"/>
      <c r="AP51" s="441"/>
      <c r="AQ51" s="441"/>
      <c r="AR51" s="441"/>
      <c r="AS51" s="441"/>
      <c r="AT51" s="441"/>
      <c r="AU51" s="441"/>
      <c r="AV51" s="441"/>
      <c r="AW51" s="441"/>
      <c r="AX51" s="441"/>
      <c r="AY51" s="441"/>
      <c r="AZ51" s="441"/>
      <c r="BA51" s="441"/>
      <c r="BB51" s="441"/>
      <c r="BC51" s="441"/>
      <c r="BD51" s="441"/>
      <c r="BE51" s="441"/>
      <c r="BF51" s="441"/>
      <c r="BG51" s="441"/>
      <c r="BH51" s="441"/>
      <c r="BI51" s="441"/>
      <c r="BJ51" s="441"/>
      <c r="BK51" s="441"/>
      <c r="BL51" s="441"/>
      <c r="BM51" s="441"/>
      <c r="BN51" s="441"/>
      <c r="BO51" s="441"/>
      <c r="BP51" s="441"/>
      <c r="BQ51" s="441"/>
      <c r="BR51" s="441"/>
      <c r="BS51" s="227"/>
    </row>
    <row r="52" spans="2:71" ht="14.1" customHeight="1">
      <c r="B52" s="1241" t="s">
        <v>201</v>
      </c>
      <c r="C52" s="941"/>
      <c r="D52" s="942"/>
      <c r="E52" s="341" t="s">
        <v>187</v>
      </c>
      <c r="F52" s="446"/>
      <c r="G52" s="1246">
        <v>0</v>
      </c>
      <c r="H52" s="1247"/>
      <c r="I52" s="447">
        <v>14</v>
      </c>
      <c r="J52" s="448">
        <v>0</v>
      </c>
      <c r="K52" s="940">
        <v>157.5</v>
      </c>
      <c r="L52" s="447">
        <v>82.149999999999991</v>
      </c>
      <c r="M52" s="449">
        <v>31.233333333333331</v>
      </c>
      <c r="N52" s="857">
        <v>4.1993827160493824</v>
      </c>
      <c r="O52" s="1246">
        <v>1259.5</v>
      </c>
      <c r="P52" s="1247"/>
      <c r="Q52" s="447">
        <v>628.50000000000023</v>
      </c>
      <c r="R52" s="447">
        <v>103.76666666666669</v>
      </c>
      <c r="S52" s="450"/>
      <c r="T52" s="873">
        <v>4.3990740740740728</v>
      </c>
      <c r="U52" s="874" t="s">
        <v>379</v>
      </c>
      <c r="V52" s="453"/>
      <c r="W52" s="439"/>
      <c r="X52" s="440"/>
      <c r="Y52" s="440"/>
      <c r="Z52" s="441"/>
      <c r="AA52" s="441"/>
      <c r="AB52" s="441"/>
      <c r="AC52" s="441"/>
      <c r="AD52" s="441"/>
      <c r="AE52" s="441"/>
      <c r="AF52" s="441"/>
      <c r="AG52" s="441"/>
      <c r="AH52" s="441"/>
      <c r="AI52" s="441"/>
      <c r="AJ52" s="441"/>
      <c r="AK52" s="441"/>
      <c r="AL52" s="441"/>
      <c r="AM52" s="441"/>
      <c r="AN52" s="441"/>
      <c r="AO52" s="441"/>
      <c r="AP52" s="441"/>
      <c r="AQ52" s="441"/>
      <c r="AR52" s="441"/>
      <c r="AS52" s="441"/>
      <c r="AT52" s="441"/>
      <c r="AU52" s="441"/>
      <c r="AV52" s="441"/>
      <c r="AW52" s="441"/>
      <c r="AX52" s="441"/>
      <c r="AY52" s="441"/>
      <c r="AZ52" s="441"/>
      <c r="BA52" s="441"/>
      <c r="BB52" s="441"/>
      <c r="BC52" s="441"/>
      <c r="BD52" s="441"/>
      <c r="BE52" s="441"/>
      <c r="BF52" s="441"/>
      <c r="BG52" s="441"/>
      <c r="BH52" s="441"/>
      <c r="BI52" s="441"/>
      <c r="BJ52" s="441"/>
      <c r="BK52" s="441"/>
      <c r="BL52" s="441"/>
      <c r="BM52" s="441"/>
      <c r="BN52" s="441"/>
      <c r="BO52" s="441"/>
      <c r="BP52" s="441"/>
      <c r="BQ52" s="441"/>
      <c r="BR52" s="441"/>
      <c r="BS52" s="227"/>
    </row>
    <row r="53" spans="2:71" ht="14.1" customHeight="1">
      <c r="B53" s="1242"/>
      <c r="C53" s="454"/>
      <c r="D53" s="944"/>
      <c r="E53" s="342" t="s">
        <v>284</v>
      </c>
      <c r="F53" s="455"/>
      <c r="G53" s="1171">
        <v>0</v>
      </c>
      <c r="H53" s="1172"/>
      <c r="I53" s="456">
        <v>0</v>
      </c>
      <c r="J53" s="457">
        <v>0</v>
      </c>
      <c r="K53" s="458">
        <v>182.5</v>
      </c>
      <c r="L53" s="459">
        <v>84.36666666666666</v>
      </c>
      <c r="M53" s="460">
        <v>28.54999999999999</v>
      </c>
      <c r="N53" s="461">
        <v>4.182098765432098</v>
      </c>
      <c r="O53" s="1171">
        <v>1227.5</v>
      </c>
      <c r="P53" s="1172"/>
      <c r="Q53" s="459">
        <v>643.11666666666656</v>
      </c>
      <c r="R53" s="459">
        <v>145.50000000000003</v>
      </c>
      <c r="S53" s="462"/>
      <c r="T53" s="873"/>
      <c r="U53" s="452"/>
      <c r="V53" s="453"/>
      <c r="W53" s="439"/>
      <c r="X53" s="440"/>
      <c r="Y53" s="440"/>
      <c r="Z53" s="441"/>
      <c r="AA53" s="441"/>
      <c r="AB53" s="441"/>
      <c r="AC53" s="441"/>
      <c r="AD53" s="441"/>
      <c r="AE53" s="441"/>
      <c r="AF53" s="441"/>
      <c r="AG53" s="441"/>
      <c r="AH53" s="441"/>
      <c r="AI53" s="441"/>
      <c r="AJ53" s="441"/>
      <c r="AK53" s="441"/>
      <c r="AL53" s="441"/>
      <c r="AM53" s="441"/>
      <c r="AN53" s="441"/>
      <c r="AO53" s="441"/>
      <c r="AP53" s="441"/>
      <c r="AQ53" s="441"/>
      <c r="AR53" s="441"/>
      <c r="AS53" s="441"/>
      <c r="AT53" s="441"/>
      <c r="AU53" s="441"/>
      <c r="AV53" s="441"/>
      <c r="AW53" s="441"/>
      <c r="AX53" s="441"/>
      <c r="AY53" s="441"/>
      <c r="AZ53" s="441"/>
      <c r="BA53" s="441"/>
      <c r="BB53" s="441"/>
      <c r="BC53" s="441"/>
      <c r="BD53" s="441"/>
      <c r="BE53" s="441"/>
      <c r="BF53" s="441"/>
      <c r="BG53" s="441"/>
      <c r="BH53" s="441"/>
      <c r="BI53" s="441"/>
      <c r="BJ53" s="441"/>
      <c r="BK53" s="441"/>
      <c r="BL53" s="441"/>
      <c r="BM53" s="441"/>
      <c r="BN53" s="441"/>
      <c r="BO53" s="441"/>
      <c r="BP53" s="441"/>
      <c r="BQ53" s="441"/>
      <c r="BR53" s="441"/>
      <c r="BS53" s="227"/>
    </row>
    <row r="54" spans="2:71" ht="14.1" customHeight="1">
      <c r="B54" s="1242"/>
      <c r="C54" s="943"/>
      <c r="D54" s="944"/>
      <c r="E54" s="343" t="s">
        <v>189</v>
      </c>
      <c r="F54" s="463"/>
      <c r="G54" s="1171">
        <v>0</v>
      </c>
      <c r="H54" s="1172"/>
      <c r="I54" s="459">
        <v>9</v>
      </c>
      <c r="J54" s="464">
        <v>0</v>
      </c>
      <c r="K54" s="458">
        <v>147</v>
      </c>
      <c r="L54" s="459">
        <v>82.533333333333331</v>
      </c>
      <c r="M54" s="465">
        <v>30.199999999999992</v>
      </c>
      <c r="N54" s="858">
        <v>4.1753086419753078</v>
      </c>
      <c r="O54" s="1171">
        <v>1180</v>
      </c>
      <c r="P54" s="1172"/>
      <c r="Q54" s="459">
        <v>643.63333333333321</v>
      </c>
      <c r="R54" s="459">
        <v>131.11666666666667</v>
      </c>
      <c r="S54" s="462"/>
      <c r="T54" s="451"/>
      <c r="U54" s="452"/>
      <c r="V54" s="453"/>
      <c r="W54" s="439"/>
      <c r="X54" s="440"/>
      <c r="Y54" s="440"/>
      <c r="Z54" s="441"/>
      <c r="AA54" s="441"/>
      <c r="AB54" s="441"/>
      <c r="AC54" s="441"/>
      <c r="AD54" s="441"/>
      <c r="AE54" s="441"/>
      <c r="AF54" s="441"/>
      <c r="AG54" s="441"/>
      <c r="AH54" s="441"/>
      <c r="AI54" s="441"/>
      <c r="AJ54" s="441"/>
      <c r="AK54" s="441"/>
      <c r="AL54" s="441"/>
      <c r="AM54" s="441"/>
      <c r="AN54" s="441"/>
      <c r="AO54" s="441"/>
      <c r="AP54" s="441"/>
      <c r="AQ54" s="441"/>
      <c r="AR54" s="441"/>
      <c r="AS54" s="441"/>
      <c r="AT54" s="441"/>
      <c r="AU54" s="441"/>
      <c r="AV54" s="441"/>
      <c r="AW54" s="441"/>
      <c r="AX54" s="441"/>
      <c r="AY54" s="441"/>
      <c r="AZ54" s="441"/>
      <c r="BA54" s="441"/>
      <c r="BB54" s="441"/>
      <c r="BC54" s="441"/>
      <c r="BD54" s="441"/>
      <c r="BE54" s="441"/>
      <c r="BF54" s="441"/>
      <c r="BG54" s="441"/>
      <c r="BH54" s="441"/>
      <c r="BI54" s="441"/>
      <c r="BJ54" s="441"/>
      <c r="BK54" s="441"/>
      <c r="BL54" s="441"/>
      <c r="BM54" s="441"/>
      <c r="BN54" s="441"/>
      <c r="BO54" s="441"/>
      <c r="BP54" s="441"/>
      <c r="BQ54" s="441"/>
      <c r="BR54" s="441"/>
      <c r="BS54" s="227"/>
    </row>
    <row r="55" spans="2:71" ht="14.1" customHeight="1">
      <c r="B55" s="1242"/>
      <c r="C55" s="943"/>
      <c r="D55" s="944"/>
      <c r="E55" s="343" t="s">
        <v>380</v>
      </c>
      <c r="F55" s="463"/>
      <c r="G55" s="1171">
        <v>0</v>
      </c>
      <c r="H55" s="1172"/>
      <c r="I55" s="929">
        <v>8.4083333333333332</v>
      </c>
      <c r="J55" s="930">
        <v>0</v>
      </c>
      <c r="K55" s="458">
        <v>189</v>
      </c>
      <c r="L55" s="459">
        <v>86.658333333333331</v>
      </c>
      <c r="M55" s="465">
        <v>44.708333333333329</v>
      </c>
      <c r="N55" s="858">
        <v>4.8654320987654325</v>
      </c>
      <c r="O55" s="1171">
        <v>1153.5</v>
      </c>
      <c r="P55" s="1172"/>
      <c r="Q55" s="459">
        <v>689.40000000000055</v>
      </c>
      <c r="R55" s="459">
        <v>159.11666666666667</v>
      </c>
      <c r="S55" s="462"/>
      <c r="T55" s="451"/>
      <c r="U55" s="452"/>
      <c r="V55" s="453"/>
      <c r="W55" s="439"/>
      <c r="X55" s="440"/>
      <c r="Y55" s="440"/>
      <c r="Z55" s="441"/>
      <c r="AA55" s="441"/>
      <c r="AB55" s="441"/>
      <c r="AC55" s="441"/>
      <c r="AD55" s="441"/>
      <c r="AE55" s="441"/>
      <c r="AF55" s="441"/>
      <c r="AG55" s="441"/>
      <c r="AH55" s="441"/>
      <c r="AI55" s="441"/>
      <c r="AJ55" s="441"/>
      <c r="AK55" s="441"/>
      <c r="AL55" s="441"/>
      <c r="AM55" s="441"/>
      <c r="AN55" s="441"/>
      <c r="AO55" s="441"/>
      <c r="AP55" s="441"/>
      <c r="AQ55" s="441"/>
      <c r="AR55" s="441"/>
      <c r="AS55" s="441"/>
      <c r="AT55" s="441"/>
      <c r="AU55" s="441"/>
      <c r="AV55" s="441"/>
      <c r="AW55" s="441"/>
      <c r="AX55" s="441"/>
      <c r="AY55" s="441"/>
      <c r="AZ55" s="441"/>
      <c r="BA55" s="441"/>
      <c r="BB55" s="441"/>
      <c r="BC55" s="441"/>
      <c r="BD55" s="441"/>
      <c r="BE55" s="441"/>
      <c r="BF55" s="441"/>
      <c r="BG55" s="441"/>
      <c r="BH55" s="441"/>
      <c r="BI55" s="441"/>
      <c r="BJ55" s="441"/>
      <c r="BK55" s="441"/>
      <c r="BL55" s="441"/>
      <c r="BM55" s="441"/>
      <c r="BN55" s="441"/>
      <c r="BO55" s="441"/>
      <c r="BP55" s="441"/>
      <c r="BQ55" s="441"/>
      <c r="BR55" s="441"/>
      <c r="BS55" s="227"/>
    </row>
    <row r="56" spans="2:71" ht="14.1" customHeight="1">
      <c r="B56" s="1242"/>
      <c r="C56" s="943"/>
      <c r="D56" s="944"/>
      <c r="E56" s="343" t="s">
        <v>202</v>
      </c>
      <c r="F56" s="463"/>
      <c r="G56" s="1171">
        <v>0</v>
      </c>
      <c r="H56" s="1172"/>
      <c r="I56" s="459">
        <v>7.583333333333333</v>
      </c>
      <c r="J56" s="464">
        <v>0</v>
      </c>
      <c r="K56" s="458">
        <v>121</v>
      </c>
      <c r="L56" s="459">
        <v>101.16666666666667</v>
      </c>
      <c r="M56" s="465">
        <v>33.700000000000003</v>
      </c>
      <c r="N56" s="461">
        <v>4.9950617283950622</v>
      </c>
      <c r="O56" s="1171">
        <v>1321.5</v>
      </c>
      <c r="P56" s="1172"/>
      <c r="Q56" s="459">
        <v>750.56666666666672</v>
      </c>
      <c r="R56" s="459">
        <v>197.33333333333326</v>
      </c>
      <c r="S56" s="462"/>
      <c r="T56" s="451"/>
      <c r="U56" s="452"/>
      <c r="V56" s="453"/>
      <c r="W56" s="439"/>
      <c r="X56" s="440"/>
      <c r="Y56" s="440"/>
      <c r="Z56" s="441"/>
      <c r="AA56" s="441"/>
      <c r="AB56" s="441"/>
      <c r="AC56" s="441"/>
      <c r="AD56" s="441"/>
      <c r="AE56" s="441"/>
      <c r="AF56" s="441"/>
      <c r="AG56" s="441"/>
      <c r="AH56" s="441"/>
      <c r="AI56" s="441"/>
      <c r="AJ56" s="441"/>
      <c r="AK56" s="441"/>
      <c r="AL56" s="441"/>
      <c r="AM56" s="441"/>
      <c r="AN56" s="441"/>
      <c r="AO56" s="441"/>
      <c r="AP56" s="441"/>
      <c r="AQ56" s="441"/>
      <c r="AR56" s="441"/>
      <c r="AS56" s="441"/>
      <c r="AT56" s="441"/>
      <c r="AU56" s="441"/>
      <c r="AV56" s="441"/>
      <c r="AW56" s="441"/>
      <c r="AX56" s="441"/>
      <c r="AY56" s="441"/>
      <c r="AZ56" s="441"/>
      <c r="BA56" s="441"/>
      <c r="BB56" s="441"/>
      <c r="BC56" s="441"/>
      <c r="BD56" s="441"/>
      <c r="BE56" s="441"/>
      <c r="BF56" s="441"/>
      <c r="BG56" s="441"/>
      <c r="BH56" s="441"/>
      <c r="BI56" s="441"/>
      <c r="BJ56" s="441"/>
      <c r="BK56" s="441"/>
      <c r="BL56" s="441"/>
      <c r="BM56" s="441"/>
      <c r="BN56" s="441"/>
      <c r="BO56" s="441"/>
      <c r="BP56" s="441"/>
      <c r="BQ56" s="441"/>
      <c r="BR56" s="441"/>
      <c r="BS56" s="227"/>
    </row>
    <row r="57" spans="2:71" ht="14.1" customHeight="1">
      <c r="B57" s="1242"/>
      <c r="C57" s="943"/>
      <c r="D57" s="944"/>
      <c r="E57" s="343" t="s">
        <v>192</v>
      </c>
      <c r="F57" s="463"/>
      <c r="G57" s="1171">
        <v>0</v>
      </c>
      <c r="H57" s="1172"/>
      <c r="I57" s="459">
        <v>6.916666666666667</v>
      </c>
      <c r="J57" s="464">
        <v>0</v>
      </c>
      <c r="K57" s="458">
        <v>118</v>
      </c>
      <c r="L57" s="459">
        <v>101</v>
      </c>
      <c r="M57" s="465">
        <v>33.35</v>
      </c>
      <c r="N57" s="858">
        <v>4.9759259259259254</v>
      </c>
      <c r="O57" s="1171">
        <v>1235</v>
      </c>
      <c r="P57" s="1172"/>
      <c r="Q57" s="459">
        <v>748.98333333333335</v>
      </c>
      <c r="R57" s="459">
        <v>181.14999999999995</v>
      </c>
      <c r="S57" s="462"/>
      <c r="T57" s="451"/>
      <c r="U57" s="452"/>
      <c r="V57" s="453"/>
      <c r="W57" s="439"/>
      <c r="X57" s="440"/>
      <c r="Y57" s="440"/>
      <c r="Z57" s="441"/>
      <c r="AA57" s="441"/>
      <c r="AB57" s="441"/>
      <c r="AC57" s="441"/>
      <c r="AD57" s="441"/>
      <c r="AE57" s="441"/>
      <c r="AF57" s="441"/>
      <c r="AG57" s="441"/>
      <c r="AH57" s="441"/>
      <c r="AI57" s="441"/>
      <c r="AJ57" s="441"/>
      <c r="AK57" s="441"/>
      <c r="AL57" s="441"/>
      <c r="AM57" s="441"/>
      <c r="AN57" s="441"/>
      <c r="AO57" s="441"/>
      <c r="AP57" s="441"/>
      <c r="AQ57" s="441"/>
      <c r="AR57" s="441"/>
      <c r="AS57" s="441"/>
      <c r="AT57" s="441"/>
      <c r="AU57" s="441"/>
      <c r="AV57" s="441"/>
      <c r="AW57" s="441"/>
      <c r="AX57" s="441"/>
      <c r="AY57" s="441"/>
      <c r="AZ57" s="441"/>
      <c r="BA57" s="441"/>
      <c r="BB57" s="441"/>
      <c r="BC57" s="441"/>
      <c r="BD57" s="441"/>
      <c r="BE57" s="441"/>
      <c r="BF57" s="441"/>
      <c r="BG57" s="441"/>
      <c r="BH57" s="441"/>
      <c r="BI57" s="441"/>
      <c r="BJ57" s="441"/>
      <c r="BK57" s="441"/>
      <c r="BL57" s="441"/>
      <c r="BM57" s="441"/>
      <c r="BN57" s="441"/>
      <c r="BO57" s="441"/>
      <c r="BP57" s="441"/>
      <c r="BQ57" s="441"/>
      <c r="BR57" s="441"/>
      <c r="BS57" s="227"/>
    </row>
    <row r="58" spans="2:71" ht="14.1" customHeight="1">
      <c r="B58" s="1242"/>
      <c r="C58" s="1354" t="s">
        <v>384</v>
      </c>
      <c r="D58" s="1355"/>
      <c r="E58" s="343" t="s">
        <v>193</v>
      </c>
      <c r="F58" s="463"/>
      <c r="G58" s="1171">
        <v>0</v>
      </c>
      <c r="H58" s="1172"/>
      <c r="I58" s="459">
        <v>0</v>
      </c>
      <c r="J58" s="464">
        <v>0</v>
      </c>
      <c r="K58" s="458">
        <v>164.5</v>
      </c>
      <c r="L58" s="459">
        <v>85.950000000000017</v>
      </c>
      <c r="M58" s="465">
        <v>23.18333333333333</v>
      </c>
      <c r="N58" s="858">
        <v>4.0419753086419759</v>
      </c>
      <c r="O58" s="1171">
        <v>1200.5999999999999</v>
      </c>
      <c r="P58" s="1172"/>
      <c r="Q58" s="459">
        <v>656.25</v>
      </c>
      <c r="R58" s="459">
        <v>112.08333333333333</v>
      </c>
      <c r="S58" s="462"/>
      <c r="T58" s="451"/>
      <c r="U58" s="452"/>
      <c r="V58" s="453"/>
      <c r="W58" s="439"/>
      <c r="X58" s="440"/>
      <c r="Y58" s="440"/>
      <c r="Z58" s="441"/>
      <c r="AA58" s="441"/>
      <c r="AB58" s="441"/>
      <c r="AC58" s="441"/>
      <c r="AD58" s="441"/>
      <c r="AE58" s="441"/>
      <c r="AF58" s="441"/>
      <c r="AG58" s="441"/>
      <c r="AH58" s="441"/>
      <c r="AI58" s="441"/>
      <c r="AJ58" s="441"/>
      <c r="AK58" s="441"/>
      <c r="AL58" s="441"/>
      <c r="AM58" s="441"/>
      <c r="AN58" s="441"/>
      <c r="AO58" s="441"/>
      <c r="AP58" s="441"/>
      <c r="AQ58" s="441"/>
      <c r="AR58" s="441"/>
      <c r="AS58" s="441"/>
      <c r="AT58" s="441"/>
      <c r="AU58" s="441"/>
      <c r="AV58" s="441"/>
      <c r="AW58" s="441"/>
      <c r="AX58" s="441"/>
      <c r="AY58" s="441"/>
      <c r="AZ58" s="441"/>
      <c r="BA58" s="441"/>
      <c r="BB58" s="441"/>
      <c r="BC58" s="441"/>
      <c r="BD58" s="441"/>
      <c r="BE58" s="441"/>
      <c r="BF58" s="441"/>
      <c r="BG58" s="441"/>
      <c r="BH58" s="441"/>
      <c r="BI58" s="441"/>
      <c r="BJ58" s="441"/>
      <c r="BK58" s="441"/>
      <c r="BL58" s="441"/>
      <c r="BM58" s="441"/>
      <c r="BN58" s="441"/>
      <c r="BO58" s="441"/>
      <c r="BP58" s="441"/>
      <c r="BQ58" s="441"/>
      <c r="BR58" s="441"/>
      <c r="BS58" s="227"/>
    </row>
    <row r="59" spans="2:71" ht="14.1" customHeight="1">
      <c r="B59" s="1242"/>
      <c r="C59" s="1239"/>
      <c r="D59" s="1240"/>
      <c r="E59" s="343" t="s">
        <v>203</v>
      </c>
      <c r="F59" s="463"/>
      <c r="G59" s="1171">
        <v>55</v>
      </c>
      <c r="H59" s="1172"/>
      <c r="I59" s="459">
        <v>14</v>
      </c>
      <c r="J59" s="464">
        <v>0</v>
      </c>
      <c r="K59" s="458">
        <v>204</v>
      </c>
      <c r="L59" s="459">
        <v>89.733333333333306</v>
      </c>
      <c r="M59" s="465">
        <v>56.316666666666663</v>
      </c>
      <c r="N59" s="858">
        <v>5.4092592592592572</v>
      </c>
      <c r="O59" s="1171">
        <v>915</v>
      </c>
      <c r="P59" s="1172"/>
      <c r="Q59" s="459">
        <v>477.33333333333337</v>
      </c>
      <c r="R59" s="459">
        <v>196.83333333333331</v>
      </c>
      <c r="S59" s="462"/>
      <c r="T59" s="451"/>
      <c r="U59" s="452"/>
      <c r="V59" s="453"/>
      <c r="W59" s="439"/>
      <c r="X59" s="440"/>
      <c r="Y59" s="440"/>
      <c r="Z59" s="441"/>
      <c r="AA59" s="441"/>
      <c r="AB59" s="441"/>
      <c r="AC59" s="441"/>
      <c r="AD59" s="441"/>
      <c r="AE59" s="441"/>
      <c r="AF59" s="441"/>
      <c r="AG59" s="441"/>
      <c r="AH59" s="441"/>
      <c r="AI59" s="441"/>
      <c r="AJ59" s="441"/>
      <c r="AK59" s="441"/>
      <c r="AL59" s="441"/>
      <c r="AM59" s="441"/>
      <c r="AN59" s="441"/>
      <c r="AO59" s="441"/>
      <c r="AP59" s="441"/>
      <c r="AQ59" s="441"/>
      <c r="AR59" s="441"/>
      <c r="AS59" s="441"/>
      <c r="AT59" s="441"/>
      <c r="AU59" s="441"/>
      <c r="AV59" s="441"/>
      <c r="AW59" s="441"/>
      <c r="AX59" s="441"/>
      <c r="AY59" s="441"/>
      <c r="AZ59" s="441"/>
      <c r="BA59" s="441"/>
      <c r="BB59" s="441"/>
      <c r="BC59" s="441"/>
      <c r="BD59" s="441"/>
      <c r="BE59" s="441"/>
      <c r="BF59" s="441"/>
      <c r="BG59" s="441"/>
      <c r="BH59" s="441"/>
      <c r="BI59" s="441"/>
      <c r="BJ59" s="441"/>
      <c r="BK59" s="441"/>
      <c r="BL59" s="441"/>
      <c r="BM59" s="441"/>
      <c r="BN59" s="441"/>
      <c r="BO59" s="441"/>
      <c r="BP59" s="441"/>
      <c r="BQ59" s="441"/>
      <c r="BR59" s="441"/>
      <c r="BS59" s="227"/>
    </row>
    <row r="60" spans="2:71" ht="14.1" customHeight="1">
      <c r="B60" s="1242"/>
      <c r="C60" s="949"/>
      <c r="D60" s="950"/>
      <c r="E60" s="343" t="s">
        <v>204</v>
      </c>
      <c r="F60" s="463"/>
      <c r="G60" s="1171">
        <v>6</v>
      </c>
      <c r="H60" s="1172"/>
      <c r="I60" s="459">
        <v>4.9333333333333336</v>
      </c>
      <c r="J60" s="464">
        <v>8.9333333333333336</v>
      </c>
      <c r="K60" s="458">
        <v>193.5</v>
      </c>
      <c r="L60" s="459">
        <v>97.166666666666657</v>
      </c>
      <c r="M60" s="465">
        <v>70.050000000000011</v>
      </c>
      <c r="N60" s="858">
        <v>6.19320987654321</v>
      </c>
      <c r="O60" s="1171">
        <v>1023.6</v>
      </c>
      <c r="P60" s="1172"/>
      <c r="Q60" s="459">
        <v>550.46666666666681</v>
      </c>
      <c r="R60" s="459">
        <v>296.66666666666669</v>
      </c>
      <c r="S60" s="462"/>
      <c r="T60" s="451"/>
      <c r="U60" s="452"/>
      <c r="V60" s="453"/>
      <c r="W60" s="439"/>
      <c r="X60" s="440"/>
      <c r="Y60" s="440"/>
      <c r="Z60" s="441"/>
      <c r="AA60" s="441"/>
      <c r="AB60" s="441"/>
      <c r="AC60" s="441"/>
      <c r="AD60" s="441"/>
      <c r="AE60" s="441"/>
      <c r="AF60" s="441"/>
      <c r="AG60" s="441"/>
      <c r="AH60" s="441"/>
      <c r="AI60" s="441"/>
      <c r="AJ60" s="441"/>
      <c r="AK60" s="441"/>
      <c r="AL60" s="441"/>
      <c r="AM60" s="441"/>
      <c r="AN60" s="441"/>
      <c r="AO60" s="441"/>
      <c r="AP60" s="441"/>
      <c r="AQ60" s="441"/>
      <c r="AR60" s="441"/>
      <c r="AS60" s="441"/>
      <c r="AT60" s="441"/>
      <c r="AU60" s="441"/>
      <c r="AV60" s="441"/>
      <c r="AW60" s="441"/>
      <c r="AX60" s="441"/>
      <c r="AY60" s="441"/>
      <c r="AZ60" s="441"/>
      <c r="BA60" s="441"/>
      <c r="BB60" s="441"/>
      <c r="BC60" s="441"/>
      <c r="BD60" s="441"/>
      <c r="BE60" s="441"/>
      <c r="BF60" s="441"/>
      <c r="BG60" s="441"/>
      <c r="BH60" s="441"/>
      <c r="BI60" s="441"/>
      <c r="BJ60" s="441"/>
      <c r="BK60" s="441"/>
      <c r="BL60" s="441"/>
      <c r="BM60" s="441"/>
      <c r="BN60" s="441"/>
      <c r="BO60" s="441"/>
      <c r="BP60" s="441"/>
      <c r="BQ60" s="441"/>
      <c r="BR60" s="441"/>
      <c r="BS60" s="227"/>
    </row>
    <row r="61" spans="2:71" ht="14.1" customHeight="1">
      <c r="B61" s="1242"/>
      <c r="C61" s="949"/>
      <c r="D61" s="950"/>
      <c r="E61" s="343" t="s">
        <v>319</v>
      </c>
      <c r="F61" s="463"/>
      <c r="G61" s="1171">
        <v>20</v>
      </c>
      <c r="H61" s="1172"/>
      <c r="I61" s="459">
        <v>3</v>
      </c>
      <c r="J61" s="464">
        <v>1.1666666666666667</v>
      </c>
      <c r="K61" s="458">
        <v>291</v>
      </c>
      <c r="L61" s="459">
        <v>55.983333333333341</v>
      </c>
      <c r="M61" s="465">
        <v>17.25</v>
      </c>
      <c r="N61" s="858">
        <v>2.7123456790123464</v>
      </c>
      <c r="O61" s="1171">
        <v>1502.3000000000002</v>
      </c>
      <c r="P61" s="1172"/>
      <c r="Q61" s="459">
        <v>454.11666666666667</v>
      </c>
      <c r="R61" s="459">
        <v>126.84999999999998</v>
      </c>
      <c r="S61" s="462"/>
      <c r="T61" s="451"/>
      <c r="U61" s="452"/>
      <c r="V61" s="453"/>
      <c r="W61" s="439"/>
      <c r="X61" s="440"/>
      <c r="Y61" s="440"/>
      <c r="Z61" s="441"/>
      <c r="AA61" s="441"/>
      <c r="AB61" s="441"/>
      <c r="AC61" s="441"/>
      <c r="AD61" s="441"/>
      <c r="AE61" s="441"/>
      <c r="AF61" s="441"/>
      <c r="AG61" s="441"/>
      <c r="AH61" s="441"/>
      <c r="AI61" s="441"/>
      <c r="AJ61" s="441"/>
      <c r="AK61" s="441"/>
      <c r="AL61" s="441"/>
      <c r="AM61" s="441"/>
      <c r="AN61" s="441"/>
      <c r="AO61" s="441"/>
      <c r="AP61" s="441"/>
      <c r="AQ61" s="441"/>
      <c r="AR61" s="441"/>
      <c r="AS61" s="441"/>
      <c r="AT61" s="441"/>
      <c r="AU61" s="441"/>
      <c r="AV61" s="441"/>
      <c r="AW61" s="441"/>
      <c r="AX61" s="441"/>
      <c r="AY61" s="441"/>
      <c r="AZ61" s="441"/>
      <c r="BA61" s="441"/>
      <c r="BB61" s="441"/>
      <c r="BC61" s="441"/>
      <c r="BD61" s="441"/>
      <c r="BE61" s="441"/>
      <c r="BF61" s="441"/>
      <c r="BG61" s="441"/>
      <c r="BH61" s="441"/>
      <c r="BI61" s="441"/>
      <c r="BJ61" s="441"/>
      <c r="BK61" s="441"/>
      <c r="BL61" s="441"/>
      <c r="BM61" s="441"/>
      <c r="BN61" s="441"/>
      <c r="BO61" s="441"/>
      <c r="BP61" s="441"/>
      <c r="BQ61" s="441"/>
      <c r="BR61" s="441"/>
      <c r="BS61" s="227"/>
    </row>
    <row r="62" spans="2:71" ht="16.5">
      <c r="B62" s="1242"/>
      <c r="C62" s="943"/>
      <c r="D62" s="944"/>
      <c r="E62" s="343" t="s">
        <v>340</v>
      </c>
      <c r="F62" s="463"/>
      <c r="G62" s="1171">
        <v>0</v>
      </c>
      <c r="H62" s="1172"/>
      <c r="I62" s="459">
        <v>0</v>
      </c>
      <c r="J62" s="464">
        <v>0</v>
      </c>
      <c r="K62" s="458">
        <v>120.5</v>
      </c>
      <c r="L62" s="459">
        <v>92.683333333333309</v>
      </c>
      <c r="M62" s="465">
        <v>35.666666666666664</v>
      </c>
      <c r="N62" s="858">
        <v>4.7537037037037022</v>
      </c>
      <c r="O62" s="1171">
        <v>600</v>
      </c>
      <c r="P62" s="1172"/>
      <c r="Q62" s="459">
        <v>285.38333333333333</v>
      </c>
      <c r="R62" s="459">
        <v>97.466666666666669</v>
      </c>
      <c r="S62" s="462"/>
      <c r="T62" s="451"/>
      <c r="U62" s="452"/>
      <c r="V62" s="453"/>
      <c r="W62" s="439"/>
      <c r="X62" s="440"/>
      <c r="Y62" s="440"/>
      <c r="Z62" s="441"/>
      <c r="AA62" s="441"/>
      <c r="AB62" s="441"/>
      <c r="AC62" s="441"/>
      <c r="AD62" s="441"/>
      <c r="AE62" s="441"/>
      <c r="AF62" s="441"/>
      <c r="AG62" s="441"/>
      <c r="AH62" s="441"/>
      <c r="AI62" s="441"/>
      <c r="AJ62" s="441"/>
      <c r="AK62" s="441"/>
      <c r="AL62" s="441"/>
      <c r="AM62" s="441"/>
      <c r="AN62" s="441"/>
      <c r="AO62" s="441"/>
      <c r="AP62" s="441"/>
      <c r="AQ62" s="441"/>
      <c r="AR62" s="441"/>
      <c r="AS62" s="441"/>
      <c r="AT62" s="441"/>
      <c r="AU62" s="441"/>
      <c r="AV62" s="441"/>
      <c r="AW62" s="441"/>
      <c r="AX62" s="441"/>
      <c r="AY62" s="441"/>
      <c r="AZ62" s="441"/>
      <c r="BA62" s="441"/>
      <c r="BB62" s="441"/>
      <c r="BC62" s="441"/>
      <c r="BD62" s="441"/>
      <c r="BE62" s="441"/>
      <c r="BF62" s="441"/>
      <c r="BG62" s="441"/>
      <c r="BH62" s="441"/>
      <c r="BI62" s="441"/>
      <c r="BJ62" s="441"/>
      <c r="BK62" s="441"/>
      <c r="BL62" s="441"/>
      <c r="BM62" s="441"/>
      <c r="BN62" s="441"/>
      <c r="BO62" s="441"/>
      <c r="BP62" s="441"/>
      <c r="BQ62" s="441"/>
      <c r="BR62" s="441"/>
      <c r="BS62" s="227"/>
    </row>
    <row r="63" spans="2:71" ht="14.1" customHeight="1">
      <c r="B63" s="1242"/>
      <c r="C63" s="943"/>
      <c r="D63" s="944"/>
      <c r="E63" s="343" t="s">
        <v>196</v>
      </c>
      <c r="F63" s="463"/>
      <c r="G63" s="1350">
        <v>0</v>
      </c>
      <c r="H63" s="1351"/>
      <c r="I63" s="459">
        <v>0</v>
      </c>
      <c r="J63" s="464">
        <v>0</v>
      </c>
      <c r="K63" s="458">
        <v>168.5</v>
      </c>
      <c r="L63" s="459">
        <v>43.86666666666666</v>
      </c>
      <c r="M63" s="465">
        <v>17.833333333333332</v>
      </c>
      <c r="N63" s="858">
        <v>2.2851851851851848</v>
      </c>
      <c r="O63" s="1171">
        <v>1230.4000000000001</v>
      </c>
      <c r="P63" s="1172"/>
      <c r="Q63" s="459">
        <v>376.98333333333318</v>
      </c>
      <c r="R63" s="459">
        <v>138.25</v>
      </c>
      <c r="S63" s="462"/>
      <c r="T63" s="451"/>
      <c r="U63" s="452"/>
      <c r="V63" s="453"/>
      <c r="W63" s="439"/>
      <c r="X63" s="440"/>
      <c r="Y63" s="440"/>
      <c r="Z63" s="441"/>
      <c r="AA63" s="441"/>
      <c r="AB63" s="441"/>
      <c r="AC63" s="441"/>
      <c r="AD63" s="441"/>
      <c r="AE63" s="441"/>
      <c r="AF63" s="441"/>
      <c r="AG63" s="441"/>
      <c r="AH63" s="441"/>
      <c r="AI63" s="441"/>
      <c r="AJ63" s="441"/>
      <c r="AK63" s="441"/>
      <c r="AL63" s="441"/>
      <c r="AM63" s="441"/>
      <c r="AN63" s="441"/>
      <c r="AO63" s="441"/>
      <c r="AP63" s="441"/>
      <c r="AQ63" s="441"/>
      <c r="AR63" s="441"/>
      <c r="AS63" s="441"/>
      <c r="AT63" s="441"/>
      <c r="AU63" s="441"/>
      <c r="AV63" s="441"/>
      <c r="AW63" s="441"/>
      <c r="AX63" s="441"/>
      <c r="AY63" s="441"/>
      <c r="AZ63" s="441"/>
      <c r="BA63" s="441"/>
      <c r="BB63" s="441"/>
      <c r="BC63" s="441"/>
      <c r="BD63" s="441"/>
      <c r="BE63" s="441"/>
      <c r="BF63" s="441"/>
      <c r="BG63" s="441"/>
      <c r="BH63" s="441"/>
      <c r="BI63" s="441"/>
      <c r="BJ63" s="441"/>
      <c r="BK63" s="441"/>
      <c r="BL63" s="441"/>
      <c r="BM63" s="441"/>
      <c r="BN63" s="441"/>
      <c r="BO63" s="441"/>
      <c r="BP63" s="441"/>
      <c r="BQ63" s="441"/>
      <c r="BR63" s="441"/>
      <c r="BS63" s="227"/>
    </row>
    <row r="64" spans="2:71" ht="12.95" customHeight="1">
      <c r="B64" s="1242"/>
      <c r="C64" s="1237" t="s">
        <v>205</v>
      </c>
      <c r="D64" s="1238"/>
      <c r="E64" s="466" t="s">
        <v>187</v>
      </c>
      <c r="F64" s="446"/>
      <c r="G64" s="467" t="s">
        <v>402</v>
      </c>
      <c r="H64" s="468"/>
      <c r="I64" s="468"/>
      <c r="J64" s="468"/>
      <c r="K64" s="469"/>
      <c r="L64" s="1194" t="s">
        <v>206</v>
      </c>
      <c r="M64" s="470" t="s">
        <v>187</v>
      </c>
      <c r="N64" s="471" t="s">
        <v>375</v>
      </c>
      <c r="O64" s="472"/>
      <c r="P64" s="472"/>
      <c r="Q64" s="472"/>
      <c r="R64" s="472"/>
      <c r="S64" s="473"/>
      <c r="T64" s="437"/>
      <c r="U64" s="438"/>
      <c r="V64" s="439"/>
      <c r="W64" s="439"/>
      <c r="X64" s="440"/>
      <c r="Y64" s="440"/>
      <c r="Z64" s="441"/>
      <c r="AA64" s="441"/>
      <c r="AB64" s="441"/>
      <c r="AC64" s="441"/>
      <c r="AD64" s="441"/>
      <c r="AE64" s="441"/>
      <c r="AF64" s="441"/>
      <c r="AG64" s="441"/>
      <c r="AH64" s="441"/>
      <c r="AI64" s="441"/>
      <c r="AJ64" s="441"/>
      <c r="AK64" s="441"/>
      <c r="AL64" s="441"/>
      <c r="AM64" s="441"/>
      <c r="AN64" s="441"/>
      <c r="AO64" s="441"/>
      <c r="AP64" s="441"/>
      <c r="AQ64" s="441"/>
      <c r="AR64" s="441"/>
      <c r="AS64" s="441"/>
      <c r="AT64" s="441"/>
      <c r="AU64" s="441"/>
      <c r="AV64" s="441"/>
      <c r="AW64" s="441"/>
      <c r="AX64" s="441"/>
      <c r="AY64" s="441"/>
      <c r="AZ64" s="441"/>
      <c r="BA64" s="441"/>
      <c r="BB64" s="441"/>
      <c r="BC64" s="441"/>
      <c r="BD64" s="441"/>
      <c r="BE64" s="441"/>
      <c r="BF64" s="441"/>
      <c r="BG64" s="441"/>
      <c r="BH64" s="441"/>
      <c r="BI64" s="441"/>
      <c r="BJ64" s="441"/>
      <c r="BK64" s="441"/>
      <c r="BL64" s="441"/>
      <c r="BM64" s="441"/>
      <c r="BN64" s="441"/>
      <c r="BO64" s="441"/>
      <c r="BP64" s="441"/>
      <c r="BQ64" s="441"/>
      <c r="BR64" s="441"/>
      <c r="BS64" s="227"/>
    </row>
    <row r="65" spans="1:96" ht="12.95" customHeight="1">
      <c r="B65" s="1242"/>
      <c r="C65" s="1239"/>
      <c r="D65" s="1240"/>
      <c r="E65" s="474" t="s">
        <v>284</v>
      </c>
      <c r="F65" s="455"/>
      <c r="G65" s="475" t="s">
        <v>375</v>
      </c>
      <c r="H65" s="476"/>
      <c r="I65" s="476"/>
      <c r="J65" s="476"/>
      <c r="K65" s="477"/>
      <c r="L65" s="1195"/>
      <c r="M65" s="478" t="s">
        <v>284</v>
      </c>
      <c r="N65" s="479" t="s">
        <v>375</v>
      </c>
      <c r="O65" s="480"/>
      <c r="P65" s="480"/>
      <c r="Q65" s="480"/>
      <c r="R65" s="480"/>
      <c r="S65" s="481"/>
      <c r="T65" s="482"/>
      <c r="U65" s="438"/>
      <c r="V65" s="439"/>
      <c r="W65" s="483"/>
      <c r="X65" s="440"/>
      <c r="Y65" s="440"/>
      <c r="Z65" s="441"/>
      <c r="AA65" s="441"/>
      <c r="AB65" s="441"/>
      <c r="AC65" s="441"/>
      <c r="AD65" s="441"/>
      <c r="AE65" s="441"/>
      <c r="AF65" s="441"/>
      <c r="AG65" s="441"/>
      <c r="AH65" s="441"/>
      <c r="AI65" s="441"/>
      <c r="AJ65" s="441"/>
      <c r="AK65" s="441"/>
      <c r="AL65" s="441"/>
      <c r="AM65" s="441"/>
      <c r="AN65" s="441"/>
      <c r="AO65" s="441"/>
      <c r="AP65" s="441"/>
      <c r="AQ65" s="441"/>
      <c r="AR65" s="441"/>
      <c r="AS65" s="441"/>
      <c r="AT65" s="441"/>
      <c r="AU65" s="441"/>
      <c r="AV65" s="441"/>
      <c r="AW65" s="441"/>
      <c r="AX65" s="441"/>
      <c r="AY65" s="441"/>
      <c r="AZ65" s="441"/>
      <c r="BA65" s="441"/>
      <c r="BB65" s="441"/>
      <c r="BC65" s="441"/>
      <c r="BD65" s="441"/>
      <c r="BE65" s="441"/>
      <c r="BF65" s="441"/>
      <c r="BG65" s="441"/>
      <c r="BH65" s="441"/>
      <c r="BI65" s="441"/>
      <c r="BJ65" s="441"/>
      <c r="BK65" s="441"/>
      <c r="BL65" s="441"/>
      <c r="BM65" s="441"/>
      <c r="BN65" s="441"/>
      <c r="BO65" s="441"/>
      <c r="BP65" s="441"/>
      <c r="BQ65" s="441"/>
      <c r="BR65" s="441"/>
      <c r="BS65" s="227"/>
    </row>
    <row r="66" spans="1:96" ht="12.95" customHeight="1">
      <c r="B66" s="1242"/>
      <c r="C66" s="1239"/>
      <c r="D66" s="1240"/>
      <c r="E66" s="484" t="s">
        <v>189</v>
      </c>
      <c r="F66" s="463"/>
      <c r="G66" s="475" t="s">
        <v>403</v>
      </c>
      <c r="H66" s="476"/>
      <c r="I66" s="476"/>
      <c r="J66" s="476"/>
      <c r="K66" s="477"/>
      <c r="L66" s="1195"/>
      <c r="M66" s="485" t="s">
        <v>189</v>
      </c>
      <c r="N66" s="479" t="s">
        <v>375</v>
      </c>
      <c r="O66" s="480"/>
      <c r="P66" s="480"/>
      <c r="Q66" s="480"/>
      <c r="R66" s="480"/>
      <c r="S66" s="481"/>
      <c r="T66" s="482"/>
      <c r="U66" s="438"/>
      <c r="V66" s="439"/>
      <c r="W66" s="439"/>
      <c r="X66" s="440"/>
      <c r="Y66" s="440"/>
      <c r="Z66" s="441"/>
      <c r="AA66" s="441"/>
      <c r="AB66" s="441"/>
      <c r="AC66" s="441"/>
      <c r="AD66" s="441"/>
      <c r="AE66" s="441"/>
      <c r="AF66" s="441"/>
      <c r="AG66" s="441"/>
      <c r="AH66" s="441"/>
      <c r="AI66" s="441"/>
      <c r="AJ66" s="441"/>
      <c r="AK66" s="441"/>
      <c r="AL66" s="441"/>
      <c r="AM66" s="441"/>
      <c r="AN66" s="441"/>
      <c r="AO66" s="441"/>
      <c r="AP66" s="441"/>
      <c r="AQ66" s="441"/>
      <c r="AR66" s="441"/>
      <c r="AS66" s="441"/>
      <c r="AT66" s="441"/>
      <c r="AU66" s="441"/>
      <c r="AV66" s="441"/>
      <c r="AW66" s="441"/>
      <c r="AX66" s="441"/>
      <c r="AY66" s="441"/>
      <c r="AZ66" s="441"/>
      <c r="BA66" s="441"/>
      <c r="BB66" s="441"/>
      <c r="BC66" s="441"/>
      <c r="BD66" s="441"/>
      <c r="BE66" s="441"/>
      <c r="BF66" s="441"/>
      <c r="BG66" s="441"/>
      <c r="BH66" s="441"/>
      <c r="BI66" s="441"/>
      <c r="BJ66" s="441"/>
      <c r="BK66" s="441"/>
      <c r="BL66" s="441"/>
      <c r="BM66" s="441"/>
      <c r="BN66" s="441"/>
      <c r="BO66" s="441"/>
      <c r="BP66" s="441"/>
      <c r="BQ66" s="441"/>
      <c r="BR66" s="441"/>
      <c r="BS66" s="227"/>
    </row>
    <row r="67" spans="1:96" ht="12.95" customHeight="1">
      <c r="B67" s="1242"/>
      <c r="C67" s="1239"/>
      <c r="D67" s="1240"/>
      <c r="E67" s="484" t="s">
        <v>380</v>
      </c>
      <c r="F67" s="463"/>
      <c r="G67" s="475" t="s">
        <v>404</v>
      </c>
      <c r="H67" s="476"/>
      <c r="I67" s="476"/>
      <c r="J67" s="476"/>
      <c r="K67" s="477"/>
      <c r="L67" s="1195"/>
      <c r="M67" s="875" t="s">
        <v>380</v>
      </c>
      <c r="N67" s="479" t="s">
        <v>375</v>
      </c>
      <c r="O67" s="480"/>
      <c r="P67" s="480"/>
      <c r="Q67" s="480"/>
      <c r="R67" s="480"/>
      <c r="S67" s="481"/>
      <c r="T67" s="482"/>
      <c r="U67" s="438"/>
      <c r="V67" s="439"/>
      <c r="W67" s="439"/>
      <c r="X67" s="440"/>
      <c r="Y67" s="440"/>
      <c r="Z67" s="441"/>
      <c r="AA67" s="441"/>
      <c r="AB67" s="441"/>
      <c r="AC67" s="441"/>
      <c r="AD67" s="441"/>
      <c r="AE67" s="441"/>
      <c r="AF67" s="441"/>
      <c r="AG67" s="441"/>
      <c r="AH67" s="441"/>
      <c r="AI67" s="441"/>
      <c r="AJ67" s="441"/>
      <c r="AK67" s="441"/>
      <c r="AL67" s="441"/>
      <c r="AM67" s="441"/>
      <c r="AN67" s="441"/>
      <c r="AO67" s="441"/>
      <c r="AP67" s="441"/>
      <c r="AQ67" s="441"/>
      <c r="AR67" s="441"/>
      <c r="AS67" s="441"/>
      <c r="AT67" s="441"/>
      <c r="AU67" s="441"/>
      <c r="AV67" s="441"/>
      <c r="AW67" s="441"/>
      <c r="AX67" s="441"/>
      <c r="AY67" s="441"/>
      <c r="AZ67" s="441"/>
      <c r="BA67" s="441"/>
      <c r="BB67" s="441"/>
      <c r="BC67" s="441"/>
      <c r="BD67" s="441"/>
      <c r="BE67" s="441"/>
      <c r="BF67" s="441"/>
      <c r="BG67" s="441"/>
      <c r="BH67" s="441"/>
      <c r="BI67" s="441"/>
      <c r="BJ67" s="441"/>
      <c r="BK67" s="441"/>
      <c r="BL67" s="441"/>
      <c r="BM67" s="441"/>
      <c r="BN67" s="441"/>
      <c r="BO67" s="441"/>
      <c r="BP67" s="441"/>
      <c r="BQ67" s="441"/>
      <c r="BR67" s="441"/>
      <c r="BS67" s="227"/>
    </row>
    <row r="68" spans="1:96" ht="12.95" customHeight="1">
      <c r="B68" s="1242"/>
      <c r="C68" s="1239"/>
      <c r="D68" s="1240"/>
      <c r="E68" s="484" t="s">
        <v>202</v>
      </c>
      <c r="F68" s="463"/>
      <c r="G68" s="475" t="s">
        <v>405</v>
      </c>
      <c r="H68" s="476"/>
      <c r="I68" s="476"/>
      <c r="J68" s="476"/>
      <c r="K68" s="477"/>
      <c r="L68" s="1195"/>
      <c r="M68" s="485" t="s">
        <v>202</v>
      </c>
      <c r="N68" s="479" t="s">
        <v>375</v>
      </c>
      <c r="O68" s="480"/>
      <c r="P68" s="480"/>
      <c r="Q68" s="480"/>
      <c r="R68" s="480"/>
      <c r="S68" s="481"/>
      <c r="T68" s="437"/>
      <c r="U68" s="438"/>
      <c r="V68" s="439"/>
      <c r="W68" s="439"/>
      <c r="X68" s="440"/>
      <c r="Y68" s="440"/>
      <c r="Z68" s="441"/>
      <c r="AA68" s="441"/>
      <c r="AB68" s="441"/>
      <c r="AC68" s="441"/>
      <c r="AD68" s="441"/>
      <c r="AE68" s="441"/>
      <c r="AF68" s="441"/>
      <c r="AG68" s="441"/>
      <c r="AH68" s="441"/>
      <c r="AI68" s="441"/>
      <c r="AJ68" s="441"/>
      <c r="AK68" s="441"/>
      <c r="AL68" s="441"/>
      <c r="AM68" s="441"/>
      <c r="AN68" s="441"/>
      <c r="AO68" s="441"/>
      <c r="AP68" s="441"/>
      <c r="AQ68" s="441"/>
      <c r="AR68" s="441"/>
      <c r="AS68" s="441"/>
      <c r="AT68" s="441"/>
      <c r="AU68" s="441"/>
      <c r="AV68" s="441"/>
      <c r="AW68" s="441"/>
      <c r="AX68" s="441"/>
      <c r="AY68" s="441"/>
      <c r="AZ68" s="441"/>
      <c r="BA68" s="441"/>
      <c r="BB68" s="441"/>
      <c r="BC68" s="441"/>
      <c r="BD68" s="441"/>
      <c r="BE68" s="441"/>
      <c r="BF68" s="441"/>
      <c r="BG68" s="441"/>
      <c r="BH68" s="441"/>
      <c r="BI68" s="441"/>
      <c r="BJ68" s="441"/>
      <c r="BK68" s="441"/>
      <c r="BL68" s="441"/>
      <c r="BM68" s="441"/>
      <c r="BN68" s="441"/>
      <c r="BO68" s="441"/>
      <c r="BP68" s="441"/>
      <c r="BQ68" s="441"/>
      <c r="BR68" s="441"/>
      <c r="BS68" s="227"/>
    </row>
    <row r="69" spans="1:96" ht="12.95" customHeight="1">
      <c r="B69" s="1242"/>
      <c r="C69" s="1239"/>
      <c r="D69" s="1240"/>
      <c r="E69" s="484" t="s">
        <v>192</v>
      </c>
      <c r="F69" s="463"/>
      <c r="G69" s="475" t="s">
        <v>406</v>
      </c>
      <c r="H69" s="476"/>
      <c r="I69" s="476"/>
      <c r="J69" s="476"/>
      <c r="K69" s="477"/>
      <c r="L69" s="1195"/>
      <c r="M69" s="485" t="s">
        <v>192</v>
      </c>
      <c r="N69" s="479" t="s">
        <v>375</v>
      </c>
      <c r="O69" s="480"/>
      <c r="P69" s="480"/>
      <c r="Q69" s="480"/>
      <c r="R69" s="480"/>
      <c r="S69" s="481"/>
      <c r="T69" s="437"/>
      <c r="U69" s="438"/>
      <c r="V69" s="439"/>
      <c r="W69" s="439"/>
      <c r="X69" s="440"/>
      <c r="Y69" s="440"/>
      <c r="Z69" s="441"/>
      <c r="AA69" s="441"/>
      <c r="AB69" s="441"/>
      <c r="AC69" s="441"/>
      <c r="AD69" s="441"/>
      <c r="AE69" s="441"/>
      <c r="AF69" s="441"/>
      <c r="AG69" s="441"/>
      <c r="AH69" s="441"/>
      <c r="AI69" s="441"/>
      <c r="AJ69" s="441"/>
      <c r="AK69" s="441"/>
      <c r="AL69" s="441"/>
      <c r="AM69" s="441"/>
      <c r="AN69" s="441"/>
      <c r="AO69" s="441"/>
      <c r="AP69" s="441"/>
      <c r="AQ69" s="441"/>
      <c r="AR69" s="441"/>
      <c r="AS69" s="441"/>
      <c r="AT69" s="441"/>
      <c r="AU69" s="441"/>
      <c r="AV69" s="441"/>
      <c r="AW69" s="441"/>
      <c r="AX69" s="441"/>
      <c r="AY69" s="441"/>
      <c r="AZ69" s="441"/>
      <c r="BA69" s="441"/>
      <c r="BB69" s="441"/>
      <c r="BC69" s="441"/>
      <c r="BD69" s="441"/>
      <c r="BE69" s="441"/>
      <c r="BF69" s="441"/>
      <c r="BG69" s="441"/>
      <c r="BH69" s="441"/>
      <c r="BI69" s="441"/>
      <c r="BJ69" s="441"/>
      <c r="BK69" s="441"/>
      <c r="BL69" s="441"/>
      <c r="BM69" s="441"/>
      <c r="BN69" s="441"/>
      <c r="BO69" s="441"/>
      <c r="BP69" s="441"/>
      <c r="BQ69" s="441"/>
      <c r="BR69" s="441"/>
      <c r="BS69" s="227"/>
    </row>
    <row r="70" spans="1:96" ht="12.95" customHeight="1">
      <c r="B70" s="1242"/>
      <c r="C70" s="1239"/>
      <c r="D70" s="1240"/>
      <c r="E70" s="484" t="s">
        <v>193</v>
      </c>
      <c r="F70" s="463"/>
      <c r="G70" s="475" t="s">
        <v>375</v>
      </c>
      <c r="H70" s="476"/>
      <c r="I70" s="476"/>
      <c r="J70" s="476"/>
      <c r="K70" s="477"/>
      <c r="L70" s="1195"/>
      <c r="M70" s="485" t="s">
        <v>193</v>
      </c>
      <c r="N70" s="479" t="s">
        <v>375</v>
      </c>
      <c r="O70" s="480"/>
      <c r="P70" s="480"/>
      <c r="Q70" s="480"/>
      <c r="R70" s="480"/>
      <c r="S70" s="481"/>
      <c r="T70" s="437"/>
      <c r="U70" s="438"/>
      <c r="V70" s="439"/>
      <c r="W70" s="439"/>
      <c r="X70" s="440"/>
      <c r="Y70" s="440"/>
      <c r="Z70" s="441"/>
      <c r="AA70" s="441"/>
      <c r="AB70" s="441"/>
      <c r="AC70" s="441"/>
      <c r="AD70" s="441"/>
      <c r="AE70" s="441"/>
      <c r="AF70" s="441"/>
      <c r="AG70" s="441"/>
      <c r="AH70" s="441"/>
      <c r="AI70" s="441"/>
      <c r="AJ70" s="441"/>
      <c r="AK70" s="441"/>
      <c r="AL70" s="441"/>
      <c r="AM70" s="441"/>
      <c r="AN70" s="441"/>
      <c r="AO70" s="441"/>
      <c r="AP70" s="441"/>
      <c r="AQ70" s="441"/>
      <c r="AR70" s="441"/>
      <c r="AS70" s="441"/>
      <c r="AT70" s="441"/>
      <c r="AU70" s="441"/>
      <c r="AV70" s="441"/>
      <c r="AW70" s="441"/>
      <c r="AX70" s="441"/>
      <c r="AY70" s="441"/>
      <c r="AZ70" s="441"/>
      <c r="BA70" s="441"/>
      <c r="BB70" s="441"/>
      <c r="BC70" s="441"/>
      <c r="BD70" s="441"/>
      <c r="BE70" s="441"/>
      <c r="BF70" s="441"/>
      <c r="BG70" s="441"/>
      <c r="BH70" s="441"/>
      <c r="BI70" s="441"/>
      <c r="BJ70" s="441"/>
      <c r="BK70" s="441"/>
      <c r="BL70" s="441"/>
      <c r="BM70" s="441"/>
      <c r="BN70" s="441"/>
      <c r="BO70" s="441"/>
      <c r="BP70" s="441"/>
      <c r="BQ70" s="441"/>
      <c r="BR70" s="441"/>
      <c r="BS70" s="227"/>
    </row>
    <row r="71" spans="1:96" ht="12.95" hidden="1" customHeight="1">
      <c r="B71" s="1242"/>
      <c r="C71" s="1239"/>
      <c r="D71" s="1240"/>
      <c r="E71" s="484" t="s">
        <v>203</v>
      </c>
      <c r="F71" s="463"/>
      <c r="G71" s="475" t="s">
        <v>402</v>
      </c>
      <c r="H71" s="476"/>
      <c r="I71" s="476"/>
      <c r="J71" s="476"/>
      <c r="K71" s="477"/>
      <c r="L71" s="1195"/>
      <c r="M71" s="486" t="s">
        <v>203</v>
      </c>
      <c r="N71" s="479" t="s">
        <v>375</v>
      </c>
      <c r="O71" s="480"/>
      <c r="P71" s="480"/>
      <c r="Q71" s="480"/>
      <c r="R71" s="480"/>
      <c r="S71" s="481"/>
      <c r="T71" s="437"/>
      <c r="U71" s="438"/>
      <c r="V71" s="439"/>
      <c r="W71" s="439"/>
      <c r="X71" s="440"/>
      <c r="Y71" s="440"/>
      <c r="Z71" s="441"/>
      <c r="AA71" s="441"/>
      <c r="AB71" s="441"/>
      <c r="AC71" s="441"/>
      <c r="AD71" s="441"/>
      <c r="AE71" s="441"/>
      <c r="AF71" s="441"/>
      <c r="AG71" s="441"/>
      <c r="AH71" s="441"/>
      <c r="AI71" s="441"/>
      <c r="AJ71" s="441"/>
      <c r="AK71" s="441"/>
      <c r="AL71" s="441"/>
      <c r="AM71" s="441"/>
      <c r="AN71" s="441"/>
      <c r="AO71" s="441"/>
      <c r="AP71" s="441"/>
      <c r="AQ71" s="441"/>
      <c r="AR71" s="441"/>
      <c r="AS71" s="441"/>
      <c r="AT71" s="441"/>
      <c r="AU71" s="441"/>
      <c r="AV71" s="441"/>
      <c r="AW71" s="441"/>
      <c r="AX71" s="441"/>
      <c r="AY71" s="441"/>
      <c r="AZ71" s="441"/>
      <c r="BA71" s="441"/>
      <c r="BB71" s="441"/>
      <c r="BC71" s="441"/>
      <c r="BD71" s="441"/>
      <c r="BE71" s="441"/>
      <c r="BF71" s="441"/>
      <c r="BG71" s="441"/>
      <c r="BH71" s="441"/>
      <c r="BI71" s="441"/>
      <c r="BJ71" s="441"/>
      <c r="BK71" s="441"/>
      <c r="BL71" s="441"/>
      <c r="BM71" s="441"/>
      <c r="BN71" s="441"/>
      <c r="BO71" s="441"/>
      <c r="BP71" s="441"/>
      <c r="BQ71" s="441"/>
      <c r="BR71" s="441"/>
      <c r="BS71" s="227"/>
    </row>
    <row r="72" spans="1:96" s="217" customFormat="1" ht="12.95" customHeight="1">
      <c r="A72" s="227"/>
      <c r="B72" s="1242"/>
      <c r="C72" s="1239"/>
      <c r="D72" s="1240"/>
      <c r="E72" s="484" t="s">
        <v>204</v>
      </c>
      <c r="F72" s="463"/>
      <c r="G72" s="475" t="s">
        <v>407</v>
      </c>
      <c r="H72" s="476"/>
      <c r="I72" s="476"/>
      <c r="J72" s="476"/>
      <c r="K72" s="477"/>
      <c r="L72" s="1195"/>
      <c r="M72" s="486" t="s">
        <v>204</v>
      </c>
      <c r="N72" s="479" t="s">
        <v>408</v>
      </c>
      <c r="O72" s="480"/>
      <c r="P72" s="480"/>
      <c r="Q72" s="480"/>
      <c r="R72" s="480"/>
      <c r="S72" s="481"/>
      <c r="T72" s="437"/>
      <c r="U72" s="438"/>
      <c r="V72" s="439"/>
      <c r="W72" s="439"/>
      <c r="X72" s="440"/>
      <c r="Y72" s="440"/>
      <c r="Z72" s="441"/>
      <c r="AA72" s="441"/>
      <c r="AB72" s="441"/>
      <c r="AC72" s="441"/>
      <c r="AD72" s="441"/>
      <c r="AE72" s="441"/>
      <c r="AF72" s="441"/>
      <c r="AG72" s="441"/>
      <c r="AH72" s="441"/>
      <c r="AI72" s="441"/>
      <c r="AJ72" s="441"/>
      <c r="AK72" s="441"/>
      <c r="AL72" s="441"/>
      <c r="AM72" s="441"/>
      <c r="AN72" s="441"/>
      <c r="AO72" s="441"/>
      <c r="AP72" s="441"/>
      <c r="AQ72" s="441"/>
      <c r="AR72" s="441"/>
      <c r="AS72" s="441"/>
      <c r="AT72" s="441"/>
      <c r="AU72" s="441"/>
      <c r="AV72" s="441"/>
      <c r="AW72" s="441"/>
      <c r="AX72" s="441"/>
      <c r="AY72" s="441"/>
      <c r="AZ72" s="441"/>
      <c r="BA72" s="441"/>
      <c r="BB72" s="441"/>
      <c r="BC72" s="441"/>
      <c r="BD72" s="441"/>
      <c r="BE72" s="441"/>
      <c r="BF72" s="441"/>
      <c r="BG72" s="441"/>
      <c r="BH72" s="441"/>
      <c r="BI72" s="441"/>
      <c r="BJ72" s="441"/>
      <c r="BK72" s="441"/>
      <c r="BL72" s="441"/>
      <c r="BM72" s="441"/>
      <c r="BN72" s="441"/>
      <c r="BO72" s="441"/>
      <c r="BP72" s="441"/>
      <c r="BQ72" s="441"/>
      <c r="BR72" s="441"/>
      <c r="BS72" s="227"/>
      <c r="BY72" s="318"/>
      <c r="CR72" s="318"/>
    </row>
    <row r="73" spans="1:96" ht="12.95" customHeight="1">
      <c r="B73" s="1242"/>
      <c r="C73" s="1239"/>
      <c r="D73" s="1240"/>
      <c r="E73" s="484" t="s">
        <v>319</v>
      </c>
      <c r="F73" s="463"/>
      <c r="G73" s="475" t="s">
        <v>409</v>
      </c>
      <c r="H73" s="476"/>
      <c r="I73" s="476"/>
      <c r="J73" s="476"/>
      <c r="K73" s="477"/>
      <c r="L73" s="1195"/>
      <c r="M73" s="486" t="s">
        <v>319</v>
      </c>
      <c r="N73" s="479" t="s">
        <v>410</v>
      </c>
      <c r="O73" s="480"/>
      <c r="P73" s="480"/>
      <c r="Q73" s="480"/>
      <c r="R73" s="480"/>
      <c r="S73" s="481"/>
      <c r="T73" s="437"/>
      <c r="U73" s="438"/>
      <c r="V73" s="439"/>
      <c r="W73" s="439"/>
      <c r="X73" s="440"/>
      <c r="Y73" s="440"/>
      <c r="Z73" s="441"/>
      <c r="AA73" s="441"/>
      <c r="AB73" s="441"/>
      <c r="AC73" s="441"/>
      <c r="AD73" s="441"/>
      <c r="AE73" s="441"/>
      <c r="AF73" s="441"/>
      <c r="AG73" s="441"/>
      <c r="AH73" s="441"/>
      <c r="AI73" s="441"/>
      <c r="AJ73" s="441"/>
      <c r="AK73" s="441"/>
      <c r="AL73" s="441"/>
      <c r="AM73" s="441"/>
      <c r="AN73" s="441"/>
      <c r="AO73" s="441"/>
      <c r="AP73" s="441"/>
      <c r="AQ73" s="441"/>
      <c r="AR73" s="441"/>
      <c r="AS73" s="441"/>
      <c r="AT73" s="441"/>
      <c r="AU73" s="441"/>
      <c r="AV73" s="441"/>
      <c r="AW73" s="441"/>
      <c r="AX73" s="441"/>
      <c r="AY73" s="441"/>
      <c r="AZ73" s="441"/>
      <c r="BA73" s="441"/>
      <c r="BB73" s="441"/>
      <c r="BC73" s="441"/>
      <c r="BD73" s="441"/>
      <c r="BE73" s="441"/>
      <c r="BF73" s="441"/>
      <c r="BG73" s="441"/>
      <c r="BH73" s="441"/>
      <c r="BI73" s="441"/>
      <c r="BJ73" s="441"/>
      <c r="BK73" s="441"/>
      <c r="BL73" s="441"/>
      <c r="BM73" s="441"/>
      <c r="BN73" s="441"/>
      <c r="BO73" s="441"/>
      <c r="BP73" s="441"/>
      <c r="BQ73" s="441"/>
      <c r="BR73" s="441"/>
      <c r="BS73" s="227"/>
    </row>
    <row r="74" spans="1:96" ht="16.5">
      <c r="B74" s="1242"/>
      <c r="C74" s="1239"/>
      <c r="D74" s="1240"/>
      <c r="E74" s="484" t="s">
        <v>340</v>
      </c>
      <c r="F74" s="463"/>
      <c r="G74" s="475" t="s">
        <v>375</v>
      </c>
      <c r="H74" s="476"/>
      <c r="I74" s="476"/>
      <c r="J74" s="476"/>
      <c r="K74" s="477"/>
      <c r="L74" s="1195"/>
      <c r="M74" s="486" t="s">
        <v>340</v>
      </c>
      <c r="N74" s="479" t="s">
        <v>385</v>
      </c>
      <c r="O74" s="480"/>
      <c r="P74" s="480"/>
      <c r="Q74" s="480"/>
      <c r="R74" s="480"/>
      <c r="S74" s="481"/>
      <c r="T74" s="437"/>
      <c r="U74" s="438"/>
      <c r="V74" s="439"/>
      <c r="W74" s="439"/>
      <c r="X74" s="440"/>
      <c r="Y74" s="440"/>
      <c r="Z74" s="441"/>
      <c r="AA74" s="441"/>
      <c r="AB74" s="441"/>
      <c r="AC74" s="441"/>
      <c r="AD74" s="441"/>
      <c r="AE74" s="441"/>
      <c r="AF74" s="441"/>
      <c r="AG74" s="441"/>
      <c r="AH74" s="441"/>
      <c r="AI74" s="441"/>
      <c r="AJ74" s="441"/>
      <c r="AK74" s="441"/>
      <c r="AL74" s="441"/>
      <c r="AM74" s="441"/>
      <c r="AN74" s="441"/>
      <c r="AO74" s="441"/>
      <c r="AP74" s="441"/>
      <c r="AQ74" s="441"/>
      <c r="AR74" s="441"/>
      <c r="AS74" s="441"/>
      <c r="AT74" s="441"/>
      <c r="AU74" s="441"/>
      <c r="AV74" s="441"/>
      <c r="AW74" s="441"/>
      <c r="AX74" s="441"/>
      <c r="AY74" s="441"/>
      <c r="AZ74" s="441"/>
      <c r="BA74" s="441"/>
      <c r="BB74" s="441"/>
      <c r="BC74" s="441"/>
      <c r="BD74" s="441"/>
      <c r="BE74" s="441"/>
      <c r="BF74" s="441"/>
      <c r="BG74" s="441"/>
      <c r="BH74" s="441"/>
      <c r="BI74" s="441"/>
      <c r="BJ74" s="441"/>
      <c r="BK74" s="441"/>
      <c r="BL74" s="441"/>
      <c r="BM74" s="441"/>
      <c r="BN74" s="441"/>
      <c r="BO74" s="441"/>
      <c r="BP74" s="441"/>
      <c r="BQ74" s="441"/>
      <c r="BR74" s="441"/>
      <c r="BS74" s="227"/>
    </row>
    <row r="75" spans="1:96" ht="12.95" customHeight="1">
      <c r="B75" s="1242"/>
      <c r="C75" s="1239"/>
      <c r="D75" s="1240"/>
      <c r="E75" s="487" t="s">
        <v>196</v>
      </c>
      <c r="F75" s="488"/>
      <c r="G75" s="489" t="s">
        <v>375</v>
      </c>
      <c r="H75" s="490"/>
      <c r="I75" s="476"/>
      <c r="J75" s="476"/>
      <c r="K75" s="491"/>
      <c r="L75" s="1196"/>
      <c r="M75" s="486" t="s">
        <v>196</v>
      </c>
      <c r="N75" s="479" t="s">
        <v>375</v>
      </c>
      <c r="O75" s="480"/>
      <c r="P75" s="480"/>
      <c r="Q75" s="480"/>
      <c r="R75" s="480"/>
      <c r="S75" s="481"/>
      <c r="T75" s="437"/>
      <c r="U75" s="438"/>
      <c r="V75" s="439"/>
      <c r="W75" s="439"/>
      <c r="X75" s="440"/>
      <c r="Y75" s="440"/>
      <c r="Z75" s="441"/>
      <c r="AA75" s="441"/>
      <c r="AB75" s="441"/>
      <c r="AC75" s="441"/>
      <c r="AD75" s="441"/>
      <c r="AE75" s="441"/>
      <c r="AF75" s="441"/>
      <c r="AG75" s="441"/>
      <c r="AH75" s="441"/>
      <c r="AI75" s="441"/>
      <c r="AJ75" s="441"/>
      <c r="AK75" s="441"/>
      <c r="AL75" s="441"/>
      <c r="AM75" s="441"/>
      <c r="AN75" s="441"/>
      <c r="AO75" s="441"/>
      <c r="AP75" s="441"/>
      <c r="AQ75" s="441"/>
      <c r="AR75" s="441"/>
      <c r="AS75" s="441"/>
      <c r="AT75" s="441"/>
      <c r="AU75" s="441"/>
      <c r="AV75" s="441"/>
      <c r="AW75" s="441"/>
      <c r="AX75" s="441"/>
      <c r="AY75" s="441"/>
      <c r="AZ75" s="441"/>
      <c r="BA75" s="441"/>
      <c r="BB75" s="441"/>
      <c r="BC75" s="441"/>
      <c r="BD75" s="441"/>
      <c r="BE75" s="441"/>
      <c r="BF75" s="441"/>
      <c r="BG75" s="441"/>
      <c r="BH75" s="441"/>
      <c r="BI75" s="441"/>
      <c r="BJ75" s="441"/>
      <c r="BK75" s="441"/>
      <c r="BL75" s="441"/>
      <c r="BM75" s="441"/>
      <c r="BN75" s="441"/>
      <c r="BO75" s="441"/>
      <c r="BP75" s="441"/>
      <c r="BQ75" s="441"/>
      <c r="BR75" s="441"/>
      <c r="BS75" s="227"/>
    </row>
    <row r="76" spans="1:96" ht="15.95" customHeight="1">
      <c r="A76" s="228"/>
      <c r="B76" s="1250" t="s">
        <v>207</v>
      </c>
      <c r="C76" s="1250"/>
      <c r="D76" s="1250"/>
      <c r="E76" s="1253" t="s">
        <v>175</v>
      </c>
      <c r="F76" s="1253"/>
      <c r="G76" s="1253"/>
      <c r="H76" s="1253"/>
      <c r="I76" s="1189">
        <v>25.5</v>
      </c>
      <c r="J76" s="1189"/>
      <c r="K76" s="228"/>
      <c r="L76" s="363"/>
      <c r="M76" s="1190" t="s">
        <v>383</v>
      </c>
      <c r="N76" s="1190"/>
      <c r="O76" s="1190"/>
      <c r="P76" s="1190"/>
      <c r="Q76" s="1190"/>
      <c r="R76" s="1189">
        <v>133.24257425742576</v>
      </c>
      <c r="S76" s="1189"/>
      <c r="T76" s="492"/>
      <c r="U76" s="493"/>
      <c r="V76" s="494"/>
      <c r="W76" s="494"/>
      <c r="X76" s="492"/>
      <c r="Y76" s="492"/>
      <c r="Z76" s="495"/>
      <c r="AA76" s="495"/>
      <c r="AB76" s="495"/>
      <c r="AC76" s="495"/>
      <c r="AD76" s="495"/>
      <c r="AE76" s="495"/>
      <c r="AF76" s="495"/>
      <c r="AG76" s="495"/>
      <c r="AH76" s="495"/>
      <c r="AI76" s="495"/>
      <c r="AJ76" s="495"/>
      <c r="AK76" s="495"/>
      <c r="AL76" s="495"/>
      <c r="AM76" s="495"/>
      <c r="AN76" s="495"/>
      <c r="AO76" s="495"/>
      <c r="AP76" s="495"/>
      <c r="AQ76" s="495"/>
      <c r="AR76" s="495"/>
      <c r="AS76" s="495"/>
      <c r="AT76" s="495"/>
      <c r="AU76" s="495"/>
      <c r="AV76" s="495"/>
      <c r="AW76" s="495"/>
      <c r="AX76" s="495"/>
      <c r="AY76" s="495"/>
      <c r="AZ76" s="495"/>
      <c r="BA76" s="495"/>
      <c r="BB76" s="495"/>
      <c r="BC76" s="495"/>
      <c r="BD76" s="495"/>
      <c r="BE76" s="495"/>
      <c r="BF76" s="495"/>
      <c r="BG76" s="495"/>
      <c r="BH76" s="495"/>
      <c r="BI76" s="495"/>
      <c r="BJ76" s="495"/>
      <c r="BK76" s="495"/>
      <c r="BL76" s="495"/>
      <c r="BM76" s="495"/>
      <c r="BN76" s="495"/>
      <c r="BO76" s="495"/>
      <c r="BP76" s="495"/>
      <c r="BQ76" s="495"/>
      <c r="BR76" s="495"/>
      <c r="BS76" s="228"/>
    </row>
    <row r="77" spans="1:96" ht="16.5">
      <c r="A77" s="344"/>
      <c r="B77" s="1229" t="s">
        <v>176</v>
      </c>
      <c r="C77" s="1230"/>
      <c r="D77" s="1231"/>
      <c r="E77" s="1235" t="s">
        <v>208</v>
      </c>
      <c r="F77" s="1235" t="s">
        <v>209</v>
      </c>
      <c r="G77" s="829" t="s">
        <v>177</v>
      </c>
      <c r="H77" s="829"/>
      <c r="I77" s="829"/>
      <c r="J77" s="830"/>
      <c r="K77" s="828" t="s">
        <v>178</v>
      </c>
      <c r="L77" s="829"/>
      <c r="M77" s="829"/>
      <c r="N77" s="830"/>
      <c r="O77" s="829" t="s">
        <v>179</v>
      </c>
      <c r="P77" s="829"/>
      <c r="Q77" s="829"/>
      <c r="R77" s="829"/>
      <c r="S77" s="830"/>
      <c r="T77" s="437"/>
      <c r="U77" s="438"/>
      <c r="V77" s="439"/>
      <c r="W77" s="439"/>
      <c r="X77" s="440"/>
      <c r="Y77" s="440"/>
      <c r="Z77" s="441"/>
      <c r="AA77" s="441"/>
      <c r="AB77" s="441"/>
      <c r="AC77" s="441"/>
      <c r="AD77" s="441"/>
      <c r="AE77" s="441"/>
      <c r="AF77" s="441"/>
      <c r="AG77" s="441"/>
      <c r="AH77" s="441"/>
      <c r="AI77" s="441"/>
      <c r="AJ77" s="441"/>
      <c r="AK77" s="441"/>
      <c r="AL77" s="441"/>
      <c r="AM77" s="441"/>
      <c r="AN77" s="441"/>
      <c r="AO77" s="441"/>
      <c r="AP77" s="441"/>
      <c r="AQ77" s="441"/>
      <c r="AR77" s="441"/>
      <c r="AS77" s="441"/>
      <c r="AT77" s="441"/>
      <c r="AU77" s="441"/>
      <c r="AV77" s="441"/>
      <c r="AW77" s="441"/>
      <c r="AX77" s="441"/>
      <c r="AY77" s="441"/>
      <c r="AZ77" s="441"/>
      <c r="BA77" s="441"/>
      <c r="BB77" s="441"/>
      <c r="BC77" s="441"/>
      <c r="BD77" s="441"/>
      <c r="BE77" s="441"/>
      <c r="BF77" s="441"/>
      <c r="BG77" s="441"/>
      <c r="BH77" s="441"/>
      <c r="BI77" s="441"/>
      <c r="BJ77" s="441"/>
      <c r="BK77" s="441"/>
      <c r="BL77" s="441"/>
      <c r="BM77" s="441"/>
      <c r="BN77" s="441"/>
      <c r="BO77" s="441"/>
      <c r="BP77" s="441"/>
      <c r="BQ77" s="441"/>
      <c r="BR77" s="441"/>
      <c r="BS77" s="227"/>
    </row>
    <row r="78" spans="1:96" s="217" customFormat="1" ht="16.5">
      <c r="A78" s="227"/>
      <c r="B78" s="1232"/>
      <c r="C78" s="1233"/>
      <c r="D78" s="1234"/>
      <c r="E78" s="1236"/>
      <c r="F78" s="1236"/>
      <c r="G78" s="373" t="s">
        <v>180</v>
      </c>
      <c r="H78" s="374"/>
      <c r="I78" s="375" t="s">
        <v>181</v>
      </c>
      <c r="J78" s="496" t="s">
        <v>182</v>
      </c>
      <c r="K78" s="373" t="s">
        <v>180</v>
      </c>
      <c r="L78" s="375" t="s">
        <v>181</v>
      </c>
      <c r="M78" s="496" t="s">
        <v>182</v>
      </c>
      <c r="N78" s="497" t="s">
        <v>183</v>
      </c>
      <c r="O78" s="379" t="s">
        <v>184</v>
      </c>
      <c r="P78" s="380" t="s">
        <v>299</v>
      </c>
      <c r="Q78" s="498" t="s">
        <v>181</v>
      </c>
      <c r="R78" s="377" t="s">
        <v>343</v>
      </c>
      <c r="S78" s="378" t="s">
        <v>183</v>
      </c>
      <c r="T78" s="437"/>
      <c r="U78" s="438"/>
      <c r="V78" s="439"/>
      <c r="W78" s="439"/>
      <c r="X78" s="440"/>
      <c r="Y78" s="440"/>
      <c r="Z78" s="381" t="s">
        <v>185</v>
      </c>
      <c r="AA78" s="499" t="s">
        <v>33</v>
      </c>
      <c r="AB78" s="499" t="s">
        <v>34</v>
      </c>
      <c r="AC78" s="499" t="s">
        <v>35</v>
      </c>
      <c r="AD78" s="499" t="s">
        <v>36</v>
      </c>
      <c r="AE78" s="499" t="s">
        <v>37</v>
      </c>
      <c r="AF78" s="499" t="s">
        <v>38</v>
      </c>
      <c r="AG78" s="499" t="s">
        <v>39</v>
      </c>
      <c r="AH78" s="499" t="s">
        <v>40</v>
      </c>
      <c r="AI78" s="499" t="s">
        <v>41</v>
      </c>
      <c r="AJ78" s="499" t="s">
        <v>42</v>
      </c>
      <c r="AK78" s="499" t="s">
        <v>43</v>
      </c>
      <c r="AL78" s="499" t="s">
        <v>44</v>
      </c>
      <c r="AM78" s="424">
        <v>45047</v>
      </c>
      <c r="AN78" s="424">
        <v>45048</v>
      </c>
      <c r="AO78" s="424">
        <v>45049</v>
      </c>
      <c r="AP78" s="424">
        <v>45050</v>
      </c>
      <c r="AQ78" s="424">
        <v>45051</v>
      </c>
      <c r="AR78" s="424">
        <v>45052</v>
      </c>
      <c r="AS78" s="424">
        <v>45053</v>
      </c>
      <c r="AT78" s="424">
        <v>45054</v>
      </c>
      <c r="AU78" s="424">
        <v>45055</v>
      </c>
      <c r="AV78" s="424">
        <v>45056</v>
      </c>
      <c r="AW78" s="424">
        <v>45057</v>
      </c>
      <c r="AX78" s="424">
        <v>45058</v>
      </c>
      <c r="AY78" s="424">
        <v>45059</v>
      </c>
      <c r="AZ78" s="424">
        <v>45060</v>
      </c>
      <c r="BA78" s="424">
        <v>45061</v>
      </c>
      <c r="BB78" s="424">
        <v>45062</v>
      </c>
      <c r="BC78" s="424">
        <v>45063</v>
      </c>
      <c r="BD78" s="424">
        <v>45064</v>
      </c>
      <c r="BE78" s="424">
        <v>45065</v>
      </c>
      <c r="BF78" s="424">
        <v>45066</v>
      </c>
      <c r="BG78" s="424">
        <v>45067</v>
      </c>
      <c r="BH78" s="424">
        <v>45068</v>
      </c>
      <c r="BI78" s="424">
        <v>45069</v>
      </c>
      <c r="BJ78" s="424">
        <v>45070</v>
      </c>
      <c r="BK78" s="424">
        <v>45071</v>
      </c>
      <c r="BL78" s="424">
        <v>45072</v>
      </c>
      <c r="BM78" s="424">
        <v>45073</v>
      </c>
      <c r="BN78" s="424">
        <v>45074</v>
      </c>
      <c r="BO78" s="424">
        <v>45075</v>
      </c>
      <c r="BP78" s="424">
        <v>45076</v>
      </c>
      <c r="BQ78" s="424">
        <v>45077</v>
      </c>
      <c r="BR78" s="500" t="s">
        <v>199</v>
      </c>
      <c r="BS78" s="227"/>
      <c r="BY78" s="318"/>
      <c r="CR78" s="318"/>
    </row>
    <row r="79" spans="1:96" ht="14.1" customHeight="1">
      <c r="B79" s="501" t="s">
        <v>210</v>
      </c>
      <c r="C79" s="502"/>
      <c r="D79" s="503"/>
      <c r="E79" s="504">
        <v>45</v>
      </c>
      <c r="F79" s="505">
        <v>90</v>
      </c>
      <c r="G79" s="1213">
        <v>41379.300000000003</v>
      </c>
      <c r="H79" s="1214"/>
      <c r="I79" s="506">
        <v>40143</v>
      </c>
      <c r="J79" s="876">
        <v>-1236.3000000000029</v>
      </c>
      <c r="K79" s="507">
        <v>1055172.3999999999</v>
      </c>
      <c r="L79" s="506">
        <v>982853</v>
      </c>
      <c r="M79" s="876">
        <v>-72319.399999999907</v>
      </c>
      <c r="N79" s="508">
        <v>38543</v>
      </c>
      <c r="O79" s="509">
        <v>4808103.4482758548</v>
      </c>
      <c r="P79" s="510">
        <v>0</v>
      </c>
      <c r="Q79" s="391">
        <v>4722499</v>
      </c>
      <c r="R79" s="877">
        <v>-85604.448275854811</v>
      </c>
      <c r="S79" s="400">
        <v>35375</v>
      </c>
      <c r="T79" s="512">
        <v>25.5</v>
      </c>
      <c r="U79" s="513">
        <v>25.5</v>
      </c>
      <c r="V79" s="394">
        <v>24.5</v>
      </c>
      <c r="W79" s="394">
        <v>24.5</v>
      </c>
      <c r="X79" s="514">
        <v>1</v>
      </c>
      <c r="Y79" s="514">
        <v>1</v>
      </c>
      <c r="Z79" s="515">
        <v>133.5</v>
      </c>
      <c r="AA79" s="396">
        <v>26</v>
      </c>
      <c r="AB79" s="396">
        <v>26</v>
      </c>
      <c r="AC79" s="396">
        <v>29</v>
      </c>
      <c r="AD79" s="396">
        <v>27</v>
      </c>
      <c r="AE79" s="396">
        <v>25.5</v>
      </c>
      <c r="AF79" s="396">
        <v>0</v>
      </c>
      <c r="AG79" s="396">
        <v>0</v>
      </c>
      <c r="AH79" s="396">
        <v>0</v>
      </c>
      <c r="AI79" s="396">
        <v>0</v>
      </c>
      <c r="AJ79" s="396">
        <v>0</v>
      </c>
      <c r="AK79" s="396">
        <v>0</v>
      </c>
      <c r="AL79" s="396">
        <v>0</v>
      </c>
      <c r="AM79" s="430">
        <v>1</v>
      </c>
      <c r="AN79" s="430">
        <v>1</v>
      </c>
      <c r="AO79" s="430">
        <v>1</v>
      </c>
      <c r="AP79" s="430">
        <v>1</v>
      </c>
      <c r="AQ79" s="430">
        <v>1</v>
      </c>
      <c r="AR79" s="430">
        <v>1</v>
      </c>
      <c r="AS79" s="430">
        <v>0.5</v>
      </c>
      <c r="AT79" s="430">
        <v>1</v>
      </c>
      <c r="AU79" s="430">
        <v>1</v>
      </c>
      <c r="AV79" s="430">
        <v>1</v>
      </c>
      <c r="AW79" s="430">
        <v>1</v>
      </c>
      <c r="AX79" s="430">
        <v>1</v>
      </c>
      <c r="AY79" s="430">
        <v>1</v>
      </c>
      <c r="AZ79" s="430">
        <v>0.5</v>
      </c>
      <c r="BA79" s="430">
        <v>1</v>
      </c>
      <c r="BB79" s="430">
        <v>1</v>
      </c>
      <c r="BC79" s="430">
        <v>1</v>
      </c>
      <c r="BD79" s="430">
        <v>1</v>
      </c>
      <c r="BE79" s="430">
        <v>1</v>
      </c>
      <c r="BF79" s="430">
        <v>1</v>
      </c>
      <c r="BG79" s="430">
        <v>0.5</v>
      </c>
      <c r="BH79" s="430">
        <v>1</v>
      </c>
      <c r="BI79" s="430">
        <v>1</v>
      </c>
      <c r="BJ79" s="430">
        <v>1</v>
      </c>
      <c r="BK79" s="430">
        <v>1</v>
      </c>
      <c r="BL79" s="430">
        <v>1</v>
      </c>
      <c r="BM79" s="430">
        <v>1</v>
      </c>
      <c r="BN79" s="430">
        <v>0.5</v>
      </c>
      <c r="BO79" s="430">
        <v>1</v>
      </c>
      <c r="BP79" s="430">
        <v>1</v>
      </c>
      <c r="BQ79" s="430">
        <v>1</v>
      </c>
      <c r="BR79" s="431">
        <v>25.5</v>
      </c>
      <c r="BS79" s="227">
        <v>27.5</v>
      </c>
    </row>
    <row r="80" spans="1:96" ht="14.1" customHeight="1">
      <c r="B80" s="516" t="s">
        <v>211</v>
      </c>
      <c r="C80" s="517"/>
      <c r="D80" s="518"/>
      <c r="E80" s="504">
        <v>39</v>
      </c>
      <c r="F80" s="505">
        <v>78</v>
      </c>
      <c r="G80" s="1201">
        <v>36206.9</v>
      </c>
      <c r="H80" s="1202"/>
      <c r="I80" s="519">
        <v>37445</v>
      </c>
      <c r="J80" s="878">
        <v>1238.0999999999985</v>
      </c>
      <c r="K80" s="520">
        <v>923275.9</v>
      </c>
      <c r="L80" s="519">
        <v>937119</v>
      </c>
      <c r="M80" s="878">
        <v>13843.099999999977</v>
      </c>
      <c r="N80" s="521">
        <v>36750</v>
      </c>
      <c r="O80" s="522">
        <v>4808103.4482758548</v>
      </c>
      <c r="P80" s="523">
        <v>0</v>
      </c>
      <c r="Q80" s="391">
        <v>4462084</v>
      </c>
      <c r="R80" s="877">
        <v>-346019.44827585481</v>
      </c>
      <c r="S80" s="400">
        <v>33424</v>
      </c>
      <c r="T80" s="512">
        <v>25.5</v>
      </c>
      <c r="U80" s="513">
        <v>25.5</v>
      </c>
      <c r="V80" s="394">
        <v>24.5</v>
      </c>
      <c r="W80" s="394">
        <v>24.5</v>
      </c>
      <c r="X80" s="514">
        <v>1</v>
      </c>
      <c r="Y80" s="514">
        <v>1</v>
      </c>
      <c r="Z80" s="524">
        <v>133.5</v>
      </c>
      <c r="AA80" s="396">
        <v>26</v>
      </c>
      <c r="AB80" s="396">
        <v>26</v>
      </c>
      <c r="AC80" s="396">
        <v>29</v>
      </c>
      <c r="AD80" s="396">
        <v>27</v>
      </c>
      <c r="AE80" s="396">
        <v>25.5</v>
      </c>
      <c r="AF80" s="396">
        <v>0</v>
      </c>
      <c r="AG80" s="396">
        <v>0</v>
      </c>
      <c r="AH80" s="396">
        <v>0</v>
      </c>
      <c r="AI80" s="396">
        <v>0</v>
      </c>
      <c r="AJ80" s="396">
        <v>0</v>
      </c>
      <c r="AK80" s="396">
        <v>0</v>
      </c>
      <c r="AL80" s="396">
        <v>0</v>
      </c>
      <c r="AM80" s="430">
        <v>1</v>
      </c>
      <c r="AN80" s="430">
        <v>1</v>
      </c>
      <c r="AO80" s="430">
        <v>1</v>
      </c>
      <c r="AP80" s="430">
        <v>1</v>
      </c>
      <c r="AQ80" s="430">
        <v>1</v>
      </c>
      <c r="AR80" s="430">
        <v>1</v>
      </c>
      <c r="AS80" s="430">
        <v>0.5</v>
      </c>
      <c r="AT80" s="430">
        <v>1</v>
      </c>
      <c r="AU80" s="430">
        <v>1</v>
      </c>
      <c r="AV80" s="430">
        <v>1</v>
      </c>
      <c r="AW80" s="430">
        <v>1</v>
      </c>
      <c r="AX80" s="430">
        <v>1</v>
      </c>
      <c r="AY80" s="430">
        <v>1</v>
      </c>
      <c r="AZ80" s="430">
        <v>0.5</v>
      </c>
      <c r="BA80" s="430">
        <v>1</v>
      </c>
      <c r="BB80" s="430">
        <v>1</v>
      </c>
      <c r="BC80" s="430">
        <v>1</v>
      </c>
      <c r="BD80" s="430">
        <v>1</v>
      </c>
      <c r="BE80" s="430">
        <v>1</v>
      </c>
      <c r="BF80" s="430">
        <v>1</v>
      </c>
      <c r="BG80" s="430">
        <v>0.5</v>
      </c>
      <c r="BH80" s="430">
        <v>1</v>
      </c>
      <c r="BI80" s="430">
        <v>1</v>
      </c>
      <c r="BJ80" s="430">
        <v>1</v>
      </c>
      <c r="BK80" s="430">
        <v>1</v>
      </c>
      <c r="BL80" s="430">
        <v>1</v>
      </c>
      <c r="BM80" s="430">
        <v>1</v>
      </c>
      <c r="BN80" s="430">
        <v>0.5</v>
      </c>
      <c r="BO80" s="430">
        <v>1</v>
      </c>
      <c r="BP80" s="430">
        <v>1</v>
      </c>
      <c r="BQ80" s="430">
        <v>1</v>
      </c>
      <c r="BR80" s="431">
        <v>25.5</v>
      </c>
      <c r="BS80" s="227">
        <v>27.5</v>
      </c>
    </row>
    <row r="81" spans="1:96" ht="14.1" customHeight="1">
      <c r="B81" s="525" t="s">
        <v>212</v>
      </c>
      <c r="C81" s="526"/>
      <c r="D81" s="527"/>
      <c r="E81" s="504">
        <v>29</v>
      </c>
      <c r="F81" s="505">
        <v>58</v>
      </c>
      <c r="G81" s="1215">
        <v>21551.7</v>
      </c>
      <c r="H81" s="1216"/>
      <c r="I81" s="528">
        <v>23875</v>
      </c>
      <c r="J81" s="879">
        <v>2323.2999999999993</v>
      </c>
      <c r="K81" s="529">
        <v>549569</v>
      </c>
      <c r="L81" s="528">
        <v>511582</v>
      </c>
      <c r="M81" s="879">
        <v>-37987</v>
      </c>
      <c r="N81" s="530">
        <v>20062</v>
      </c>
      <c r="O81" s="531">
        <v>2798793.1034482769</v>
      </c>
      <c r="P81" s="532">
        <v>0</v>
      </c>
      <c r="Q81" s="391">
        <v>2494499</v>
      </c>
      <c r="R81" s="880">
        <v>-304294.10344827687</v>
      </c>
      <c r="S81" s="533">
        <v>18685</v>
      </c>
      <c r="T81" s="512">
        <v>25.5</v>
      </c>
      <c r="U81" s="513">
        <v>25.5</v>
      </c>
      <c r="V81" s="394">
        <v>24.5</v>
      </c>
      <c r="W81" s="394">
        <v>24.5</v>
      </c>
      <c r="X81" s="514">
        <v>1</v>
      </c>
      <c r="Y81" s="514">
        <v>1</v>
      </c>
      <c r="Z81" s="524">
        <v>133.5</v>
      </c>
      <c r="AA81" s="396">
        <v>26</v>
      </c>
      <c r="AB81" s="396">
        <v>26</v>
      </c>
      <c r="AC81" s="396">
        <v>29</v>
      </c>
      <c r="AD81" s="396">
        <v>27</v>
      </c>
      <c r="AE81" s="396">
        <v>25.5</v>
      </c>
      <c r="AF81" s="396">
        <v>0</v>
      </c>
      <c r="AG81" s="396">
        <v>0</v>
      </c>
      <c r="AH81" s="396">
        <v>0</v>
      </c>
      <c r="AI81" s="396">
        <v>0</v>
      </c>
      <c r="AJ81" s="396">
        <v>0</v>
      </c>
      <c r="AK81" s="396">
        <v>0</v>
      </c>
      <c r="AL81" s="396">
        <v>0</v>
      </c>
      <c r="AM81" s="430">
        <v>1</v>
      </c>
      <c r="AN81" s="430">
        <v>1</v>
      </c>
      <c r="AO81" s="430">
        <v>1</v>
      </c>
      <c r="AP81" s="430">
        <v>1</v>
      </c>
      <c r="AQ81" s="430">
        <v>1</v>
      </c>
      <c r="AR81" s="430">
        <v>1</v>
      </c>
      <c r="AS81" s="430">
        <v>0.5</v>
      </c>
      <c r="AT81" s="430">
        <v>1</v>
      </c>
      <c r="AU81" s="430">
        <v>1</v>
      </c>
      <c r="AV81" s="430">
        <v>1</v>
      </c>
      <c r="AW81" s="430">
        <v>1</v>
      </c>
      <c r="AX81" s="430">
        <v>1</v>
      </c>
      <c r="AY81" s="430">
        <v>1</v>
      </c>
      <c r="AZ81" s="430">
        <v>0.5</v>
      </c>
      <c r="BA81" s="430">
        <v>1</v>
      </c>
      <c r="BB81" s="430">
        <v>1</v>
      </c>
      <c r="BC81" s="430">
        <v>1</v>
      </c>
      <c r="BD81" s="430">
        <v>1</v>
      </c>
      <c r="BE81" s="430">
        <v>1</v>
      </c>
      <c r="BF81" s="430">
        <v>1</v>
      </c>
      <c r="BG81" s="430">
        <v>0.5</v>
      </c>
      <c r="BH81" s="430">
        <v>1</v>
      </c>
      <c r="BI81" s="430">
        <v>1</v>
      </c>
      <c r="BJ81" s="430">
        <v>1</v>
      </c>
      <c r="BK81" s="430">
        <v>1</v>
      </c>
      <c r="BL81" s="430">
        <v>1</v>
      </c>
      <c r="BM81" s="430">
        <v>1</v>
      </c>
      <c r="BN81" s="430">
        <v>0.5</v>
      </c>
      <c r="BO81" s="430">
        <v>1</v>
      </c>
      <c r="BP81" s="430">
        <v>1</v>
      </c>
      <c r="BQ81" s="430">
        <v>1</v>
      </c>
      <c r="BR81" s="431">
        <v>25.5</v>
      </c>
      <c r="BS81" s="227">
        <v>27.5</v>
      </c>
    </row>
    <row r="82" spans="1:96" ht="14.1" customHeight="1">
      <c r="A82" s="228"/>
      <c r="B82" s="534" t="s">
        <v>104</v>
      </c>
      <c r="C82" s="846"/>
      <c r="D82" s="535"/>
      <c r="E82" s="823">
        <v>113</v>
      </c>
      <c r="F82" s="847">
        <v>226</v>
      </c>
      <c r="G82" s="1217">
        <v>99137.900000000009</v>
      </c>
      <c r="H82" s="1218"/>
      <c r="I82" s="536">
        <v>101463</v>
      </c>
      <c r="J82" s="881">
        <v>2325.0999999999913</v>
      </c>
      <c r="K82" s="537">
        <v>2528017</v>
      </c>
      <c r="L82" s="536">
        <v>2431554</v>
      </c>
      <c r="M82" s="881">
        <v>-96463</v>
      </c>
      <c r="N82" s="538">
        <v>95355</v>
      </c>
      <c r="O82" s="539">
        <v>12415000</v>
      </c>
      <c r="P82" s="540">
        <v>0</v>
      </c>
      <c r="Q82" s="536">
        <v>11679082</v>
      </c>
      <c r="R82" s="882">
        <v>-735918</v>
      </c>
      <c r="S82" s="542">
        <v>87484</v>
      </c>
      <c r="T82" s="543"/>
      <c r="U82" s="544"/>
      <c r="V82" s="543"/>
      <c r="W82" s="543"/>
      <c r="X82" s="543"/>
      <c r="Y82" s="543"/>
      <c r="Z82" s="545">
        <v>133.24257425742576</v>
      </c>
      <c r="AA82" s="546">
        <v>25.742574257425744</v>
      </c>
      <c r="AB82" s="546">
        <v>26</v>
      </c>
      <c r="AC82" s="546">
        <v>29</v>
      </c>
      <c r="AD82" s="546">
        <v>27</v>
      </c>
      <c r="AE82" s="546">
        <v>25.5</v>
      </c>
      <c r="AF82" s="546">
        <v>0</v>
      </c>
      <c r="AG82" s="546">
        <v>0</v>
      </c>
      <c r="AH82" s="546">
        <v>0</v>
      </c>
      <c r="AI82" s="546">
        <v>0</v>
      </c>
      <c r="AJ82" s="546">
        <v>0</v>
      </c>
      <c r="AK82" s="546">
        <v>0</v>
      </c>
      <c r="AL82" s="546">
        <v>0</v>
      </c>
      <c r="AM82" s="547">
        <v>1</v>
      </c>
      <c r="AN82" s="547">
        <v>1</v>
      </c>
      <c r="AO82" s="547">
        <v>1</v>
      </c>
      <c r="AP82" s="547">
        <v>1</v>
      </c>
      <c r="AQ82" s="547">
        <v>1</v>
      </c>
      <c r="AR82" s="547">
        <v>1</v>
      </c>
      <c r="AS82" s="547">
        <v>0.5</v>
      </c>
      <c r="AT82" s="547">
        <v>1</v>
      </c>
      <c r="AU82" s="547">
        <v>1</v>
      </c>
      <c r="AV82" s="547">
        <v>1</v>
      </c>
      <c r="AW82" s="547">
        <v>1</v>
      </c>
      <c r="AX82" s="547">
        <v>1</v>
      </c>
      <c r="AY82" s="547">
        <v>1</v>
      </c>
      <c r="AZ82" s="547">
        <v>0.5</v>
      </c>
      <c r="BA82" s="547">
        <v>1</v>
      </c>
      <c r="BB82" s="547">
        <v>1</v>
      </c>
      <c r="BC82" s="547">
        <v>1</v>
      </c>
      <c r="BD82" s="547">
        <v>1</v>
      </c>
      <c r="BE82" s="547">
        <v>1</v>
      </c>
      <c r="BF82" s="547">
        <v>1</v>
      </c>
      <c r="BG82" s="547">
        <v>0.5</v>
      </c>
      <c r="BH82" s="547">
        <v>1</v>
      </c>
      <c r="BI82" s="547">
        <v>1</v>
      </c>
      <c r="BJ82" s="547">
        <v>1</v>
      </c>
      <c r="BK82" s="547">
        <v>1</v>
      </c>
      <c r="BL82" s="547">
        <v>1</v>
      </c>
      <c r="BM82" s="547">
        <v>1</v>
      </c>
      <c r="BN82" s="547">
        <v>0.5</v>
      </c>
      <c r="BO82" s="547">
        <v>1</v>
      </c>
      <c r="BP82" s="547">
        <v>1</v>
      </c>
      <c r="BQ82" s="547">
        <v>1</v>
      </c>
      <c r="BR82" s="548">
        <v>25.5</v>
      </c>
      <c r="BS82" s="228"/>
    </row>
    <row r="83" spans="1:96" ht="16.5">
      <c r="B83" s="1250" t="s">
        <v>213</v>
      </c>
      <c r="C83" s="1250"/>
      <c r="D83" s="1250"/>
      <c r="E83" s="848"/>
      <c r="F83" s="951"/>
      <c r="G83" s="951"/>
      <c r="H83" s="549">
        <v>0.15825670441441708</v>
      </c>
      <c r="I83" s="549">
        <v>0.14762031479455565</v>
      </c>
      <c r="J83" s="549">
        <v>4.7061490395513633E-2</v>
      </c>
      <c r="K83" s="549"/>
      <c r="L83" s="549"/>
      <c r="M83" s="848"/>
      <c r="N83" s="951"/>
      <c r="O83" s="848"/>
      <c r="P83" s="848"/>
      <c r="Q83" s="951"/>
      <c r="R83" s="954"/>
      <c r="S83" s="954"/>
      <c r="T83" s="550"/>
      <c r="U83" s="551"/>
      <c r="V83" s="552"/>
      <c r="W83" s="552"/>
      <c r="X83" s="552"/>
      <c r="Y83" s="552"/>
      <c r="Z83" s="239"/>
      <c r="AA83" s="240"/>
      <c r="AB83" s="235"/>
      <c r="AC83" s="235"/>
      <c r="AD83" s="235"/>
      <c r="AE83" s="235"/>
      <c r="AF83" s="235"/>
      <c r="AG83" s="235"/>
      <c r="AH83" s="235"/>
      <c r="AI83" s="235"/>
      <c r="AJ83" s="235"/>
      <c r="AK83" s="235"/>
      <c r="AL83" s="235"/>
      <c r="AM83" s="235"/>
      <c r="AN83" s="235"/>
      <c r="AO83" s="235"/>
      <c r="AP83" s="235"/>
      <c r="AQ83" s="235"/>
      <c r="AR83" s="235"/>
      <c r="AS83" s="235"/>
      <c r="AT83" s="235"/>
      <c r="AU83" s="235"/>
      <c r="AV83" s="235"/>
      <c r="AW83" s="235"/>
      <c r="AX83" s="235"/>
      <c r="AY83" s="235"/>
      <c r="AZ83" s="235"/>
      <c r="BA83" s="235"/>
      <c r="BB83" s="235"/>
      <c r="BC83" s="235"/>
      <c r="BD83" s="235"/>
      <c r="BE83" s="235"/>
      <c r="BF83" s="235"/>
      <c r="BG83" s="235"/>
      <c r="BH83" s="235"/>
      <c r="BI83" s="235"/>
      <c r="BJ83" s="235"/>
      <c r="BK83" s="235"/>
      <c r="BL83" s="235"/>
      <c r="BM83" s="235"/>
      <c r="BN83" s="235"/>
      <c r="BO83" s="235"/>
      <c r="BP83" s="235"/>
      <c r="BQ83" s="235"/>
      <c r="BR83" s="235"/>
      <c r="BS83" s="227"/>
    </row>
    <row r="84" spans="1:96" ht="16.5">
      <c r="B84" s="1251" t="s">
        <v>214</v>
      </c>
      <c r="C84" s="1252"/>
      <c r="D84" s="952" t="s">
        <v>215</v>
      </c>
      <c r="E84" s="553" t="s">
        <v>216</v>
      </c>
      <c r="F84" s="553" t="s">
        <v>217</v>
      </c>
      <c r="G84" s="553" t="s">
        <v>98</v>
      </c>
      <c r="H84" s="553" t="s">
        <v>218</v>
      </c>
      <c r="I84" s="553" t="s">
        <v>219</v>
      </c>
      <c r="J84" s="553" t="s">
        <v>220</v>
      </c>
      <c r="K84" s="553" t="s">
        <v>221</v>
      </c>
      <c r="L84" s="955" t="s">
        <v>85</v>
      </c>
      <c r="M84" s="1219" t="s">
        <v>290</v>
      </c>
      <c r="N84" s="1220"/>
      <c r="O84" s="1220"/>
      <c r="P84" s="1220"/>
      <c r="Q84" s="1220"/>
      <c r="R84" s="1220"/>
      <c r="S84" s="1221"/>
      <c r="T84" s="550"/>
      <c r="U84" s="551"/>
      <c r="V84" s="552"/>
      <c r="W84" s="552"/>
      <c r="X84" s="552"/>
      <c r="Y84" s="552"/>
      <c r="Z84" s="235"/>
      <c r="AA84" s="240"/>
      <c r="AB84" s="235"/>
      <c r="AC84" s="235"/>
      <c r="AD84" s="235"/>
      <c r="AE84" s="235"/>
      <c r="AF84" s="235"/>
      <c r="AG84" s="235"/>
      <c r="AH84" s="235"/>
      <c r="AI84" s="235"/>
      <c r="AJ84" s="235"/>
      <c r="AK84" s="235"/>
      <c r="AL84" s="235"/>
      <c r="AM84" s="235"/>
      <c r="AN84" s="235"/>
      <c r="AO84" s="235"/>
      <c r="AP84" s="235"/>
      <c r="AQ84" s="235"/>
      <c r="AR84" s="235"/>
      <c r="AS84" s="235"/>
      <c r="AT84" s="235"/>
      <c r="AU84" s="235"/>
      <c r="AV84" s="235"/>
      <c r="AW84" s="235"/>
      <c r="AX84" s="235"/>
      <c r="AY84" s="235"/>
      <c r="AZ84" s="235"/>
      <c r="BA84" s="235"/>
      <c r="BB84" s="235"/>
      <c r="BC84" s="235"/>
      <c r="BD84" s="235"/>
      <c r="BE84" s="235"/>
      <c r="BF84" s="235"/>
      <c r="BG84" s="235"/>
      <c r="BH84" s="235"/>
      <c r="BI84" s="235"/>
      <c r="BJ84" s="235"/>
      <c r="BK84" s="235"/>
      <c r="BL84" s="235"/>
      <c r="BM84" s="235"/>
      <c r="BN84" s="235"/>
      <c r="BO84" s="235"/>
      <c r="BP84" s="235"/>
      <c r="BQ84" s="235"/>
      <c r="BR84" s="235"/>
      <c r="BS84" s="227"/>
    </row>
    <row r="85" spans="1:96" ht="16.5">
      <c r="B85" s="1191" t="s">
        <v>222</v>
      </c>
      <c r="C85" s="833" t="s">
        <v>223</v>
      </c>
      <c r="D85" s="834">
        <v>0</v>
      </c>
      <c r="E85" s="835">
        <v>0</v>
      </c>
      <c r="F85" s="835">
        <v>0</v>
      </c>
      <c r="G85" s="835">
        <v>0</v>
      </c>
      <c r="H85" s="835">
        <v>0</v>
      </c>
      <c r="I85" s="835">
        <v>0</v>
      </c>
      <c r="J85" s="836">
        <v>0</v>
      </c>
      <c r="K85" s="835">
        <v>0</v>
      </c>
      <c r="L85" s="836">
        <v>0</v>
      </c>
      <c r="M85" s="1210"/>
      <c r="N85" s="1211"/>
      <c r="O85" s="1211"/>
      <c r="P85" s="1211"/>
      <c r="Q85" s="1211"/>
      <c r="R85" s="1211"/>
      <c r="S85" s="1212"/>
      <c r="T85" s="550"/>
      <c r="U85" s="551">
        <v>0</v>
      </c>
      <c r="V85" s="552"/>
      <c r="W85" s="552"/>
      <c r="X85" s="552"/>
      <c r="Y85" s="552"/>
      <c r="Z85" s="235"/>
      <c r="AA85" s="240"/>
      <c r="AB85" s="235"/>
      <c r="AC85" s="235"/>
      <c r="AD85" s="235"/>
      <c r="AE85" s="235"/>
      <c r="AF85" s="235"/>
      <c r="AG85" s="235"/>
      <c r="AH85" s="235"/>
      <c r="AI85" s="235"/>
      <c r="AJ85" s="235"/>
      <c r="AK85" s="235"/>
      <c r="AL85" s="235"/>
      <c r="AM85" s="235"/>
      <c r="AN85" s="235"/>
      <c r="AO85" s="235"/>
      <c r="AP85" s="235"/>
      <c r="AQ85" s="235"/>
      <c r="AR85" s="235"/>
      <c r="AS85" s="235"/>
      <c r="AT85" s="235"/>
      <c r="AU85" s="235"/>
      <c r="AV85" s="235"/>
      <c r="AW85" s="235"/>
      <c r="AX85" s="235"/>
      <c r="AY85" s="235"/>
      <c r="AZ85" s="235"/>
      <c r="BA85" s="235"/>
      <c r="BB85" s="235"/>
      <c r="BC85" s="235"/>
      <c r="BD85" s="235"/>
      <c r="BE85" s="235"/>
      <c r="BF85" s="235"/>
      <c r="BG85" s="235"/>
      <c r="BH85" s="235"/>
      <c r="BI85" s="235"/>
      <c r="BJ85" s="235"/>
      <c r="BK85" s="235"/>
      <c r="BL85" s="235"/>
      <c r="BM85" s="235"/>
      <c r="BN85" s="235"/>
      <c r="BO85" s="235"/>
      <c r="BP85" s="235"/>
      <c r="BQ85" s="235"/>
      <c r="BR85" s="235"/>
      <c r="BS85" s="227"/>
    </row>
    <row r="86" spans="1:96" ht="16.5">
      <c r="B86" s="1192"/>
      <c r="C86" s="554" t="s">
        <v>224</v>
      </c>
      <c r="D86" s="555">
        <v>0</v>
      </c>
      <c r="E86" s="556">
        <v>0</v>
      </c>
      <c r="F86" s="556">
        <v>0</v>
      </c>
      <c r="G86" s="556">
        <v>0</v>
      </c>
      <c r="H86" s="556">
        <v>0</v>
      </c>
      <c r="I86" s="556">
        <v>0</v>
      </c>
      <c r="J86" s="557">
        <v>0</v>
      </c>
      <c r="K86" s="556">
        <v>0</v>
      </c>
      <c r="L86" s="557">
        <v>0</v>
      </c>
      <c r="M86" s="1180"/>
      <c r="N86" s="1181"/>
      <c r="O86" s="1181"/>
      <c r="P86" s="1181"/>
      <c r="Q86" s="1181"/>
      <c r="R86" s="1181"/>
      <c r="S86" s="1182"/>
      <c r="T86" s="550"/>
      <c r="U86" s="551"/>
      <c r="V86" s="552"/>
      <c r="W86" s="552"/>
      <c r="X86" s="552"/>
      <c r="Y86" s="552"/>
      <c r="Z86" s="235"/>
      <c r="AA86" s="240"/>
      <c r="AB86" s="235"/>
      <c r="AC86" s="235"/>
      <c r="AD86" s="235"/>
      <c r="AE86" s="235"/>
      <c r="AF86" s="235"/>
      <c r="AG86" s="235"/>
      <c r="AH86" s="235"/>
      <c r="AI86" s="235"/>
      <c r="AJ86" s="235"/>
      <c r="AK86" s="235"/>
      <c r="AL86" s="235"/>
      <c r="AM86" s="235"/>
      <c r="AN86" s="235"/>
      <c r="AO86" s="235"/>
      <c r="AP86" s="235"/>
      <c r="AQ86" s="235"/>
      <c r="AR86" s="235"/>
      <c r="AS86" s="235"/>
      <c r="AT86" s="235"/>
      <c r="AU86" s="235"/>
      <c r="AV86" s="235"/>
      <c r="AW86" s="235"/>
      <c r="AX86" s="235"/>
      <c r="AY86" s="235"/>
      <c r="AZ86" s="235"/>
      <c r="BA86" s="235"/>
      <c r="BB86" s="235"/>
      <c r="BC86" s="235"/>
      <c r="BD86" s="235"/>
      <c r="BE86" s="235"/>
      <c r="BF86" s="235"/>
      <c r="BG86" s="235"/>
      <c r="BH86" s="235"/>
      <c r="BI86" s="235"/>
      <c r="BJ86" s="235"/>
      <c r="BK86" s="235"/>
      <c r="BL86" s="235"/>
      <c r="BM86" s="235"/>
      <c r="BN86" s="235"/>
      <c r="BO86" s="235"/>
      <c r="BP86" s="235"/>
      <c r="BQ86" s="235"/>
      <c r="BR86" s="235"/>
      <c r="BS86" s="227"/>
    </row>
    <row r="87" spans="1:96" ht="16.5">
      <c r="B87" s="1192"/>
      <c r="C87" s="554" t="s">
        <v>225</v>
      </c>
      <c r="D87" s="555">
        <v>0</v>
      </c>
      <c r="E87" s="556">
        <v>0</v>
      </c>
      <c r="F87" s="556">
        <v>0</v>
      </c>
      <c r="G87" s="556">
        <v>0</v>
      </c>
      <c r="H87" s="556">
        <v>0</v>
      </c>
      <c r="I87" s="556">
        <v>0</v>
      </c>
      <c r="J87" s="557">
        <v>0</v>
      </c>
      <c r="K87" s="556">
        <v>0</v>
      </c>
      <c r="L87" s="557">
        <v>0</v>
      </c>
      <c r="M87" s="1180"/>
      <c r="N87" s="1181"/>
      <c r="O87" s="1181"/>
      <c r="P87" s="1181"/>
      <c r="Q87" s="1181"/>
      <c r="R87" s="1181"/>
      <c r="S87" s="1182"/>
      <c r="T87" s="550"/>
      <c r="U87" s="551"/>
      <c r="V87" s="552"/>
      <c r="W87" s="552"/>
      <c r="X87" s="552"/>
      <c r="Y87" s="552"/>
      <c r="Z87" s="235"/>
      <c r="AA87" s="240"/>
      <c r="AB87" s="235"/>
      <c r="AC87" s="235"/>
      <c r="AD87" s="235"/>
      <c r="AE87" s="235"/>
      <c r="AF87" s="235"/>
      <c r="AG87" s="235"/>
      <c r="AH87" s="235"/>
      <c r="AI87" s="235"/>
      <c r="AJ87" s="235"/>
      <c r="AK87" s="235"/>
      <c r="AL87" s="235"/>
      <c r="AM87" s="235"/>
      <c r="AN87" s="235"/>
      <c r="AO87" s="235"/>
      <c r="AP87" s="235"/>
      <c r="AQ87" s="235"/>
      <c r="AR87" s="235"/>
      <c r="AS87" s="235"/>
      <c r="AT87" s="235"/>
      <c r="AU87" s="235"/>
      <c r="AV87" s="235"/>
      <c r="AW87" s="235"/>
      <c r="AX87" s="235"/>
      <c r="AY87" s="235"/>
      <c r="AZ87" s="235"/>
      <c r="BA87" s="235"/>
      <c r="BB87" s="235"/>
      <c r="BC87" s="235"/>
      <c r="BD87" s="235"/>
      <c r="BE87" s="235"/>
      <c r="BF87" s="235"/>
      <c r="BG87" s="235"/>
      <c r="BH87" s="235"/>
      <c r="BI87" s="235"/>
      <c r="BJ87" s="235"/>
      <c r="BK87" s="235"/>
      <c r="BL87" s="235"/>
      <c r="BM87" s="235"/>
      <c r="BN87" s="235"/>
      <c r="BO87" s="235"/>
      <c r="BP87" s="235"/>
      <c r="BQ87" s="235"/>
      <c r="BR87" s="235"/>
      <c r="BS87" s="227"/>
    </row>
    <row r="88" spans="1:96" ht="16.5">
      <c r="B88" s="1193"/>
      <c r="C88" s="558" t="s">
        <v>226</v>
      </c>
      <c r="D88" s="559">
        <v>0</v>
      </c>
      <c r="E88" s="560">
        <v>0</v>
      </c>
      <c r="F88" s="560">
        <v>0</v>
      </c>
      <c r="G88" s="560">
        <v>0</v>
      </c>
      <c r="H88" s="560">
        <v>0</v>
      </c>
      <c r="I88" s="560">
        <v>0</v>
      </c>
      <c r="J88" s="561">
        <v>0</v>
      </c>
      <c r="K88" s="560">
        <v>0</v>
      </c>
      <c r="L88" s="561">
        <v>0</v>
      </c>
      <c r="M88" s="1180"/>
      <c r="N88" s="1181"/>
      <c r="O88" s="1181"/>
      <c r="P88" s="1181"/>
      <c r="Q88" s="1181"/>
      <c r="R88" s="1181"/>
      <c r="S88" s="1182"/>
      <c r="T88" s="550"/>
      <c r="U88" s="551"/>
      <c r="V88" s="552"/>
      <c r="W88" s="552"/>
      <c r="X88" s="552"/>
      <c r="Y88" s="552"/>
      <c r="Z88" s="235"/>
      <c r="AA88" s="240"/>
      <c r="AB88" s="235"/>
      <c r="AC88" s="235"/>
      <c r="AD88" s="235"/>
      <c r="AE88" s="235"/>
      <c r="AF88" s="235"/>
      <c r="AG88" s="235"/>
      <c r="AH88" s="235"/>
      <c r="AI88" s="235"/>
      <c r="AJ88" s="235"/>
      <c r="AK88" s="235"/>
      <c r="AL88" s="235"/>
      <c r="AM88" s="235"/>
      <c r="AN88" s="235"/>
      <c r="AO88" s="235"/>
      <c r="AP88" s="235"/>
      <c r="AQ88" s="235"/>
      <c r="AR88" s="235"/>
      <c r="AS88" s="235"/>
      <c r="AT88" s="235"/>
      <c r="AU88" s="235"/>
      <c r="AV88" s="235"/>
      <c r="AW88" s="235"/>
      <c r="AX88" s="235"/>
      <c r="AY88" s="235"/>
      <c r="AZ88" s="235"/>
      <c r="BA88" s="235"/>
      <c r="BB88" s="235"/>
      <c r="BC88" s="235"/>
      <c r="BD88" s="235"/>
      <c r="BE88" s="235"/>
      <c r="BF88" s="235"/>
      <c r="BG88" s="235"/>
      <c r="BH88" s="235"/>
      <c r="BI88" s="235"/>
      <c r="BJ88" s="235"/>
      <c r="BK88" s="235"/>
      <c r="BL88" s="235"/>
      <c r="BM88" s="235"/>
      <c r="BN88" s="235"/>
      <c r="BO88" s="235"/>
      <c r="BP88" s="235"/>
      <c r="BQ88" s="235"/>
      <c r="BR88" s="235"/>
      <c r="BS88" s="227"/>
    </row>
    <row r="89" spans="1:96" s="217" customFormat="1" ht="16.5">
      <c r="A89" s="227"/>
      <c r="B89" s="1248" t="s">
        <v>227</v>
      </c>
      <c r="C89" s="562" t="s">
        <v>376</v>
      </c>
      <c r="D89" s="555">
        <v>0</v>
      </c>
      <c r="E89" s="556">
        <v>0</v>
      </c>
      <c r="F89" s="556">
        <v>0</v>
      </c>
      <c r="G89" s="556">
        <v>0</v>
      </c>
      <c r="H89" s="556">
        <v>0</v>
      </c>
      <c r="I89" s="556">
        <v>0</v>
      </c>
      <c r="J89" s="557">
        <v>19375</v>
      </c>
      <c r="K89" s="556">
        <v>0</v>
      </c>
      <c r="L89" s="557">
        <v>637136</v>
      </c>
      <c r="M89" s="1180"/>
      <c r="N89" s="1181"/>
      <c r="O89" s="1181"/>
      <c r="P89" s="1181"/>
      <c r="Q89" s="1181"/>
      <c r="R89" s="1181"/>
      <c r="S89" s="1182"/>
      <c r="T89" s="550"/>
      <c r="U89" s="551"/>
      <c r="V89" s="552"/>
      <c r="W89" s="552"/>
      <c r="X89" s="552"/>
      <c r="Y89" s="552"/>
      <c r="Z89" s="235"/>
      <c r="AA89" s="240"/>
      <c r="AB89" s="235"/>
      <c r="AC89" s="235"/>
      <c r="AD89" s="235"/>
      <c r="AE89" s="235"/>
      <c r="AF89" s="235"/>
      <c r="AG89" s="235"/>
      <c r="AH89" s="235"/>
      <c r="AI89" s="235"/>
      <c r="AJ89" s="235"/>
      <c r="AK89" s="235"/>
      <c r="AL89" s="235"/>
      <c r="AM89" s="235"/>
      <c r="AN89" s="235"/>
      <c r="AO89" s="235"/>
      <c r="AP89" s="235"/>
      <c r="AQ89" s="235"/>
      <c r="AR89" s="235"/>
      <c r="AS89" s="235"/>
      <c r="AT89" s="235"/>
      <c r="AU89" s="235"/>
      <c r="AV89" s="235"/>
      <c r="AW89" s="235"/>
      <c r="AX89" s="235"/>
      <c r="AY89" s="235"/>
      <c r="AZ89" s="235"/>
      <c r="BA89" s="235"/>
      <c r="BB89" s="235"/>
      <c r="BC89" s="235"/>
      <c r="BD89" s="235"/>
      <c r="BE89" s="235"/>
      <c r="BF89" s="235"/>
      <c r="BG89" s="235"/>
      <c r="BH89" s="235"/>
      <c r="BI89" s="235"/>
      <c r="BJ89" s="235"/>
      <c r="BK89" s="235"/>
      <c r="BL89" s="235"/>
      <c r="BM89" s="235"/>
      <c r="BN89" s="235"/>
      <c r="BO89" s="235"/>
      <c r="BP89" s="235"/>
      <c r="BQ89" s="235"/>
      <c r="BR89" s="235"/>
      <c r="BS89" s="227"/>
      <c r="BY89" s="318"/>
      <c r="CR89" s="318"/>
    </row>
    <row r="90" spans="1:96" ht="16.5">
      <c r="B90" s="1249" t="s">
        <v>364</v>
      </c>
      <c r="C90" s="562" t="s">
        <v>377</v>
      </c>
      <c r="D90" s="555">
        <v>0</v>
      </c>
      <c r="E90" s="556">
        <v>0</v>
      </c>
      <c r="F90" s="556">
        <v>0</v>
      </c>
      <c r="G90" s="556">
        <v>0</v>
      </c>
      <c r="H90" s="556">
        <v>0</v>
      </c>
      <c r="I90" s="556">
        <v>0</v>
      </c>
      <c r="J90" s="557">
        <v>36116</v>
      </c>
      <c r="K90" s="556">
        <v>0</v>
      </c>
      <c r="L90" s="557">
        <v>608592</v>
      </c>
      <c r="M90" s="1180"/>
      <c r="N90" s="1181"/>
      <c r="O90" s="1181"/>
      <c r="P90" s="1181"/>
      <c r="Q90" s="1181"/>
      <c r="R90" s="1181"/>
      <c r="S90" s="1182"/>
      <c r="T90" s="550"/>
      <c r="U90" s="551"/>
      <c r="V90" s="552"/>
      <c r="W90" s="552"/>
      <c r="X90" s="552"/>
      <c r="Y90" s="552"/>
      <c r="Z90"/>
      <c r="AA90" s="240"/>
      <c r="AB90" s="235"/>
      <c r="AC90" s="235"/>
      <c r="AD90" s="235"/>
      <c r="AE90" s="235"/>
      <c r="AF90" s="235"/>
      <c r="AG90" s="235"/>
      <c r="AH90" s="235"/>
      <c r="AI90" s="235"/>
      <c r="AJ90" s="235"/>
      <c r="AK90" s="235"/>
      <c r="AL90" s="235"/>
      <c r="AM90" s="235"/>
      <c r="AN90" s="235"/>
      <c r="AO90" s="235"/>
      <c r="AP90" s="235"/>
      <c r="AQ90" s="235"/>
      <c r="AR90" s="235"/>
      <c r="AS90" s="235"/>
      <c r="AT90" s="235"/>
      <c r="AU90" s="235"/>
      <c r="AV90" s="235"/>
      <c r="AW90" s="235"/>
      <c r="AX90" s="235"/>
      <c r="AY90" s="235"/>
      <c r="AZ90" s="235"/>
      <c r="BA90" s="235"/>
      <c r="BB90" s="235"/>
      <c r="BC90" s="235"/>
      <c r="BD90" s="235"/>
      <c r="BE90" s="235"/>
      <c r="BF90" s="235"/>
      <c r="BG90" s="235"/>
      <c r="BH90" s="235"/>
      <c r="BI90" s="235"/>
      <c r="BJ90" s="235"/>
      <c r="BK90" s="235"/>
      <c r="BL90" s="235"/>
      <c r="BM90" s="235"/>
      <c r="BN90" s="235"/>
      <c r="BO90" s="235"/>
      <c r="BP90" s="235"/>
      <c r="BQ90" s="235"/>
      <c r="BR90" s="235"/>
      <c r="BS90" s="227"/>
    </row>
    <row r="91" spans="1:96" ht="16.5" customHeight="1">
      <c r="B91" s="1249" t="s">
        <v>365</v>
      </c>
      <c r="C91" s="562" t="s">
        <v>378</v>
      </c>
      <c r="D91" s="555">
        <v>0</v>
      </c>
      <c r="E91" s="556">
        <v>0</v>
      </c>
      <c r="F91" s="556">
        <v>0</v>
      </c>
      <c r="G91" s="556">
        <v>0</v>
      </c>
      <c r="H91" s="556">
        <v>0</v>
      </c>
      <c r="I91" s="556">
        <v>0</v>
      </c>
      <c r="J91" s="557">
        <v>18158</v>
      </c>
      <c r="K91" s="556">
        <v>0</v>
      </c>
      <c r="L91" s="557">
        <v>789005</v>
      </c>
      <c r="M91" s="1180"/>
      <c r="N91" s="1181"/>
      <c r="O91" s="1181"/>
      <c r="P91" s="1181"/>
      <c r="Q91" s="1181"/>
      <c r="R91" s="1181"/>
      <c r="S91" s="1182"/>
      <c r="T91" s="550"/>
      <c r="U91" s="551"/>
      <c r="V91" s="552"/>
      <c r="W91" s="552"/>
      <c r="X91" s="552"/>
      <c r="Y91" s="552"/>
      <c r="Z91" s="235"/>
      <c r="AA91" s="240"/>
      <c r="AB91" s="235"/>
      <c r="AC91" s="235"/>
      <c r="AD91" s="235"/>
      <c r="AE91" s="235"/>
      <c r="AF91" s="235"/>
      <c r="AG91" s="235"/>
      <c r="AH91" s="235"/>
      <c r="AI91" s="235"/>
      <c r="AJ91" s="235"/>
      <c r="AK91" s="235"/>
      <c r="AL91" s="235"/>
      <c r="AM91" s="235"/>
      <c r="AN91" s="235"/>
      <c r="AO91" s="235"/>
      <c r="AP91" s="235"/>
      <c r="AQ91" s="235"/>
      <c r="AR91" s="235"/>
      <c r="AS91" s="235"/>
      <c r="AT91" s="235"/>
      <c r="AU91" s="235"/>
      <c r="AV91" s="235"/>
      <c r="AW91" s="235"/>
      <c r="AX91" s="235"/>
      <c r="AY91" s="235"/>
      <c r="AZ91" s="235"/>
      <c r="BA91" s="235"/>
      <c r="BB91" s="235"/>
      <c r="BC91" s="235"/>
      <c r="BD91" s="235"/>
      <c r="BE91" s="235"/>
      <c r="BF91" s="235"/>
      <c r="BG91" s="235"/>
      <c r="BH91" s="235"/>
      <c r="BI91" s="235"/>
      <c r="BJ91" s="235"/>
      <c r="BK91" s="235"/>
      <c r="BL91" s="235"/>
      <c r="BM91" s="235"/>
      <c r="BN91" s="235"/>
      <c r="BO91" s="235"/>
      <c r="BP91" s="235"/>
      <c r="BQ91" s="235"/>
      <c r="BR91" s="235"/>
      <c r="BS91" s="227"/>
    </row>
    <row r="92" spans="1:96" s="222" customFormat="1" ht="16.5" customHeight="1">
      <c r="A92" s="227"/>
      <c r="B92" s="1249" t="s">
        <v>366</v>
      </c>
      <c r="C92" s="563" t="s">
        <v>381</v>
      </c>
      <c r="D92" s="555">
        <v>0</v>
      </c>
      <c r="E92" s="556">
        <v>0</v>
      </c>
      <c r="F92" s="556">
        <v>0</v>
      </c>
      <c r="G92" s="556">
        <v>0</v>
      </c>
      <c r="H92" s="556">
        <v>0</v>
      </c>
      <c r="I92" s="556">
        <v>0</v>
      </c>
      <c r="J92" s="557">
        <v>27814</v>
      </c>
      <c r="K92" s="556">
        <v>0</v>
      </c>
      <c r="L92" s="557">
        <v>396821</v>
      </c>
      <c r="M92" s="1180"/>
      <c r="N92" s="1181"/>
      <c r="O92" s="1181"/>
      <c r="P92" s="1181"/>
      <c r="Q92" s="1181"/>
      <c r="R92" s="1181"/>
      <c r="S92" s="1182"/>
      <c r="T92" s="550"/>
      <c r="U92" s="551"/>
      <c r="V92" s="552"/>
      <c r="W92" s="552"/>
      <c r="X92" s="552"/>
      <c r="Y92" s="552"/>
      <c r="Z92" s="235"/>
      <c r="AA92" s="240"/>
      <c r="AB92" s="235"/>
      <c r="AC92" s="235"/>
      <c r="AD92" s="235"/>
      <c r="AE92" s="235"/>
      <c r="AF92" s="235"/>
      <c r="AG92" s="235"/>
      <c r="AH92" s="235"/>
      <c r="AI92" s="235"/>
      <c r="AJ92" s="235"/>
      <c r="AK92" s="235"/>
      <c r="AL92" s="235"/>
      <c r="AM92" s="235"/>
      <c r="AN92" s="235"/>
      <c r="AO92" s="235"/>
      <c r="AP92" s="235"/>
      <c r="AQ92" s="235"/>
      <c r="AR92" s="235"/>
      <c r="AS92" s="235"/>
      <c r="AT92" s="235"/>
      <c r="AU92" s="235"/>
      <c r="AV92" s="235"/>
      <c r="AW92" s="235"/>
      <c r="AX92" s="235"/>
      <c r="AY92" s="235"/>
      <c r="AZ92" s="235"/>
      <c r="BA92" s="235"/>
      <c r="BB92" s="235"/>
      <c r="BC92" s="235"/>
      <c r="BD92" s="235"/>
      <c r="BE92" s="235"/>
      <c r="BF92" s="235"/>
      <c r="BG92" s="235"/>
      <c r="BH92" s="235"/>
      <c r="BI92" s="235"/>
      <c r="BJ92" s="235"/>
      <c r="BK92" s="235"/>
      <c r="BL92" s="235"/>
      <c r="BM92" s="235"/>
      <c r="BN92" s="235"/>
      <c r="BO92" s="235"/>
      <c r="BP92" s="235"/>
      <c r="BQ92" s="235"/>
      <c r="BR92" s="235"/>
      <c r="BS92" s="227"/>
      <c r="BY92" s="319"/>
      <c r="CR92" s="319"/>
    </row>
    <row r="93" spans="1:96" s="222" customFormat="1" ht="16.5" thickBot="1">
      <c r="A93" s="228"/>
      <c r="B93" s="1260" t="s">
        <v>122</v>
      </c>
      <c r="C93" s="1261"/>
      <c r="D93" s="564">
        <v>0</v>
      </c>
      <c r="E93" s="565">
        <v>0</v>
      </c>
      <c r="F93" s="565">
        <v>0</v>
      </c>
      <c r="G93" s="565">
        <v>0</v>
      </c>
      <c r="H93" s="565">
        <v>0</v>
      </c>
      <c r="I93" s="565">
        <v>0</v>
      </c>
      <c r="J93" s="566">
        <v>101463</v>
      </c>
      <c r="K93" s="565">
        <v>0</v>
      </c>
      <c r="L93" s="566">
        <v>2431554</v>
      </c>
      <c r="M93" s="849"/>
      <c r="N93" s="849"/>
      <c r="O93" s="849"/>
      <c r="P93" s="849"/>
      <c r="Q93" s="849"/>
      <c r="R93" s="849"/>
      <c r="S93" s="567"/>
      <c r="T93" s="568">
        <v>0</v>
      </c>
      <c r="U93" s="544"/>
      <c r="V93" s="543"/>
      <c r="W93" s="543"/>
      <c r="X93" s="543"/>
      <c r="Y93" s="543"/>
      <c r="Z93" s="244"/>
      <c r="AA93" s="356"/>
      <c r="AB93" s="244"/>
      <c r="AC93" s="244"/>
      <c r="AD93" s="244"/>
      <c r="AE93" s="244"/>
      <c r="AF93" s="244"/>
      <c r="AG93" s="244"/>
      <c r="AH93" s="244"/>
      <c r="AI93" s="244"/>
      <c r="AJ93" s="244"/>
      <c r="AK93" s="244"/>
      <c r="AL93" s="244"/>
      <c r="AM93" s="244"/>
      <c r="AN93" s="244"/>
      <c r="AO93" s="244"/>
      <c r="AP93" s="244"/>
      <c r="AQ93" s="244"/>
      <c r="AR93" s="569"/>
      <c r="AS93" s="244"/>
      <c r="AT93" s="244"/>
      <c r="AU93" s="244"/>
      <c r="AV93" s="244"/>
      <c r="AW93" s="244"/>
      <c r="AX93" s="244"/>
      <c r="AY93" s="244"/>
      <c r="AZ93" s="244"/>
      <c r="BA93" s="244"/>
      <c r="BB93" s="244"/>
      <c r="BC93" s="244"/>
      <c r="BD93" s="244"/>
      <c r="BE93" s="244"/>
      <c r="BF93" s="244"/>
      <c r="BG93" s="244"/>
      <c r="BH93" s="244"/>
      <c r="BI93" s="244"/>
      <c r="BJ93" s="244"/>
      <c r="BK93" s="244"/>
      <c r="BL93" s="244"/>
      <c r="BM93" s="244"/>
      <c r="BN93" s="244"/>
      <c r="BO93" s="244"/>
      <c r="BP93" s="244"/>
      <c r="BQ93" s="244"/>
      <c r="BR93" s="244"/>
      <c r="BS93" s="228"/>
      <c r="BY93" s="319"/>
      <c r="CR93" s="319"/>
    </row>
    <row r="94" spans="1:96" s="222" customFormat="1" ht="15.95" customHeight="1">
      <c r="A94" s="227"/>
      <c r="B94" s="1250" t="s">
        <v>228</v>
      </c>
      <c r="C94" s="1250"/>
      <c r="D94" s="1250"/>
      <c r="E94" s="1190"/>
      <c r="F94" s="1190"/>
      <c r="G94" s="1190"/>
      <c r="H94" s="1190"/>
      <c r="I94" s="363"/>
      <c r="J94" s="363"/>
      <c r="K94" s="363"/>
      <c r="L94" s="363"/>
      <c r="M94" s="1264"/>
      <c r="N94" s="1264"/>
      <c r="O94" s="1264"/>
      <c r="P94" s="1264"/>
      <c r="Q94" s="1264"/>
      <c r="R94" s="1270"/>
      <c r="S94" s="1270"/>
      <c r="T94" s="550"/>
      <c r="U94" s="1271"/>
      <c r="V94" s="1271"/>
      <c r="W94" s="235"/>
      <c r="X94" s="235"/>
      <c r="Y94" s="1265" t="s">
        <v>361</v>
      </c>
      <c r="Z94" s="1266"/>
      <c r="AA94" s="1266"/>
      <c r="AB94" s="1266"/>
      <c r="AC94" s="1266"/>
      <c r="AD94" s="1267"/>
      <c r="AE94" s="235"/>
      <c r="AF94" s="235"/>
      <c r="AG94" s="235"/>
      <c r="AH94" s="1265" t="s">
        <v>362</v>
      </c>
      <c r="AI94" s="1266"/>
      <c r="AJ94" s="1267"/>
      <c r="AK94" s="883">
        <v>-5000</v>
      </c>
      <c r="AL94" s="883">
        <v>5000</v>
      </c>
      <c r="AM94" s="883"/>
      <c r="AN94" s="235"/>
      <c r="AO94" s="235"/>
      <c r="AP94" s="235"/>
      <c r="AQ94" s="235"/>
      <c r="AR94" s="235"/>
      <c r="AS94" s="235"/>
      <c r="AT94" s="235"/>
      <c r="AU94" s="235"/>
      <c r="AV94" s="235"/>
      <c r="AW94" s="235"/>
      <c r="AX94" s="235"/>
      <c r="AY94" s="235"/>
      <c r="AZ94" s="235"/>
      <c r="BA94" s="235"/>
      <c r="BB94" s="235"/>
      <c r="BC94" s="235"/>
      <c r="BD94" s="235"/>
      <c r="BE94" s="235"/>
      <c r="BF94" s="235"/>
      <c r="BG94" s="235"/>
      <c r="BH94" s="235"/>
      <c r="BI94" s="235"/>
      <c r="BJ94" s="235"/>
      <c r="BK94" s="235"/>
      <c r="BL94" s="235"/>
      <c r="BM94" s="235"/>
      <c r="BN94" s="235"/>
      <c r="BO94" s="235"/>
      <c r="BP94" s="235"/>
      <c r="BQ94" s="235"/>
      <c r="BR94" s="235"/>
      <c r="BS94" s="227"/>
      <c r="BY94" s="319"/>
      <c r="CR94" s="319"/>
    </row>
    <row r="95" spans="1:96" s="222" customFormat="1" ht="16.5" customHeight="1">
      <c r="A95" s="227"/>
      <c r="B95" s="1235" t="s">
        <v>229</v>
      </c>
      <c r="C95" s="1243" t="s">
        <v>230</v>
      </c>
      <c r="D95" s="1244"/>
      <c r="E95" s="1244"/>
      <c r="F95" s="1245"/>
      <c r="G95" s="1243" t="s">
        <v>231</v>
      </c>
      <c r="H95" s="1245"/>
      <c r="I95" s="1243" t="s">
        <v>232</v>
      </c>
      <c r="J95" s="1244"/>
      <c r="K95" s="1245"/>
      <c r="L95" s="1175" t="s">
        <v>233</v>
      </c>
      <c r="M95" s="1176"/>
      <c r="N95" s="1176"/>
      <c r="O95" s="1176"/>
      <c r="P95" s="1176"/>
      <c r="Q95" s="1176"/>
      <c r="R95" s="1176"/>
      <c r="S95" s="1177"/>
      <c r="T95" s="570"/>
      <c r="U95" s="1268" t="s">
        <v>234</v>
      </c>
      <c r="V95" s="571" t="s">
        <v>84</v>
      </c>
      <c r="W95" s="1331" t="s">
        <v>21</v>
      </c>
      <c r="X95" s="1332"/>
      <c r="Y95" s="1337" t="s">
        <v>358</v>
      </c>
      <c r="Z95" s="1338"/>
      <c r="AA95" s="1339" t="s">
        <v>277</v>
      </c>
      <c r="AB95" s="1339"/>
      <c r="AC95" s="1340" t="s">
        <v>17</v>
      </c>
      <c r="AD95" s="1341"/>
      <c r="AE95" s="776"/>
      <c r="AF95" s="235"/>
      <c r="AG95" s="235"/>
      <c r="AH95" s="777" t="s">
        <v>358</v>
      </c>
      <c r="AI95" s="778" t="s">
        <v>277</v>
      </c>
      <c r="AJ95" s="779" t="s">
        <v>17</v>
      </c>
      <c r="AK95" s="787" t="s">
        <v>358</v>
      </c>
      <c r="AL95" s="788" t="s">
        <v>277</v>
      </c>
      <c r="AM95" s="789" t="s">
        <v>17</v>
      </c>
      <c r="AN95" s="572"/>
      <c r="AO95" s="235"/>
      <c r="AP95" s="573"/>
      <c r="AQ95" s="573"/>
      <c r="AR95" s="573"/>
      <c r="AS95" s="573"/>
      <c r="AT95" s="573"/>
      <c r="AU95" s="573"/>
      <c r="AV95" s="573"/>
      <c r="AW95" s="573"/>
      <c r="AX95" s="573"/>
      <c r="AY95" s="573"/>
      <c r="AZ95" s="574"/>
      <c r="BA95" s="1336" t="s">
        <v>350</v>
      </c>
      <c r="BB95" s="1336"/>
      <c r="BC95" s="1336">
        <v>4500</v>
      </c>
      <c r="BD95" s="1336"/>
      <c r="BE95" s="1330" t="s">
        <v>17</v>
      </c>
      <c r="BF95" s="1330"/>
      <c r="BG95" s="1330" t="s">
        <v>84</v>
      </c>
      <c r="BH95" s="1330"/>
      <c r="BI95" s="1336" t="s">
        <v>350</v>
      </c>
      <c r="BJ95" s="1336"/>
      <c r="BK95" s="1336">
        <v>4500</v>
      </c>
      <c r="BL95" s="1336"/>
      <c r="BM95" s="1330" t="s">
        <v>17</v>
      </c>
      <c r="BN95" s="1330"/>
      <c r="BO95" s="1330" t="s">
        <v>351</v>
      </c>
      <c r="BP95" s="1330"/>
      <c r="BQ95" s="235"/>
      <c r="BR95" s="235"/>
      <c r="BS95" s="227"/>
      <c r="BY95" s="319"/>
      <c r="CR95" s="319"/>
    </row>
    <row r="96" spans="1:96" s="222" customFormat="1" ht="22.5" customHeight="1">
      <c r="A96" s="227"/>
      <c r="B96" s="1236"/>
      <c r="C96" s="575" t="s">
        <v>372</v>
      </c>
      <c r="D96" s="576" t="s">
        <v>235</v>
      </c>
      <c r="E96" s="498" t="s">
        <v>236</v>
      </c>
      <c r="F96" s="577" t="s">
        <v>273</v>
      </c>
      <c r="G96" s="578" t="s">
        <v>20</v>
      </c>
      <c r="H96" s="579" t="s">
        <v>237</v>
      </c>
      <c r="I96" s="580">
        <v>45073</v>
      </c>
      <c r="J96" s="498" t="s">
        <v>238</v>
      </c>
      <c r="K96" s="579" t="s">
        <v>239</v>
      </c>
      <c r="L96" s="581"/>
      <c r="M96" s="498" t="s">
        <v>84</v>
      </c>
      <c r="N96" s="498" t="s">
        <v>85</v>
      </c>
      <c r="O96" s="498" t="s">
        <v>184</v>
      </c>
      <c r="P96" s="380" t="s">
        <v>299</v>
      </c>
      <c r="Q96" s="498" t="s">
        <v>181</v>
      </c>
      <c r="R96" s="498" t="s">
        <v>343</v>
      </c>
      <c r="S96" s="579" t="s">
        <v>183</v>
      </c>
      <c r="T96" s="570"/>
      <c r="U96" s="1269"/>
      <c r="V96" s="571" t="s">
        <v>240</v>
      </c>
      <c r="W96" s="1331" t="s">
        <v>234</v>
      </c>
      <c r="X96" s="1332"/>
      <c r="Y96" s="1333">
        <v>0</v>
      </c>
      <c r="Z96" s="1334"/>
      <c r="AA96" s="1334">
        <v>10960.8</v>
      </c>
      <c r="AB96" s="1334"/>
      <c r="AC96" s="1334">
        <v>67844.2</v>
      </c>
      <c r="AD96" s="1335"/>
      <c r="AE96" s="790">
        <v>0</v>
      </c>
      <c r="AF96" s="790"/>
      <c r="AG96" s="791"/>
      <c r="AH96" s="792">
        <v>0</v>
      </c>
      <c r="AI96" s="793">
        <v>16654</v>
      </c>
      <c r="AJ96" s="794">
        <v>116077</v>
      </c>
      <c r="AK96" s="795">
        <v>24388</v>
      </c>
      <c r="AL96" s="796">
        <v>71669.987000000023</v>
      </c>
      <c r="AM96" s="797">
        <v>4595</v>
      </c>
      <c r="AN96" s="1179" t="s">
        <v>386</v>
      </c>
      <c r="AO96" s="1179"/>
      <c r="AP96" s="1179"/>
      <c r="AQ96" s="884">
        <v>-0.40000000008149073</v>
      </c>
      <c r="AR96" s="573"/>
      <c r="AS96" s="235"/>
      <c r="AT96" s="573"/>
      <c r="AU96" s="573"/>
      <c r="AV96" s="573"/>
      <c r="AW96" s="573"/>
      <c r="AX96" s="573"/>
      <c r="AY96" s="573"/>
      <c r="AZ96" s="582"/>
      <c r="BA96" s="1173">
        <v>0</v>
      </c>
      <c r="BB96" s="1173"/>
      <c r="BC96" s="1173">
        <v>0</v>
      </c>
      <c r="BD96" s="1173"/>
      <c r="BE96" s="1173">
        <v>0</v>
      </c>
      <c r="BF96" s="1173"/>
      <c r="BG96" s="1173">
        <v>0</v>
      </c>
      <c r="BH96" s="1173"/>
      <c r="BI96" s="1173">
        <v>0</v>
      </c>
      <c r="BJ96" s="1173"/>
      <c r="BK96" s="1173">
        <v>0</v>
      </c>
      <c r="BL96" s="1173"/>
      <c r="BM96" s="1173">
        <v>0</v>
      </c>
      <c r="BN96" s="1173"/>
      <c r="BO96" s="1173">
        <v>0</v>
      </c>
      <c r="BP96" s="1173"/>
      <c r="BQ96" s="235"/>
      <c r="BR96" s="235"/>
      <c r="BS96" s="235"/>
      <c r="BY96" s="319"/>
      <c r="CR96" s="319"/>
    </row>
    <row r="97" spans="1:96" s="222" customFormat="1" ht="16.5">
      <c r="A97" s="344"/>
      <c r="B97" s="583">
        <v>1</v>
      </c>
      <c r="C97" s="584" t="s">
        <v>389</v>
      </c>
      <c r="D97" s="585" t="s">
        <v>390</v>
      </c>
      <c r="E97" s="585" t="s">
        <v>411</v>
      </c>
      <c r="F97" s="586">
        <v>100</v>
      </c>
      <c r="G97" s="587">
        <v>74900</v>
      </c>
      <c r="H97" s="588">
        <v>74900</v>
      </c>
      <c r="I97" s="589">
        <v>8164</v>
      </c>
      <c r="J97" s="590">
        <v>74900</v>
      </c>
      <c r="K97" s="591">
        <v>0</v>
      </c>
      <c r="L97" s="592" t="s">
        <v>10</v>
      </c>
      <c r="M97" s="593">
        <v>0</v>
      </c>
      <c r="N97" s="391">
        <v>559432</v>
      </c>
      <c r="O97" s="511">
        <v>3150980.4838709575</v>
      </c>
      <c r="P97" s="594">
        <v>0</v>
      </c>
      <c r="Q97" s="391">
        <v>3408133</v>
      </c>
      <c r="R97" s="885">
        <v>257152.51612904249</v>
      </c>
      <c r="S97" s="595">
        <v>25578</v>
      </c>
      <c r="T97" s="570">
        <v>-23377</v>
      </c>
      <c r="U97" s="596">
        <v>-23377</v>
      </c>
      <c r="V97" s="596">
        <v>8164</v>
      </c>
      <c r="W97" s="1197"/>
      <c r="X97" s="1198"/>
      <c r="Y97" s="1205">
        <v>0</v>
      </c>
      <c r="Z97" s="1206"/>
      <c r="AA97" s="1207">
        <v>0</v>
      </c>
      <c r="AB97" s="1208"/>
      <c r="AC97" s="1207">
        <v>8164</v>
      </c>
      <c r="AD97" s="1209"/>
      <c r="AE97" s="798">
        <v>0</v>
      </c>
      <c r="AF97" s="799"/>
      <c r="AG97" s="800"/>
      <c r="AH97" s="804">
        <v>0</v>
      </c>
      <c r="AI97" s="805">
        <v>0</v>
      </c>
      <c r="AJ97" s="806">
        <v>0</v>
      </c>
      <c r="AK97" s="801">
        <v>0</v>
      </c>
      <c r="AL97" s="802">
        <v>0</v>
      </c>
      <c r="AM97" s="803">
        <v>79300</v>
      </c>
      <c r="AN97" s="1179" t="s">
        <v>388</v>
      </c>
      <c r="AO97" s="1179"/>
      <c r="AP97" s="1179"/>
      <c r="AQ97" s="886">
        <v>0</v>
      </c>
      <c r="AR97" s="573"/>
      <c r="AS97" s="235"/>
      <c r="AT97" s="573"/>
      <c r="AU97" s="573"/>
      <c r="AV97" s="573"/>
      <c r="AW97" s="573"/>
      <c r="AX97" s="573"/>
      <c r="AY97" s="573"/>
      <c r="AZ97" s="574"/>
      <c r="BA97" s="1173">
        <v>0</v>
      </c>
      <c r="BB97" s="1173"/>
      <c r="BC97" s="1173">
        <v>0</v>
      </c>
      <c r="BD97" s="1173"/>
      <c r="BE97" s="1173">
        <v>0</v>
      </c>
      <c r="BF97" s="1173"/>
      <c r="BG97" s="1173">
        <v>0</v>
      </c>
      <c r="BH97" s="1173"/>
      <c r="BI97" s="1173">
        <v>0</v>
      </c>
      <c r="BJ97" s="1173"/>
      <c r="BK97" s="1173">
        <v>0</v>
      </c>
      <c r="BL97" s="1173"/>
      <c r="BM97" s="1173">
        <v>0</v>
      </c>
      <c r="BN97" s="1173"/>
      <c r="BO97" s="1173">
        <v>0</v>
      </c>
      <c r="BP97" s="1173"/>
      <c r="BQ97" s="235"/>
      <c r="BR97" s="235"/>
      <c r="BS97" s="235"/>
      <c r="BY97" s="319"/>
      <c r="CR97" s="319"/>
    </row>
    <row r="98" spans="1:96" s="222" customFormat="1" ht="16.5">
      <c r="A98" s="227"/>
      <c r="B98" s="583">
        <v>2</v>
      </c>
      <c r="C98" s="584" t="s">
        <v>391</v>
      </c>
      <c r="D98" s="585" t="s">
        <v>392</v>
      </c>
      <c r="E98" s="585" t="s">
        <v>97</v>
      </c>
      <c r="F98" s="586">
        <v>100</v>
      </c>
      <c r="G98" s="587">
        <v>48170</v>
      </c>
      <c r="H98" s="588">
        <v>48730</v>
      </c>
      <c r="I98" s="589">
        <v>13248</v>
      </c>
      <c r="J98" s="590">
        <v>43370</v>
      </c>
      <c r="K98" s="591">
        <v>4800</v>
      </c>
      <c r="L98" s="600" t="s">
        <v>17</v>
      </c>
      <c r="M98" s="511">
        <v>79300</v>
      </c>
      <c r="N98" s="391">
        <v>1840948</v>
      </c>
      <c r="O98" s="511">
        <v>9572584.0322580561</v>
      </c>
      <c r="P98" s="594">
        <v>0</v>
      </c>
      <c r="Q98" s="391">
        <v>8403063</v>
      </c>
      <c r="R98" s="887">
        <v>-1169521.0322580561</v>
      </c>
      <c r="S98" s="601">
        <v>63066</v>
      </c>
      <c r="T98" s="570">
        <v>0</v>
      </c>
      <c r="U98" s="596"/>
      <c r="V98" s="596">
        <v>13248</v>
      </c>
      <c r="W98" s="1197"/>
      <c r="X98" s="1198"/>
      <c r="Y98" s="1205">
        <v>0</v>
      </c>
      <c r="Z98" s="1206"/>
      <c r="AA98" s="1207">
        <v>0</v>
      </c>
      <c r="AB98" s="1208"/>
      <c r="AC98" s="1207">
        <v>13248</v>
      </c>
      <c r="AD98" s="1209"/>
      <c r="AE98" s="798">
        <v>0</v>
      </c>
      <c r="AF98" s="799"/>
      <c r="AG98" s="800"/>
      <c r="AH98" s="804">
        <v>0</v>
      </c>
      <c r="AI98" s="805">
        <v>0</v>
      </c>
      <c r="AJ98" s="806">
        <v>43370</v>
      </c>
      <c r="AK98" s="888">
        <v>0</v>
      </c>
      <c r="AL98" s="888">
        <v>39542.199999999997</v>
      </c>
      <c r="AM98" s="888">
        <v>116573.8</v>
      </c>
      <c r="AN98" s="889"/>
      <c r="AO98" s="890"/>
      <c r="AP98" s="891"/>
      <c r="AQ98" s="892">
        <v>0.40000000008149073</v>
      </c>
      <c r="AR98" s="573"/>
      <c r="AS98" s="235"/>
      <c r="AT98" s="573"/>
      <c r="AU98" s="573"/>
      <c r="AV98" s="573"/>
      <c r="AW98" s="573"/>
      <c r="AX98" s="573"/>
      <c r="AY98" s="573"/>
      <c r="AZ98" s="574"/>
      <c r="BA98" s="1173">
        <v>0</v>
      </c>
      <c r="BB98" s="1173"/>
      <c r="BC98" s="1173">
        <v>0</v>
      </c>
      <c r="BD98" s="1173"/>
      <c r="BE98" s="1173">
        <v>0</v>
      </c>
      <c r="BF98" s="1173"/>
      <c r="BG98" s="1173">
        <v>0</v>
      </c>
      <c r="BH98" s="1173"/>
      <c r="BI98" s="1173">
        <v>0</v>
      </c>
      <c r="BJ98" s="1173"/>
      <c r="BK98" s="1173">
        <v>0</v>
      </c>
      <c r="BL98" s="1173"/>
      <c r="BM98" s="1173">
        <v>0</v>
      </c>
      <c r="BN98" s="1173"/>
      <c r="BO98" s="1173">
        <v>0</v>
      </c>
      <c r="BP98" s="1173"/>
      <c r="BQ98" s="235"/>
      <c r="BR98" s="235"/>
      <c r="BS98" s="235"/>
      <c r="BY98" s="319"/>
      <c r="CR98" s="319"/>
    </row>
    <row r="99" spans="1:96" s="222" customFormat="1" ht="16.5">
      <c r="A99" s="227"/>
      <c r="B99" s="583">
        <v>3</v>
      </c>
      <c r="C99" s="584" t="s">
        <v>394</v>
      </c>
      <c r="D99" s="585" t="s">
        <v>395</v>
      </c>
      <c r="E99" s="585" t="s">
        <v>97</v>
      </c>
      <c r="F99" s="586">
        <v>100</v>
      </c>
      <c r="G99" s="587">
        <v>70890</v>
      </c>
      <c r="H99" s="588">
        <v>72153</v>
      </c>
      <c r="I99" s="589">
        <v>30063</v>
      </c>
      <c r="J99" s="590">
        <v>52414</v>
      </c>
      <c r="K99" s="591">
        <v>18476</v>
      </c>
      <c r="L99" s="602" t="s">
        <v>122</v>
      </c>
      <c r="M99" s="541">
        <v>79300</v>
      </c>
      <c r="N99" s="541">
        <v>2400380</v>
      </c>
      <c r="O99" s="603">
        <v>12723564.516129013</v>
      </c>
      <c r="P99" s="540">
        <v>0</v>
      </c>
      <c r="Q99" s="541">
        <v>11811196</v>
      </c>
      <c r="R99" s="893">
        <v>-912368.51612901362</v>
      </c>
      <c r="S99" s="604">
        <v>88644</v>
      </c>
      <c r="T99" s="570">
        <v>0</v>
      </c>
      <c r="U99" s="596">
        <v>26628</v>
      </c>
      <c r="V99" s="596">
        <v>30063</v>
      </c>
      <c r="W99" s="1197">
        <v>26628</v>
      </c>
      <c r="X99" s="1198"/>
      <c r="Y99" s="1205">
        <v>0</v>
      </c>
      <c r="Z99" s="1206"/>
      <c r="AA99" s="1207">
        <v>0</v>
      </c>
      <c r="AB99" s="1208"/>
      <c r="AC99" s="1207">
        <v>30063</v>
      </c>
      <c r="AD99" s="1209"/>
      <c r="AE99" s="798">
        <v>0</v>
      </c>
      <c r="AF99" s="799"/>
      <c r="AG99" s="800"/>
      <c r="AH99" s="804">
        <v>0</v>
      </c>
      <c r="AI99" s="805">
        <v>0</v>
      </c>
      <c r="AJ99" s="806">
        <v>52414</v>
      </c>
      <c r="AK99" s="894">
        <v>0</v>
      </c>
      <c r="AL99" s="894">
        <v>-0.19999999999708962</v>
      </c>
      <c r="AM99" s="894">
        <v>0.19999999999708962</v>
      </c>
      <c r="AN99" s="889"/>
      <c r="AO99" s="890"/>
      <c r="AP99" s="891"/>
      <c r="AQ99" s="892">
        <v>0</v>
      </c>
      <c r="AR99" s="573"/>
      <c r="AS99" s="235"/>
      <c r="AT99" s="573"/>
      <c r="AU99" s="573"/>
      <c r="AV99" s="573"/>
      <c r="AW99" s="573"/>
      <c r="AX99" s="573"/>
      <c r="AY99" s="573"/>
      <c r="AZ99" s="574"/>
      <c r="BA99" s="1173">
        <v>0</v>
      </c>
      <c r="BB99" s="1173"/>
      <c r="BC99" s="1173">
        <v>0</v>
      </c>
      <c r="BD99" s="1173"/>
      <c r="BE99" s="1173">
        <v>0</v>
      </c>
      <c r="BF99" s="1173"/>
      <c r="BG99" s="1173">
        <v>0</v>
      </c>
      <c r="BH99" s="1173"/>
      <c r="BI99" s="1173">
        <v>0</v>
      </c>
      <c r="BJ99" s="1173"/>
      <c r="BK99" s="1173">
        <v>0</v>
      </c>
      <c r="BL99" s="1173"/>
      <c r="BM99" s="1173">
        <v>0</v>
      </c>
      <c r="BN99" s="1173"/>
      <c r="BO99" s="1173">
        <v>0</v>
      </c>
      <c r="BP99" s="1173"/>
      <c r="BQ99" s="235"/>
      <c r="BR99" s="235"/>
      <c r="BS99" s="235"/>
      <c r="BY99" s="319"/>
      <c r="CR99" s="319"/>
    </row>
    <row r="100" spans="1:96" s="222" customFormat="1" ht="16.5">
      <c r="A100" s="227"/>
      <c r="B100" s="583">
        <v>4</v>
      </c>
      <c r="C100" s="584" t="s">
        <v>396</v>
      </c>
      <c r="D100" s="585" t="s">
        <v>397</v>
      </c>
      <c r="E100" s="585" t="s">
        <v>97</v>
      </c>
      <c r="F100" s="586" t="s">
        <v>387</v>
      </c>
      <c r="G100" s="587">
        <v>50000</v>
      </c>
      <c r="H100" s="588">
        <v>52680</v>
      </c>
      <c r="I100" s="589">
        <v>13701</v>
      </c>
      <c r="J100" s="590">
        <v>20818</v>
      </c>
      <c r="K100" s="591">
        <v>29182</v>
      </c>
      <c r="L100" s="1175" t="s">
        <v>363</v>
      </c>
      <c r="M100" s="1257"/>
      <c r="N100" s="1257"/>
      <c r="O100" s="1176"/>
      <c r="P100" s="1176"/>
      <c r="Q100" s="1176"/>
      <c r="R100" s="1176"/>
      <c r="S100" s="1177"/>
      <c r="T100" s="570">
        <v>0</v>
      </c>
      <c r="U100" s="596"/>
      <c r="V100" s="596">
        <v>13701</v>
      </c>
      <c r="W100" s="1197"/>
      <c r="X100" s="1198"/>
      <c r="Y100" s="1205">
        <v>0</v>
      </c>
      <c r="Z100" s="1206"/>
      <c r="AA100" s="1207">
        <v>10960.8</v>
      </c>
      <c r="AB100" s="1208"/>
      <c r="AC100" s="1207">
        <v>2740.2000000000003</v>
      </c>
      <c r="AD100" s="1209"/>
      <c r="AE100" s="798">
        <v>0</v>
      </c>
      <c r="AF100" s="799"/>
      <c r="AG100" s="800"/>
      <c r="AH100" s="804">
        <v>0</v>
      </c>
      <c r="AI100" s="805">
        <v>16654.400000000001</v>
      </c>
      <c r="AJ100" s="806">
        <v>4163.6000000000004</v>
      </c>
      <c r="AK100" s="801">
        <v>0</v>
      </c>
      <c r="AL100" s="802">
        <v>39542</v>
      </c>
      <c r="AM100" s="895">
        <v>116574</v>
      </c>
      <c r="AN100" s="1179" t="s">
        <v>393</v>
      </c>
      <c r="AO100" s="1179"/>
      <c r="AP100" s="1179"/>
      <c r="AQ100" s="886">
        <v>0.40000000008149073</v>
      </c>
      <c r="AR100" s="573"/>
      <c r="AS100" s="235"/>
      <c r="AT100" s="573"/>
      <c r="AU100" s="573"/>
      <c r="AV100" s="573"/>
      <c r="AW100" s="573"/>
      <c r="AX100" s="573"/>
      <c r="AY100" s="573"/>
      <c r="AZ100" s="574"/>
      <c r="BA100" s="1173">
        <v>0</v>
      </c>
      <c r="BB100" s="1173"/>
      <c r="BC100" s="1173">
        <v>0</v>
      </c>
      <c r="BD100" s="1173"/>
      <c r="BE100" s="1173">
        <v>0</v>
      </c>
      <c r="BF100" s="1173"/>
      <c r="BG100" s="1173">
        <v>0</v>
      </c>
      <c r="BH100" s="1173"/>
      <c r="BI100" s="1173">
        <v>0</v>
      </c>
      <c r="BJ100" s="1173"/>
      <c r="BK100" s="1173">
        <v>0</v>
      </c>
      <c r="BL100" s="1173"/>
      <c r="BM100" s="1173">
        <v>0</v>
      </c>
      <c r="BN100" s="1173"/>
      <c r="BO100" s="1173">
        <v>0</v>
      </c>
      <c r="BP100" s="1173"/>
      <c r="BQ100" s="235"/>
      <c r="BR100" s="235"/>
      <c r="BS100" s="235"/>
      <c r="BY100" s="319"/>
      <c r="CR100" s="319"/>
    </row>
    <row r="101" spans="1:96" s="218" customFormat="1" ht="16.5">
      <c r="A101" s="227"/>
      <c r="B101" s="583">
        <v>5</v>
      </c>
      <c r="C101" s="584" t="s">
        <v>400</v>
      </c>
      <c r="D101" s="585" t="s">
        <v>401</v>
      </c>
      <c r="E101" s="585" t="s">
        <v>97</v>
      </c>
      <c r="F101" s="586">
        <v>100</v>
      </c>
      <c r="G101" s="587">
        <v>70000</v>
      </c>
      <c r="H101" s="588">
        <v>58817</v>
      </c>
      <c r="I101" s="589">
        <v>13629</v>
      </c>
      <c r="J101" s="590">
        <v>16129</v>
      </c>
      <c r="K101" s="591">
        <v>53871</v>
      </c>
      <c r="L101" s="581"/>
      <c r="M101" s="498" t="s">
        <v>84</v>
      </c>
      <c r="N101" s="498" t="s">
        <v>85</v>
      </c>
      <c r="O101" s="498" t="s">
        <v>184</v>
      </c>
      <c r="P101" s="380" t="s">
        <v>299</v>
      </c>
      <c r="Q101" s="498" t="s">
        <v>181</v>
      </c>
      <c r="R101" s="498" t="s">
        <v>343</v>
      </c>
      <c r="S101" s="579" t="s">
        <v>183</v>
      </c>
      <c r="T101" s="570">
        <v>11375</v>
      </c>
      <c r="U101" s="596">
        <v>41488</v>
      </c>
      <c r="V101" s="596">
        <v>13629</v>
      </c>
      <c r="W101" s="1197">
        <v>30113</v>
      </c>
      <c r="X101" s="1198"/>
      <c r="Y101" s="1205">
        <v>0</v>
      </c>
      <c r="Z101" s="1206"/>
      <c r="AA101" s="1207">
        <v>0</v>
      </c>
      <c r="AB101" s="1208"/>
      <c r="AC101" s="1207">
        <v>13629</v>
      </c>
      <c r="AD101" s="1209"/>
      <c r="AE101" s="798">
        <v>0</v>
      </c>
      <c r="AF101" s="799"/>
      <c r="AG101" s="800"/>
      <c r="AH101" s="804">
        <v>0</v>
      </c>
      <c r="AI101" s="805">
        <v>0</v>
      </c>
      <c r="AJ101" s="806">
        <v>16129</v>
      </c>
      <c r="AK101" s="896">
        <v>24388</v>
      </c>
      <c r="AL101" s="896">
        <v>111211.98700000002</v>
      </c>
      <c r="AM101" s="896">
        <v>121169</v>
      </c>
      <c r="AN101" s="1179" t="s">
        <v>367</v>
      </c>
      <c r="AO101" s="1179"/>
      <c r="AP101" s="1179"/>
      <c r="AQ101" s="886">
        <v>0</v>
      </c>
      <c r="AR101" s="573"/>
      <c r="AS101" s="235"/>
      <c r="AT101" s="573"/>
      <c r="AU101" s="573"/>
      <c r="AV101" s="573"/>
      <c r="AW101" s="573"/>
      <c r="AX101" s="573"/>
      <c r="AY101" s="573"/>
      <c r="AZ101" s="574"/>
      <c r="BA101" s="1173">
        <v>0</v>
      </c>
      <c r="BB101" s="1173"/>
      <c r="BC101" s="1173">
        <v>0</v>
      </c>
      <c r="BD101" s="1173"/>
      <c r="BE101" s="1173">
        <v>0</v>
      </c>
      <c r="BF101" s="1173"/>
      <c r="BG101" s="1173">
        <v>0</v>
      </c>
      <c r="BH101" s="1173"/>
      <c r="BI101" s="1173">
        <v>0</v>
      </c>
      <c r="BJ101" s="1173"/>
      <c r="BK101" s="1173">
        <v>0</v>
      </c>
      <c r="BL101" s="1173"/>
      <c r="BM101" s="1173">
        <v>0</v>
      </c>
      <c r="BN101" s="1173"/>
      <c r="BO101" s="1173">
        <v>0</v>
      </c>
      <c r="BP101" s="1173"/>
      <c r="BQ101" s="235"/>
      <c r="BR101" s="235"/>
      <c r="BS101" s="235"/>
      <c r="BY101" s="320"/>
      <c r="CR101" s="320"/>
    </row>
    <row r="102" spans="1:96" s="218" customFormat="1" ht="16.5">
      <c r="A102" s="227"/>
      <c r="B102" s="583">
        <v>6</v>
      </c>
      <c r="C102" s="584" t="s">
        <v>412</v>
      </c>
      <c r="D102" s="585" t="s">
        <v>413</v>
      </c>
      <c r="E102" s="585" t="s">
        <v>97</v>
      </c>
      <c r="F102" s="586">
        <v>100</v>
      </c>
      <c r="G102" s="587">
        <v>75300</v>
      </c>
      <c r="H102" s="588">
        <v>34561</v>
      </c>
      <c r="I102" s="589">
        <v>0</v>
      </c>
      <c r="J102" s="590">
        <v>0</v>
      </c>
      <c r="K102" s="591">
        <v>75300</v>
      </c>
      <c r="L102" s="592" t="s">
        <v>10</v>
      </c>
      <c r="M102" s="511">
        <v>10960.8</v>
      </c>
      <c r="N102" s="391">
        <v>512385.50000000006</v>
      </c>
      <c r="O102" s="612">
        <v>3150980.4838709575</v>
      </c>
      <c r="P102" s="594">
        <v>0</v>
      </c>
      <c r="Q102" s="391">
        <v>3303474.4999999995</v>
      </c>
      <c r="R102" s="885">
        <v>152494.01612904202</v>
      </c>
      <c r="S102" s="613">
        <v>23101</v>
      </c>
      <c r="T102" s="570">
        <v>12002</v>
      </c>
      <c r="U102" s="596">
        <v>34561</v>
      </c>
      <c r="V102" s="596"/>
      <c r="W102" s="1197">
        <v>22559</v>
      </c>
      <c r="X102" s="1198"/>
      <c r="Y102" s="1205">
        <v>0</v>
      </c>
      <c r="Z102" s="1206"/>
      <c r="AA102" s="1207">
        <v>0</v>
      </c>
      <c r="AB102" s="1208"/>
      <c r="AC102" s="1207">
        <v>0</v>
      </c>
      <c r="AD102" s="1209"/>
      <c r="AE102" s="798">
        <v>0</v>
      </c>
      <c r="AF102" s="799"/>
      <c r="AG102" s="800"/>
      <c r="AH102" s="804">
        <v>0</v>
      </c>
      <c r="AI102" s="805">
        <v>0</v>
      </c>
      <c r="AJ102" s="806">
        <v>0</v>
      </c>
      <c r="AK102" s="897">
        <v>24388</v>
      </c>
      <c r="AL102" s="897">
        <v>127865.98700000002</v>
      </c>
      <c r="AM102" s="897">
        <v>237246</v>
      </c>
      <c r="AN102" s="898"/>
      <c r="AO102" s="890"/>
      <c r="AP102" s="891"/>
      <c r="AQ102" s="892">
        <v>0</v>
      </c>
      <c r="AR102" s="573"/>
      <c r="AS102" s="235"/>
      <c r="AT102" s="573"/>
      <c r="AU102" s="573"/>
      <c r="AV102" s="573"/>
      <c r="AW102" s="573"/>
      <c r="AX102" s="573"/>
      <c r="AY102" s="573"/>
      <c r="AZ102" s="574"/>
      <c r="BA102" s="1173">
        <v>0</v>
      </c>
      <c r="BB102" s="1173"/>
      <c r="BC102" s="1173">
        <v>0</v>
      </c>
      <c r="BD102" s="1173"/>
      <c r="BE102" s="1173">
        <v>0</v>
      </c>
      <c r="BF102" s="1173"/>
      <c r="BG102" s="1173">
        <v>0</v>
      </c>
      <c r="BH102" s="1173"/>
      <c r="BI102" s="1173">
        <v>0</v>
      </c>
      <c r="BJ102" s="1173"/>
      <c r="BK102" s="1173">
        <v>0</v>
      </c>
      <c r="BL102" s="1173"/>
      <c r="BM102" s="1173">
        <v>0</v>
      </c>
      <c r="BN102" s="1173"/>
      <c r="BO102" s="1173">
        <v>0</v>
      </c>
      <c r="BP102" s="1173"/>
      <c r="BQ102" s="235"/>
      <c r="BR102" s="235"/>
      <c r="BS102" s="235"/>
      <c r="BY102" s="320"/>
      <c r="CR102" s="320"/>
    </row>
    <row r="103" spans="1:96" ht="16.5">
      <c r="A103" s="344"/>
      <c r="B103" s="583">
        <v>7</v>
      </c>
      <c r="C103" s="584"/>
      <c r="D103" s="585"/>
      <c r="E103" s="585"/>
      <c r="F103" s="586"/>
      <c r="G103" s="587"/>
      <c r="H103" s="588">
        <v>0</v>
      </c>
      <c r="I103" s="589">
        <v>0</v>
      </c>
      <c r="J103" s="590">
        <v>0</v>
      </c>
      <c r="K103" s="591">
        <v>0</v>
      </c>
      <c r="L103" s="600" t="s">
        <v>17</v>
      </c>
      <c r="M103" s="511">
        <v>67844.2</v>
      </c>
      <c r="N103" s="391">
        <v>1816640.5000000002</v>
      </c>
      <c r="O103" s="612">
        <v>9572584.0322580561</v>
      </c>
      <c r="P103" s="594">
        <v>0</v>
      </c>
      <c r="Q103" s="391">
        <v>8399948.4999999981</v>
      </c>
      <c r="R103" s="887">
        <v>-1172635.532258058</v>
      </c>
      <c r="S103" s="601">
        <v>58741</v>
      </c>
      <c r="T103" s="570">
        <v>0</v>
      </c>
      <c r="U103" s="596"/>
      <c r="V103" s="596"/>
      <c r="W103" s="1197"/>
      <c r="X103" s="1198"/>
      <c r="Y103" s="1205">
        <v>0</v>
      </c>
      <c r="Z103" s="1206"/>
      <c r="AA103" s="1207">
        <v>0</v>
      </c>
      <c r="AB103" s="1208"/>
      <c r="AC103" s="1207">
        <v>0</v>
      </c>
      <c r="AD103" s="1209"/>
      <c r="AE103" s="798">
        <v>0</v>
      </c>
      <c r="AF103" s="799"/>
      <c r="AG103" s="800"/>
      <c r="AH103" s="804">
        <v>0</v>
      </c>
      <c r="AI103" s="805">
        <v>0</v>
      </c>
      <c r="AJ103" s="806">
        <v>0</v>
      </c>
      <c r="AK103" s="801">
        <v>0</v>
      </c>
      <c r="AL103" s="802">
        <v>39542</v>
      </c>
      <c r="AM103" s="895">
        <v>116574</v>
      </c>
      <c r="AN103" s="899">
        <v>0.40000000008149073</v>
      </c>
      <c r="AO103" s="1183" t="s">
        <v>368</v>
      </c>
      <c r="AP103" s="1183"/>
      <c r="AQ103" s="1183"/>
      <c r="AR103" s="1183"/>
      <c r="AS103" s="235"/>
      <c r="AT103" s="573"/>
      <c r="AU103" s="573"/>
      <c r="AV103" s="573"/>
      <c r="AW103" s="573"/>
      <c r="AX103" s="573"/>
      <c r="AY103" s="573"/>
      <c r="AZ103" s="614">
        <v>0.40000000008149073</v>
      </c>
      <c r="BA103" s="1173">
        <v>0</v>
      </c>
      <c r="BB103" s="1173"/>
      <c r="BC103" s="1173">
        <v>0</v>
      </c>
      <c r="BD103" s="1173"/>
      <c r="BE103" s="1173">
        <v>0</v>
      </c>
      <c r="BF103" s="1173"/>
      <c r="BG103" s="1173">
        <v>0</v>
      </c>
      <c r="BH103" s="1173"/>
      <c r="BI103" s="1173">
        <v>0</v>
      </c>
      <c r="BJ103" s="1173"/>
      <c r="BK103" s="1173">
        <v>0</v>
      </c>
      <c r="BL103" s="1173"/>
      <c r="BM103" s="1173">
        <v>0</v>
      </c>
      <c r="BN103" s="1173"/>
      <c r="BO103" s="1173">
        <v>0</v>
      </c>
      <c r="BP103" s="1173"/>
      <c r="BQ103" s="235"/>
      <c r="BR103" s="235"/>
      <c r="BS103" s="235"/>
    </row>
    <row r="104" spans="1:96" s="224" customFormat="1" ht="16.5">
      <c r="A104" s="227"/>
      <c r="B104" s="583">
        <v>8</v>
      </c>
      <c r="C104" s="584"/>
      <c r="D104" s="585"/>
      <c r="E104" s="585"/>
      <c r="F104" s="586"/>
      <c r="G104" s="587"/>
      <c r="H104" s="588">
        <v>0</v>
      </c>
      <c r="I104" s="589">
        <v>0</v>
      </c>
      <c r="J104" s="590">
        <v>0</v>
      </c>
      <c r="K104" s="591">
        <v>0</v>
      </c>
      <c r="L104" s="602" t="s">
        <v>122</v>
      </c>
      <c r="M104" s="541">
        <v>78805</v>
      </c>
      <c r="N104" s="541">
        <v>2329026.0000000005</v>
      </c>
      <c r="O104" s="541">
        <v>12723564.516129013</v>
      </c>
      <c r="P104" s="540">
        <v>0</v>
      </c>
      <c r="Q104" s="541">
        <v>11703422.999999998</v>
      </c>
      <c r="R104" s="893">
        <v>-1020141.5161290159</v>
      </c>
      <c r="S104" s="604">
        <v>81842</v>
      </c>
      <c r="T104" s="570">
        <v>0</v>
      </c>
      <c r="U104" s="596"/>
      <c r="V104" s="596"/>
      <c r="W104" s="1197"/>
      <c r="X104" s="1198"/>
      <c r="Y104" s="1205">
        <v>0</v>
      </c>
      <c r="Z104" s="1206"/>
      <c r="AA104" s="1207">
        <v>0</v>
      </c>
      <c r="AB104" s="1208"/>
      <c r="AC104" s="1207">
        <v>0</v>
      </c>
      <c r="AD104" s="1209"/>
      <c r="AE104" s="798">
        <v>0</v>
      </c>
      <c r="AF104" s="799"/>
      <c r="AG104" s="800"/>
      <c r="AH104" s="804">
        <v>0</v>
      </c>
      <c r="AI104" s="805">
        <v>0</v>
      </c>
      <c r="AJ104" s="806">
        <v>0</v>
      </c>
      <c r="AK104" s="900">
        <v>0</v>
      </c>
      <c r="AL104" s="900">
        <v>0</v>
      </c>
      <c r="AM104" s="900">
        <v>0</v>
      </c>
      <c r="AN104" s="616"/>
      <c r="AO104" s="611"/>
      <c r="AP104" s="573"/>
      <c r="AQ104" s="573"/>
      <c r="AR104" s="573"/>
      <c r="AS104" s="573"/>
      <c r="AT104" s="573"/>
      <c r="AU104" s="573"/>
      <c r="AV104" s="573"/>
      <c r="AW104" s="573"/>
      <c r="AX104" s="573"/>
      <c r="AY104" s="573"/>
      <c r="AZ104" s="617"/>
      <c r="BA104" s="1173">
        <v>0</v>
      </c>
      <c r="BB104" s="1173"/>
      <c r="BC104" s="1173">
        <v>0</v>
      </c>
      <c r="BD104" s="1173"/>
      <c r="BE104" s="1173">
        <v>0</v>
      </c>
      <c r="BF104" s="1173"/>
      <c r="BG104" s="1173">
        <v>0</v>
      </c>
      <c r="BH104" s="1173"/>
      <c r="BI104" s="1173">
        <v>0</v>
      </c>
      <c r="BJ104" s="1173"/>
      <c r="BK104" s="1173">
        <v>0</v>
      </c>
      <c r="BL104" s="1173"/>
      <c r="BM104" s="1173">
        <v>0</v>
      </c>
      <c r="BN104" s="1173"/>
      <c r="BO104" s="1173">
        <v>0</v>
      </c>
      <c r="BP104" s="1173"/>
      <c r="BQ104" s="235"/>
      <c r="BR104" s="235"/>
      <c r="BS104" s="235"/>
      <c r="BY104" s="321"/>
      <c r="CR104" s="321"/>
    </row>
    <row r="105" spans="1:96" s="224" customFormat="1" ht="16.5">
      <c r="A105" s="228"/>
      <c r="B105" s="583">
        <v>9</v>
      </c>
      <c r="C105" s="584"/>
      <c r="D105" s="585"/>
      <c r="E105" s="585"/>
      <c r="F105" s="586"/>
      <c r="G105" s="587"/>
      <c r="H105" s="588">
        <v>0</v>
      </c>
      <c r="I105" s="589">
        <v>0</v>
      </c>
      <c r="J105" s="590">
        <v>0</v>
      </c>
      <c r="K105" s="591">
        <v>0</v>
      </c>
      <c r="L105" s="1175" t="s">
        <v>241</v>
      </c>
      <c r="M105" s="1176"/>
      <c r="N105" s="1176"/>
      <c r="O105" s="1176"/>
      <c r="P105" s="1176"/>
      <c r="Q105" s="1176"/>
      <c r="R105" s="1176"/>
      <c r="S105" s="1177"/>
      <c r="T105" s="570">
        <v>0</v>
      </c>
      <c r="U105" s="596"/>
      <c r="V105" s="596"/>
      <c r="W105" s="1197"/>
      <c r="X105" s="1198"/>
      <c r="Y105" s="1205">
        <v>0</v>
      </c>
      <c r="Z105" s="1206"/>
      <c r="AA105" s="1207">
        <v>0</v>
      </c>
      <c r="AB105" s="1208"/>
      <c r="AC105" s="1207">
        <v>0</v>
      </c>
      <c r="AD105" s="1209"/>
      <c r="AE105" s="798">
        <v>0</v>
      </c>
      <c r="AF105" s="799"/>
      <c r="AG105" s="800"/>
      <c r="AH105" s="804">
        <v>0</v>
      </c>
      <c r="AI105" s="805">
        <v>0</v>
      </c>
      <c r="AJ105" s="806">
        <v>0</v>
      </c>
      <c r="AK105" s="931"/>
      <c r="AL105" s="931"/>
      <c r="AM105" s="931"/>
      <c r="AN105" s="616"/>
      <c r="AO105" s="611"/>
      <c r="AP105" s="573"/>
      <c r="AQ105" s="573"/>
      <c r="AR105" s="573"/>
      <c r="AS105" s="573"/>
      <c r="AT105" s="573"/>
      <c r="AU105" s="573"/>
      <c r="AV105" s="573"/>
      <c r="AW105" s="573"/>
      <c r="AX105" s="573"/>
      <c r="AY105" s="573"/>
      <c r="AZ105" s="947"/>
      <c r="BA105" s="1173">
        <v>0</v>
      </c>
      <c r="BB105" s="1173"/>
      <c r="BC105" s="1173">
        <v>0</v>
      </c>
      <c r="BD105" s="1173"/>
      <c r="BE105" s="1173">
        <v>0</v>
      </c>
      <c r="BF105" s="1173"/>
      <c r="BG105" s="1173">
        <v>0</v>
      </c>
      <c r="BH105" s="1173"/>
      <c r="BI105" s="1173">
        <v>0</v>
      </c>
      <c r="BJ105" s="1173"/>
      <c r="BK105" s="1173">
        <v>0</v>
      </c>
      <c r="BL105" s="1173"/>
      <c r="BM105" s="1173">
        <v>0</v>
      </c>
      <c r="BN105" s="1173"/>
      <c r="BO105" s="1173">
        <v>0</v>
      </c>
      <c r="BP105" s="1173"/>
      <c r="BQ105" s="244"/>
      <c r="BR105" s="244"/>
      <c r="BS105" s="244"/>
      <c r="BY105" s="321"/>
      <c r="CR105" s="321"/>
    </row>
    <row r="106" spans="1:96" s="224" customFormat="1" ht="16.5">
      <c r="A106" s="228"/>
      <c r="B106" s="583">
        <v>10</v>
      </c>
      <c r="C106" s="584"/>
      <c r="D106" s="585"/>
      <c r="E106" s="585"/>
      <c r="F106" s="586"/>
      <c r="G106" s="587"/>
      <c r="H106" s="588">
        <v>0</v>
      </c>
      <c r="I106" s="589">
        <v>0</v>
      </c>
      <c r="J106" s="590">
        <v>0</v>
      </c>
      <c r="K106" s="591">
        <v>0</v>
      </c>
      <c r="L106" s="602" t="s">
        <v>122</v>
      </c>
      <c r="M106" s="619">
        <v>74900</v>
      </c>
      <c r="N106" s="619">
        <v>2212586</v>
      </c>
      <c r="O106" s="1203" t="s">
        <v>97</v>
      </c>
      <c r="P106" s="1204"/>
      <c r="Q106" s="956">
        <v>11652232</v>
      </c>
      <c r="R106" s="620" t="s">
        <v>97</v>
      </c>
      <c r="S106" s="604">
        <v>81484</v>
      </c>
      <c r="T106" s="570">
        <v>0</v>
      </c>
      <c r="U106" s="596"/>
      <c r="V106" s="596"/>
      <c r="W106" s="1197"/>
      <c r="X106" s="1198"/>
      <c r="Y106" s="1205">
        <v>0</v>
      </c>
      <c r="Z106" s="1206"/>
      <c r="AA106" s="1207">
        <v>0</v>
      </c>
      <c r="AB106" s="1208"/>
      <c r="AC106" s="1207">
        <v>0</v>
      </c>
      <c r="AD106" s="1209"/>
      <c r="AE106" s="798">
        <v>0</v>
      </c>
      <c r="AF106" s="799"/>
      <c r="AG106" s="800"/>
      <c r="AH106" s="804">
        <v>0</v>
      </c>
      <c r="AI106" s="805">
        <v>0</v>
      </c>
      <c r="AJ106" s="806">
        <v>0</v>
      </c>
      <c r="AK106" s="615">
        <v>1</v>
      </c>
      <c r="AL106" s="615">
        <v>1</v>
      </c>
      <c r="AM106" s="621"/>
      <c r="AN106" s="622"/>
      <c r="AO106" s="611"/>
      <c r="AP106" s="573"/>
      <c r="AQ106" s="573"/>
      <c r="AR106" s="573"/>
      <c r="AS106" s="573"/>
      <c r="AT106" s="573"/>
      <c r="AU106" s="573"/>
      <c r="AV106" s="573"/>
      <c r="AW106" s="573"/>
      <c r="AX106" s="573"/>
      <c r="AY106" s="573"/>
      <c r="AZ106" s="623"/>
      <c r="BA106" s="1173">
        <v>0</v>
      </c>
      <c r="BB106" s="1173"/>
      <c r="BC106" s="1173">
        <v>0</v>
      </c>
      <c r="BD106" s="1173"/>
      <c r="BE106" s="1173">
        <v>0</v>
      </c>
      <c r="BF106" s="1173"/>
      <c r="BG106" s="1173">
        <v>0</v>
      </c>
      <c r="BH106" s="1173"/>
      <c r="BI106" s="1173">
        <v>0</v>
      </c>
      <c r="BJ106" s="1173"/>
      <c r="BK106" s="1173">
        <v>0</v>
      </c>
      <c r="BL106" s="1173"/>
      <c r="BM106" s="1173">
        <v>0</v>
      </c>
      <c r="BN106" s="1173"/>
      <c r="BO106" s="1173">
        <v>0</v>
      </c>
      <c r="BP106" s="1173"/>
      <c r="BQ106" s="244"/>
      <c r="BR106" s="244"/>
      <c r="BS106" s="244"/>
      <c r="BY106" s="321"/>
      <c r="CR106" s="321"/>
    </row>
    <row r="107" spans="1:96" s="224" customFormat="1" ht="16.5">
      <c r="A107" s="228"/>
      <c r="B107" s="583">
        <v>11</v>
      </c>
      <c r="C107" s="584"/>
      <c r="D107" s="585"/>
      <c r="E107" s="585"/>
      <c r="F107" s="586"/>
      <c r="G107" s="587"/>
      <c r="H107" s="588">
        <v>0</v>
      </c>
      <c r="I107" s="589">
        <v>0</v>
      </c>
      <c r="J107" s="590">
        <v>0</v>
      </c>
      <c r="K107" s="591">
        <v>0</v>
      </c>
      <c r="L107" s="624"/>
      <c r="M107" s="625"/>
      <c r="N107" s="625"/>
      <c r="O107" s="626"/>
      <c r="P107" s="626"/>
      <c r="Q107" s="625"/>
      <c r="R107" s="626"/>
      <c r="S107" s="627"/>
      <c r="T107" s="570">
        <v>0</v>
      </c>
      <c r="U107" s="596"/>
      <c r="V107" s="596"/>
      <c r="W107" s="1197"/>
      <c r="X107" s="1198"/>
      <c r="Y107" s="1205">
        <v>0</v>
      </c>
      <c r="Z107" s="1206"/>
      <c r="AA107" s="1207">
        <v>0</v>
      </c>
      <c r="AB107" s="1208"/>
      <c r="AC107" s="1207">
        <v>0</v>
      </c>
      <c r="AD107" s="1209"/>
      <c r="AE107" s="798">
        <v>0</v>
      </c>
      <c r="AF107" s="799"/>
      <c r="AG107" s="800"/>
      <c r="AH107" s="804">
        <v>0</v>
      </c>
      <c r="AI107" s="805">
        <v>0</v>
      </c>
      <c r="AJ107" s="806">
        <v>0</v>
      </c>
      <c r="AK107" s="618"/>
      <c r="AL107" s="615"/>
      <c r="AM107" s="628">
        <v>100</v>
      </c>
      <c r="AN107" s="616"/>
      <c r="AO107" s="611"/>
      <c r="AP107" s="573"/>
      <c r="AQ107" s="573"/>
      <c r="AR107" s="573"/>
      <c r="AS107" s="573"/>
      <c r="AT107" s="573"/>
      <c r="AU107" s="573"/>
      <c r="AV107" s="573"/>
      <c r="AW107" s="573"/>
      <c r="AX107" s="573"/>
      <c r="AY107" s="573"/>
      <c r="AZ107" s="947"/>
      <c r="BA107" s="1173">
        <v>0</v>
      </c>
      <c r="BB107" s="1173"/>
      <c r="BC107" s="1173">
        <v>0</v>
      </c>
      <c r="BD107" s="1173"/>
      <c r="BE107" s="1173">
        <v>0</v>
      </c>
      <c r="BF107" s="1173"/>
      <c r="BG107" s="1173">
        <v>0</v>
      </c>
      <c r="BH107" s="1173"/>
      <c r="BI107" s="1173">
        <v>0</v>
      </c>
      <c r="BJ107" s="1173"/>
      <c r="BK107" s="1173">
        <v>0</v>
      </c>
      <c r="BL107" s="1173"/>
      <c r="BM107" s="1173">
        <v>0</v>
      </c>
      <c r="BN107" s="1173"/>
      <c r="BO107" s="1173">
        <v>0</v>
      </c>
      <c r="BP107" s="1173"/>
      <c r="BQ107" s="244"/>
      <c r="BR107" s="244"/>
      <c r="BS107" s="244"/>
      <c r="BY107" s="321"/>
      <c r="CR107" s="321"/>
    </row>
    <row r="108" spans="1:96" s="224" customFormat="1" ht="17.25" thickBot="1">
      <c r="A108" s="228"/>
      <c r="B108" s="629">
        <v>12</v>
      </c>
      <c r="C108" s="630"/>
      <c r="D108" s="631"/>
      <c r="E108" s="631"/>
      <c r="F108" s="632"/>
      <c r="G108" s="633"/>
      <c r="H108" s="634">
        <v>0</v>
      </c>
      <c r="I108" s="635">
        <v>0</v>
      </c>
      <c r="J108" s="636">
        <v>0</v>
      </c>
      <c r="K108" s="637">
        <v>0</v>
      </c>
      <c r="L108" s="638"/>
      <c r="M108" s="639"/>
      <c r="N108" s="639"/>
      <c r="O108" s="640"/>
      <c r="P108" s="640"/>
      <c r="Q108" s="641"/>
      <c r="R108" s="641"/>
      <c r="S108" s="642"/>
      <c r="T108" s="570">
        <v>0</v>
      </c>
      <c r="U108" s="596"/>
      <c r="V108" s="596"/>
      <c r="W108" s="1197"/>
      <c r="X108" s="1198"/>
      <c r="Y108" s="1291">
        <v>0</v>
      </c>
      <c r="Z108" s="1292"/>
      <c r="AA108" s="1272">
        <v>0</v>
      </c>
      <c r="AB108" s="1275"/>
      <c r="AC108" s="1272">
        <v>0</v>
      </c>
      <c r="AD108" s="1273"/>
      <c r="AE108" s="798">
        <v>0</v>
      </c>
      <c r="AF108" s="799"/>
      <c r="AG108" s="800"/>
      <c r="AH108" s="807">
        <v>0</v>
      </c>
      <c r="AI108" s="808">
        <v>0</v>
      </c>
      <c r="AJ108" s="809">
        <v>0</v>
      </c>
      <c r="AK108" s="643"/>
      <c r="AL108" s="615"/>
      <c r="AM108" s="615"/>
      <c r="AN108" s="622"/>
      <c r="AO108" s="611"/>
      <c r="AP108" s="573"/>
      <c r="AQ108" s="573"/>
      <c r="AR108" s="573"/>
      <c r="AS108" s="573"/>
      <c r="AT108" s="573"/>
      <c r="AU108" s="573"/>
      <c r="AV108" s="573"/>
      <c r="AW108" s="573"/>
      <c r="AX108" s="573"/>
      <c r="AY108" s="573"/>
      <c r="AZ108" s="617"/>
      <c r="BA108" s="1173">
        <v>0</v>
      </c>
      <c r="BB108" s="1173"/>
      <c r="BC108" s="1173">
        <v>0</v>
      </c>
      <c r="BD108" s="1173"/>
      <c r="BE108" s="1173">
        <v>0</v>
      </c>
      <c r="BF108" s="1173"/>
      <c r="BG108" s="1173">
        <v>0</v>
      </c>
      <c r="BH108" s="1173"/>
      <c r="BI108" s="1173">
        <v>0</v>
      </c>
      <c r="BJ108" s="1173"/>
      <c r="BK108" s="1173">
        <v>0</v>
      </c>
      <c r="BL108" s="1173"/>
      <c r="BM108" s="1173">
        <v>0</v>
      </c>
      <c r="BN108" s="1173"/>
      <c r="BO108" s="1173">
        <v>0</v>
      </c>
      <c r="BP108" s="1173"/>
      <c r="BQ108" s="244"/>
      <c r="BR108" s="244"/>
      <c r="BS108" s="244"/>
      <c r="BY108" s="321"/>
      <c r="CR108" s="321"/>
    </row>
    <row r="109" spans="1:96" s="224" customFormat="1" ht="16.5">
      <c r="A109" s="227"/>
      <c r="B109" s="1254" t="s">
        <v>242</v>
      </c>
      <c r="C109" s="1254"/>
      <c r="D109" s="1254"/>
      <c r="E109" s="644"/>
      <c r="F109" s="645" t="s">
        <v>243</v>
      </c>
      <c r="G109" s="363"/>
      <c r="H109" s="363"/>
      <c r="I109" s="227"/>
      <c r="J109" s="363"/>
      <c r="K109" s="837"/>
      <c r="L109" s="837"/>
      <c r="M109" s="227"/>
      <c r="N109" s="227"/>
      <c r="O109" s="837"/>
      <c r="P109" s="838"/>
      <c r="Q109" s="838"/>
      <c r="R109" s="838"/>
      <c r="S109" s="838"/>
      <c r="T109" s="570">
        <v>0</v>
      </c>
      <c r="U109" s="552">
        <v>79300</v>
      </c>
      <c r="V109" s="552">
        <v>78805</v>
      </c>
      <c r="W109" s="1255">
        <v>79300</v>
      </c>
      <c r="X109" s="1256"/>
      <c r="Y109" s="1274">
        <v>176875</v>
      </c>
      <c r="Z109" s="1274"/>
      <c r="AA109" s="1278"/>
      <c r="AB109" s="1278"/>
      <c r="AC109" s="646"/>
      <c r="AD109" s="646"/>
      <c r="AE109" s="646"/>
      <c r="AF109" s="646"/>
      <c r="AG109" s="235"/>
      <c r="AH109" s="235"/>
      <c r="AI109" s="235"/>
      <c r="AJ109" s="235"/>
      <c r="AK109" s="647"/>
      <c r="AL109" s="824"/>
      <c r="AM109" s="648"/>
      <c r="AN109" s="235"/>
      <c r="AO109" s="235"/>
      <c r="AP109" s="235"/>
      <c r="AQ109" s="235"/>
      <c r="AR109" s="235"/>
      <c r="AS109" s="235"/>
      <c r="AT109" s="235"/>
      <c r="AU109" s="235"/>
      <c r="AV109" s="235"/>
      <c r="AW109" s="235"/>
      <c r="AX109" s="235"/>
      <c r="AY109" s="235"/>
      <c r="AZ109" s="235"/>
      <c r="BA109" s="235"/>
      <c r="BB109" s="235"/>
      <c r="BC109" s="235"/>
      <c r="BD109" s="235"/>
      <c r="BE109" s="235"/>
      <c r="BF109" s="235"/>
      <c r="BG109" s="235"/>
      <c r="BH109" s="235"/>
      <c r="BI109" s="235"/>
      <c r="BJ109" s="235"/>
      <c r="BK109" s="235"/>
      <c r="BL109" s="235"/>
      <c r="BM109" s="235"/>
      <c r="BN109" s="235"/>
      <c r="BO109" s="235"/>
      <c r="BP109" s="235"/>
      <c r="BQ109" s="235"/>
      <c r="BR109" s="235"/>
      <c r="BS109" s="227"/>
      <c r="BY109" s="321"/>
      <c r="CR109" s="321"/>
    </row>
    <row r="110" spans="1:96" ht="14.1" customHeight="1">
      <c r="A110" s="245"/>
      <c r="B110" s="649" t="s">
        <v>109</v>
      </c>
      <c r="C110" s="345" t="s">
        <v>227</v>
      </c>
      <c r="D110" s="346" t="s">
        <v>244</v>
      </c>
      <c r="E110" s="349"/>
      <c r="F110" s="650"/>
      <c r="G110" s="651"/>
      <c r="H110" s="1227" t="s">
        <v>245</v>
      </c>
      <c r="I110" s="1152" t="s">
        <v>246</v>
      </c>
      <c r="J110" s="1188" t="s">
        <v>247</v>
      </c>
      <c r="K110" s="1150"/>
      <c r="L110" s="1151"/>
      <c r="M110" s="1150" t="s">
        <v>17</v>
      </c>
      <c r="N110" s="1150"/>
      <c r="O110" s="1150"/>
      <c r="P110" s="1150"/>
      <c r="Q110" s="1151"/>
      <c r="R110" s="1152" t="s">
        <v>9</v>
      </c>
      <c r="S110" s="1152" t="s">
        <v>104</v>
      </c>
      <c r="T110" s="652"/>
      <c r="U110" s="653"/>
      <c r="V110" s="653"/>
      <c r="W110" s="653"/>
      <c r="X110" s="654"/>
      <c r="Y110" s="654"/>
      <c r="Z110" s="653"/>
      <c r="AA110" s="653"/>
      <c r="AB110" s="653"/>
      <c r="AC110" s="646"/>
      <c r="AD110" s="646"/>
      <c r="AE110" s="646"/>
      <c r="AF110" s="646"/>
      <c r="AG110" s="652"/>
      <c r="AH110" s="655"/>
      <c r="AI110" s="652"/>
      <c r="AJ110" s="652"/>
      <c r="AK110" s="652"/>
      <c r="AL110" s="656"/>
      <c r="AM110" s="657"/>
      <c r="AN110" s="652"/>
      <c r="AO110" s="652"/>
      <c r="AP110" s="652"/>
      <c r="AQ110" s="652"/>
      <c r="AR110" s="652"/>
      <c r="AS110" s="652"/>
      <c r="AT110" s="652"/>
      <c r="AU110" s="652"/>
      <c r="AV110" s="652"/>
      <c r="AW110" s="652"/>
      <c r="AX110" s="652"/>
      <c r="AY110" s="652"/>
      <c r="AZ110" s="652"/>
      <c r="BA110" s="652"/>
      <c r="BB110" s="652"/>
      <c r="BC110" s="652"/>
      <c r="BD110" s="652"/>
      <c r="BE110" s="652"/>
      <c r="BF110" s="652"/>
      <c r="BG110" s="652"/>
      <c r="BH110" s="652"/>
      <c r="BI110" s="652"/>
      <c r="BJ110" s="652"/>
      <c r="BK110" s="652"/>
      <c r="BL110" s="652"/>
      <c r="BM110" s="652"/>
      <c r="BN110" s="652"/>
      <c r="BO110" s="652"/>
      <c r="BP110" s="652"/>
      <c r="BQ110" s="652"/>
      <c r="BR110" s="652"/>
      <c r="BS110" s="245"/>
    </row>
    <row r="111" spans="1:96" s="217" customFormat="1" ht="15.95" customHeight="1">
      <c r="A111" s="245"/>
      <c r="B111" s="901" t="s">
        <v>248</v>
      </c>
      <c r="C111" s="902">
        <v>73167</v>
      </c>
      <c r="D111" s="903">
        <v>24388</v>
      </c>
      <c r="E111" s="859">
        <v>29388</v>
      </c>
      <c r="F111" s="658"/>
      <c r="G111" s="659"/>
      <c r="H111" s="1228"/>
      <c r="I111" s="1152"/>
      <c r="J111" s="948" t="s">
        <v>329</v>
      </c>
      <c r="K111" s="660" t="s">
        <v>58</v>
      </c>
      <c r="L111" s="660" t="s">
        <v>166</v>
      </c>
      <c r="M111" s="660" t="s">
        <v>333</v>
      </c>
      <c r="N111" s="660" t="s">
        <v>264</v>
      </c>
      <c r="O111" s="739" t="s">
        <v>334</v>
      </c>
      <c r="P111" s="660"/>
      <c r="Q111" s="957" t="s">
        <v>382</v>
      </c>
      <c r="R111" s="1152"/>
      <c r="S111" s="1152"/>
      <c r="T111" s="550"/>
      <c r="U111" s="661"/>
      <c r="V111" s="661"/>
      <c r="W111" s="661"/>
      <c r="X111" s="1258" t="s">
        <v>352</v>
      </c>
      <c r="Y111" s="1259"/>
      <c r="Z111" s="610"/>
      <c r="AA111" s="1153"/>
      <c r="AB111" s="1153"/>
      <c r="AC111" s="1153"/>
      <c r="AD111" s="1153"/>
      <c r="AE111" s="608"/>
      <c r="AF111" s="609"/>
      <c r="AG111" s="662"/>
      <c r="AH111" s="610"/>
      <c r="AI111" s="610"/>
      <c r="AJ111" s="610"/>
      <c r="AK111" s="652"/>
      <c r="AL111" s="652"/>
      <c r="AM111" s="663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652"/>
      <c r="BL111" s="652"/>
      <c r="BM111" s="652"/>
      <c r="BN111" s="652"/>
      <c r="BO111" s="652"/>
      <c r="BP111" s="652"/>
      <c r="BQ111" s="652"/>
      <c r="BR111" s="652"/>
      <c r="BS111" s="245"/>
      <c r="BY111" s="318"/>
      <c r="CR111" s="318"/>
    </row>
    <row r="112" spans="1:96" s="217" customFormat="1" ht="15.95" customHeight="1">
      <c r="A112" s="245"/>
      <c r="B112" s="904" t="s">
        <v>251</v>
      </c>
      <c r="C112" s="902">
        <v>2389.9000000000524</v>
      </c>
      <c r="D112" s="905">
        <v>111211.98700000002</v>
      </c>
      <c r="E112" s="859">
        <v>106212.18700000002</v>
      </c>
      <c r="F112" s="1222" t="s">
        <v>344</v>
      </c>
      <c r="G112" s="664" t="s">
        <v>345</v>
      </c>
      <c r="H112" s="953">
        <v>6</v>
      </c>
      <c r="I112" s="953">
        <v>5</v>
      </c>
      <c r="J112" s="1154">
        <v>21</v>
      </c>
      <c r="K112" s="1155"/>
      <c r="L112" s="1156"/>
      <c r="M112" s="953">
        <v>29</v>
      </c>
      <c r="N112" s="953">
        <v>4</v>
      </c>
      <c r="O112" s="953">
        <v>8</v>
      </c>
      <c r="P112" s="953"/>
      <c r="Q112" s="953">
        <v>20</v>
      </c>
      <c r="R112" s="953">
        <v>12</v>
      </c>
      <c r="S112" s="665">
        <v>105</v>
      </c>
      <c r="T112" s="550"/>
      <c r="U112" s="666"/>
      <c r="V112" s="666"/>
      <c r="W112" s="666"/>
      <c r="X112" s="667"/>
      <c r="Y112" s="1224"/>
      <c r="Z112" s="1224"/>
      <c r="AA112" s="1153"/>
      <c r="AB112" s="1153"/>
      <c r="AC112" s="1153"/>
      <c r="AD112" s="1153"/>
      <c r="AE112" s="608"/>
      <c r="AF112" s="609"/>
      <c r="AG112" s="662"/>
      <c r="AH112" s="1224"/>
      <c r="AI112" s="1224"/>
      <c r="AJ112" s="610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652"/>
      <c r="BL112" s="652"/>
      <c r="BM112" s="652"/>
      <c r="BN112" s="652"/>
      <c r="BO112" s="652"/>
      <c r="BP112" s="652"/>
      <c r="BQ112" s="652"/>
      <c r="BR112" s="652"/>
      <c r="BS112" s="245"/>
      <c r="BY112" s="318"/>
      <c r="CR112" s="318"/>
    </row>
    <row r="113" spans="1:71" ht="15.95" customHeight="1">
      <c r="A113" s="245"/>
      <c r="B113" s="906" t="s">
        <v>252</v>
      </c>
      <c r="C113" s="907">
        <v>3497.8099999999686</v>
      </c>
      <c r="D113" s="908">
        <v>121169</v>
      </c>
      <c r="E113" s="859">
        <v>121168.8</v>
      </c>
      <c r="F113" s="1223"/>
      <c r="G113" s="668" t="s">
        <v>346</v>
      </c>
      <c r="H113" s="669">
        <v>3</v>
      </c>
      <c r="I113" s="669">
        <v>3</v>
      </c>
      <c r="J113" s="669">
        <v>5</v>
      </c>
      <c r="K113" s="669" t="s">
        <v>97</v>
      </c>
      <c r="L113" s="669">
        <v>3</v>
      </c>
      <c r="M113" s="669">
        <v>15</v>
      </c>
      <c r="N113" s="669">
        <v>1</v>
      </c>
      <c r="O113" s="669">
        <v>4</v>
      </c>
      <c r="P113" s="669"/>
      <c r="Q113" s="669">
        <v>21</v>
      </c>
      <c r="R113" s="669">
        <v>10</v>
      </c>
      <c r="S113" s="670">
        <v>65</v>
      </c>
      <c r="T113" s="652"/>
      <c r="U113" s="653"/>
      <c r="V113" s="653"/>
      <c r="W113" s="653"/>
      <c r="X113" s="671"/>
      <c r="Y113" s="1276"/>
      <c r="Z113" s="1276"/>
      <c r="AA113" s="1277"/>
      <c r="AB113" s="1277"/>
      <c r="AC113" s="1277"/>
      <c r="AD113" s="1277"/>
      <c r="AE113" s="605"/>
      <c r="AF113" s="606"/>
      <c r="AG113" s="672"/>
      <c r="AH113" s="607"/>
      <c r="AI113" s="607"/>
      <c r="AJ113" s="607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652"/>
      <c r="BL113" s="652"/>
      <c r="BM113" s="652"/>
      <c r="BN113" s="652"/>
      <c r="BO113" s="652"/>
      <c r="BP113" s="652"/>
      <c r="BQ113" s="652"/>
      <c r="BR113" s="652"/>
      <c r="BS113" s="245"/>
    </row>
    <row r="114" spans="1:71" ht="15.95" customHeight="1">
      <c r="A114" s="245"/>
      <c r="B114" s="1262" t="s">
        <v>253</v>
      </c>
      <c r="C114" s="1263"/>
      <c r="D114" s="909">
        <v>132731</v>
      </c>
      <c r="E114" s="860">
        <v>0</v>
      </c>
      <c r="F114" s="1222" t="s">
        <v>74</v>
      </c>
      <c r="G114" s="668" t="s">
        <v>347</v>
      </c>
      <c r="H114" s="953">
        <v>17</v>
      </c>
      <c r="I114" s="953">
        <v>23</v>
      </c>
      <c r="J114" s="1154">
        <v>89</v>
      </c>
      <c r="K114" s="1155"/>
      <c r="L114" s="1156"/>
      <c r="M114" s="953">
        <v>45</v>
      </c>
      <c r="N114" s="953">
        <v>10</v>
      </c>
      <c r="O114" s="953">
        <v>35</v>
      </c>
      <c r="P114" s="953"/>
      <c r="Q114" s="953">
        <v>120</v>
      </c>
      <c r="R114" s="953">
        <v>14</v>
      </c>
      <c r="S114" s="665">
        <v>353</v>
      </c>
      <c r="T114" s="570"/>
      <c r="U114" s="673"/>
      <c r="V114" s="661"/>
      <c r="W114" s="661"/>
      <c r="X114" s="674"/>
      <c r="Y114" s="1225"/>
      <c r="Z114" s="1225"/>
      <c r="AA114" s="1226"/>
      <c r="AB114" s="1226"/>
      <c r="AC114" s="1226"/>
      <c r="AD114" s="1226"/>
      <c r="AE114" s="675"/>
      <c r="AF114" s="676"/>
      <c r="AG114" s="677"/>
      <c r="AH114" s="678"/>
      <c r="AI114" s="678"/>
      <c r="AJ114" s="678"/>
      <c r="AK114" s="652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2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245"/>
    </row>
    <row r="115" spans="1:71" ht="15.95" customHeight="1">
      <c r="A115" s="245"/>
      <c r="B115" s="910" t="s">
        <v>254</v>
      </c>
      <c r="C115" s="911">
        <v>79054.710000000021</v>
      </c>
      <c r="D115" s="912">
        <v>389499.98700000002</v>
      </c>
      <c r="E115" s="746"/>
      <c r="F115" s="1223"/>
      <c r="G115" s="668" t="s">
        <v>348</v>
      </c>
      <c r="H115" s="669">
        <v>6</v>
      </c>
      <c r="I115" s="669">
        <v>18</v>
      </c>
      <c r="J115" s="669">
        <v>36</v>
      </c>
      <c r="K115" s="669" t="s">
        <v>97</v>
      </c>
      <c r="L115" s="669">
        <v>13</v>
      </c>
      <c r="M115" s="669">
        <v>26</v>
      </c>
      <c r="N115" s="347">
        <v>8</v>
      </c>
      <c r="O115" s="669">
        <v>23</v>
      </c>
      <c r="P115" s="669"/>
      <c r="Q115" s="669">
        <v>107</v>
      </c>
      <c r="R115" s="669">
        <v>13</v>
      </c>
      <c r="S115" s="670">
        <v>250</v>
      </c>
      <c r="T115" s="679">
        <v>0</v>
      </c>
      <c r="U115" s="680"/>
      <c r="V115" s="369"/>
      <c r="W115" s="369"/>
      <c r="X115" s="681"/>
      <c r="Y115" s="1157"/>
      <c r="Z115" s="1157"/>
      <c r="AA115" s="1158"/>
      <c r="AB115" s="1158"/>
      <c r="AC115" s="1158"/>
      <c r="AD115" s="1158"/>
      <c r="AE115" s="597"/>
      <c r="AF115" s="598"/>
      <c r="AG115" s="682"/>
      <c r="AH115" s="599"/>
      <c r="AI115" s="599"/>
      <c r="AJ115" s="599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652"/>
      <c r="BL115" s="652"/>
      <c r="BM115" s="652"/>
      <c r="BN115" s="652"/>
      <c r="BO115" s="652"/>
      <c r="BP115" s="652"/>
      <c r="BQ115" s="652"/>
      <c r="BR115" s="652"/>
      <c r="BS115" s="245"/>
    </row>
    <row r="116" spans="1:71" ht="16.5">
      <c r="C116" s="913">
        <v>79054.71000000005</v>
      </c>
      <c r="D116" s="914">
        <v>79054.710000000021</v>
      </c>
      <c r="E116" s="747">
        <v>0</v>
      </c>
      <c r="F116" s="1184"/>
      <c r="G116" s="1185"/>
      <c r="J116" s="683">
        <v>336779.70200000005</v>
      </c>
      <c r="K116" s="684">
        <v>-69479.387000000104</v>
      </c>
      <c r="L116" s="685" t="e">
        <v>#REF!</v>
      </c>
      <c r="O116" s="686"/>
      <c r="P116" s="686"/>
      <c r="S116" s="687"/>
      <c r="T116" s="367"/>
      <c r="U116" s="368"/>
      <c r="V116" s="369"/>
      <c r="W116" s="369"/>
      <c r="X116" s="681"/>
      <c r="Y116" s="1157"/>
      <c r="Z116" s="1157"/>
      <c r="AA116" s="1158"/>
      <c r="AB116" s="1158"/>
      <c r="AC116" s="1158"/>
      <c r="AD116" s="1158"/>
      <c r="AE116" s="597"/>
      <c r="AF116" s="598"/>
      <c r="AG116" s="682"/>
      <c r="AH116" s="599"/>
      <c r="AI116" s="599"/>
      <c r="AJ116" s="599"/>
      <c r="AK116" s="235"/>
      <c r="AL116" s="235"/>
      <c r="AM116" s="235"/>
      <c r="AN116" s="235"/>
      <c r="AO116" s="235"/>
      <c r="AP116" s="235"/>
      <c r="AQ116" s="235"/>
      <c r="AR116" s="235"/>
      <c r="AS116" s="235"/>
      <c r="AT116" s="235"/>
      <c r="AU116" s="235"/>
      <c r="AV116" s="235"/>
      <c r="AW116" s="235"/>
      <c r="AX116" s="235"/>
      <c r="AY116" s="235"/>
      <c r="AZ116" s="235"/>
      <c r="BA116" s="235"/>
      <c r="BB116" s="235"/>
      <c r="BC116" s="235"/>
      <c r="BD116" s="235"/>
      <c r="BE116" s="235"/>
      <c r="BF116" s="235"/>
      <c r="BG116" s="235"/>
      <c r="BH116" s="235"/>
      <c r="BI116" s="235"/>
      <c r="BJ116" s="235"/>
      <c r="BK116" s="235"/>
      <c r="BL116" s="235"/>
      <c r="BM116" s="235"/>
      <c r="BN116" s="235"/>
      <c r="BO116" s="235"/>
      <c r="BP116" s="235"/>
      <c r="BQ116" s="235"/>
      <c r="BR116" s="235"/>
      <c r="BS116" s="227"/>
    </row>
    <row r="117" spans="1:71" ht="16.5" customHeight="1">
      <c r="A117" s="228"/>
      <c r="B117" s="688" t="s">
        <v>255</v>
      </c>
      <c r="C117" s="689"/>
      <c r="D117" s="690"/>
      <c r="E117" s="691" t="s">
        <v>256</v>
      </c>
      <c r="F117" s="1186">
        <v>256768.98700000002</v>
      </c>
      <c r="G117" s="1186"/>
      <c r="H117" s="692" t="s">
        <v>257</v>
      </c>
      <c r="I117" s="861" t="s">
        <v>398</v>
      </c>
      <c r="J117" s="932">
        <v>156115.59999999992</v>
      </c>
      <c r="K117" s="693" t="s">
        <v>258</v>
      </c>
      <c r="L117" s="694">
        <v>100653.3870000001</v>
      </c>
      <c r="M117" s="695" t="s">
        <v>259</v>
      </c>
      <c r="N117" s="696"/>
      <c r="O117" s="695"/>
      <c r="P117" s="695"/>
      <c r="Q117" s="695"/>
      <c r="R117" s="695"/>
      <c r="S117" s="697"/>
      <c r="T117" s="698"/>
      <c r="U117"/>
      <c r="V117" s="698"/>
      <c r="W117" s="698"/>
      <c r="X117" s="699"/>
      <c r="Y117" s="1187"/>
      <c r="Z117" s="1187"/>
      <c r="AA117" s="1174"/>
      <c r="AB117" s="1174"/>
      <c r="AC117" s="1174"/>
      <c r="AD117" s="1174"/>
      <c r="AE117" s="700"/>
      <c r="AF117" s="701"/>
      <c r="AG117" s="702"/>
      <c r="AH117" s="703"/>
      <c r="AI117" s="703"/>
      <c r="AJ117" s="703"/>
      <c r="AK117" s="244"/>
      <c r="AL117" s="244"/>
      <c r="AM117" s="244"/>
      <c r="AN117" s="244"/>
      <c r="AO117" s="244"/>
      <c r="AP117" s="244"/>
      <c r="AQ117" s="244"/>
      <c r="AR117" s="244"/>
      <c r="AS117" s="244"/>
      <c r="AT117" s="244"/>
      <c r="AU117" s="244"/>
      <c r="AV117" s="244"/>
      <c r="AW117" s="244"/>
      <c r="AX117" s="244"/>
      <c r="AY117" s="244"/>
      <c r="AZ117" s="244"/>
      <c r="BA117" s="244"/>
      <c r="BB117" s="244"/>
      <c r="BC117" s="244"/>
      <c r="BD117" s="244"/>
      <c r="BE117" s="244"/>
      <c r="BF117" s="244"/>
      <c r="BG117" s="244"/>
      <c r="BH117" s="244"/>
      <c r="BI117" s="244"/>
      <c r="BJ117" s="244"/>
      <c r="BK117" s="244"/>
      <c r="BL117" s="244"/>
      <c r="BM117" s="244"/>
      <c r="BN117" s="244"/>
      <c r="BO117" s="244"/>
      <c r="BP117" s="244"/>
      <c r="BQ117" s="244"/>
      <c r="BR117" s="244"/>
      <c r="BS117" s="228"/>
    </row>
    <row r="118" spans="1:71" ht="16.5">
      <c r="A118" s="228"/>
      <c r="B118" s="1160" t="s">
        <v>369</v>
      </c>
      <c r="C118" s="1160"/>
      <c r="D118" s="1160"/>
      <c r="E118" s="704">
        <v>-533750.98699999729</v>
      </c>
      <c r="F118" s="705"/>
      <c r="G118" s="705"/>
      <c r="H118" s="705"/>
      <c r="I118" s="706">
        <v>3618822.5130000017</v>
      </c>
      <c r="J118" s="707"/>
      <c r="K118" s="705"/>
      <c r="L118" s="705"/>
      <c r="M118" s="708">
        <v>-533750.98699999729</v>
      </c>
      <c r="N118" s="709"/>
      <c r="O118" s="709"/>
      <c r="P118" s="709"/>
      <c r="Q118" s="709"/>
      <c r="R118" s="1161"/>
      <c r="S118" s="1161"/>
      <c r="T118" s="698"/>
      <c r="U118" s="710"/>
      <c r="V118" s="711"/>
      <c r="W118" s="711"/>
      <c r="X118" s="681"/>
      <c r="Y118" s="1157"/>
      <c r="Z118" s="1157"/>
      <c r="AA118" s="1158"/>
      <c r="AB118" s="1158"/>
      <c r="AC118" s="1158"/>
      <c r="AD118" s="1158"/>
      <c r="AE118" s="597"/>
      <c r="AF118" s="598"/>
      <c r="AG118" s="682"/>
      <c r="AH118" s="599"/>
      <c r="AI118" s="599"/>
      <c r="AJ118" s="599"/>
      <c r="AK118" s="244"/>
      <c r="AL118" s="244"/>
      <c r="AM118" s="244"/>
      <c r="AN118" s="244"/>
      <c r="AO118" s="244"/>
      <c r="AP118" s="244"/>
      <c r="AQ118" s="244"/>
      <c r="AR118" s="244"/>
      <c r="AS118" s="244"/>
      <c r="AT118" s="244"/>
      <c r="AU118" s="244"/>
      <c r="AV118" s="244"/>
      <c r="AW118" s="244"/>
      <c r="AX118" s="244"/>
      <c r="AY118" s="244"/>
      <c r="AZ118" s="244"/>
      <c r="BA118" s="244"/>
      <c r="BB118" s="244"/>
      <c r="BC118" s="244"/>
      <c r="BD118" s="244"/>
      <c r="BE118" s="244"/>
      <c r="BF118" s="244"/>
      <c r="BG118" s="244"/>
      <c r="BH118" s="244"/>
      <c r="BI118" s="244"/>
      <c r="BJ118" s="244"/>
      <c r="BK118" s="244"/>
      <c r="BL118" s="244"/>
      <c r="BM118" s="244"/>
      <c r="BN118" s="244"/>
      <c r="BO118" s="244"/>
      <c r="BP118" s="244"/>
      <c r="BQ118" s="244"/>
      <c r="BR118" s="244"/>
      <c r="BS118" s="228"/>
    </row>
    <row r="119" spans="1:71" ht="16.5">
      <c r="B119" s="712">
        <v>24388</v>
      </c>
      <c r="C119" s="712">
        <v>24388</v>
      </c>
      <c r="D119" s="933"/>
      <c r="E119" s="713"/>
      <c r="F119" s="713"/>
      <c r="G119" s="713"/>
      <c r="H119" s="713"/>
      <c r="I119" s="713"/>
      <c r="J119" s="713"/>
      <c r="K119" s="713"/>
      <c r="L119" s="713"/>
      <c r="M119" s="713"/>
      <c r="N119" s="713"/>
      <c r="O119" s="713"/>
      <c r="P119" s="713"/>
      <c r="Q119" s="713"/>
      <c r="T119" s="367"/>
      <c r="U119" s="368"/>
      <c r="V119" s="368"/>
      <c r="W119" s="368"/>
      <c r="X119" s="681"/>
      <c r="Y119" s="1162"/>
      <c r="Z119" s="1162"/>
      <c r="AA119" s="1162"/>
      <c r="AB119" s="1162"/>
      <c r="AC119" s="1162"/>
      <c r="AD119" s="1162"/>
      <c r="AE119" s="714"/>
      <c r="AF119" s="598"/>
      <c r="AG119" s="715"/>
      <c r="AH119" s="947"/>
      <c r="AI119" s="716"/>
      <c r="AJ119" s="716"/>
      <c r="AK119" s="235"/>
      <c r="AL119" s="235"/>
      <c r="AM119" s="235"/>
      <c r="AN119" s="235"/>
      <c r="AO119" s="235"/>
      <c r="AP119" s="235"/>
      <c r="AQ119" s="235"/>
      <c r="AR119" s="235"/>
      <c r="AS119" s="235"/>
      <c r="AT119" s="235"/>
      <c r="AU119" s="235"/>
      <c r="AV119" s="235"/>
      <c r="AW119" s="235"/>
      <c r="AX119" s="235"/>
      <c r="AY119" s="235"/>
      <c r="AZ119" s="235"/>
      <c r="BA119" s="235"/>
      <c r="BB119" s="235"/>
      <c r="BC119" s="235"/>
      <c r="BD119" s="235"/>
      <c r="BE119" s="235"/>
      <c r="BF119" s="235"/>
      <c r="BG119" s="235"/>
      <c r="BH119" s="235"/>
      <c r="BI119" s="235"/>
      <c r="BJ119" s="235"/>
      <c r="BK119" s="235"/>
      <c r="BL119" s="235"/>
      <c r="BM119" s="235"/>
      <c r="BN119" s="235"/>
      <c r="BO119" s="235"/>
      <c r="BP119" s="235"/>
      <c r="BQ119" s="235"/>
      <c r="BR119" s="235"/>
      <c r="BS119" s="227"/>
    </row>
    <row r="120" spans="1:71" ht="16.5">
      <c r="B120" s="712">
        <v>111211.98700000002</v>
      </c>
      <c r="C120" s="712">
        <v>71669.987000000023</v>
      </c>
      <c r="D120" s="934"/>
      <c r="E120" s="713"/>
      <c r="F120" s="713"/>
      <c r="G120" s="713"/>
      <c r="H120" s="713"/>
      <c r="I120" s="713"/>
      <c r="J120" s="713"/>
      <c r="K120" s="713"/>
      <c r="L120" s="713"/>
      <c r="M120" s="713"/>
      <c r="N120" s="713"/>
      <c r="O120" s="713"/>
      <c r="P120" s="713"/>
      <c r="Q120" s="713"/>
      <c r="R120" s="1178">
        <v>9374397</v>
      </c>
      <c r="S120" s="1178"/>
      <c r="T120" s="367"/>
      <c r="U120" s="368"/>
      <c r="V120" s="368"/>
      <c r="W120" s="368"/>
      <c r="X120" s="681"/>
      <c r="Y120" s="1157"/>
      <c r="Z120" s="1157"/>
      <c r="AA120" s="1158"/>
      <c r="AB120" s="1158"/>
      <c r="AC120" s="1158"/>
      <c r="AD120" s="1158"/>
      <c r="AE120" s="597"/>
      <c r="AF120" s="598"/>
      <c r="AG120" s="682"/>
      <c r="AH120" s="599"/>
      <c r="AI120" s="599"/>
      <c r="AJ120" s="599"/>
      <c r="AK120" s="235"/>
      <c r="AL120" s="235"/>
      <c r="AM120" s="235"/>
      <c r="AN120" s="235"/>
      <c r="AO120" s="235"/>
      <c r="AP120" s="235"/>
      <c r="AQ120" s="235"/>
      <c r="AR120" s="235"/>
      <c r="AS120" s="235"/>
      <c r="AT120" s="235"/>
      <c r="AU120" s="235"/>
      <c r="AV120" s="235"/>
      <c r="AW120" s="235"/>
      <c r="AX120" s="235"/>
      <c r="AY120" s="235"/>
      <c r="AZ120" s="235"/>
      <c r="BA120" s="235"/>
      <c r="BB120" s="235"/>
      <c r="BC120" s="235"/>
      <c r="BD120" s="235"/>
      <c r="BE120" s="235"/>
      <c r="BF120" s="235"/>
      <c r="BG120" s="235"/>
      <c r="BH120" s="235"/>
      <c r="BI120" s="235"/>
      <c r="BJ120" s="235"/>
      <c r="BK120" s="235"/>
      <c r="BL120" s="235"/>
      <c r="BM120" s="235"/>
      <c r="BN120" s="235"/>
      <c r="BO120" s="235"/>
      <c r="BP120" s="235"/>
      <c r="BQ120" s="235"/>
      <c r="BR120" s="235"/>
      <c r="BS120" s="227"/>
    </row>
    <row r="121" spans="1:71" ht="16.5">
      <c r="B121" s="712">
        <v>121169</v>
      </c>
      <c r="C121" s="712">
        <v>4595</v>
      </c>
      <c r="D121" s="717"/>
      <c r="E121" s="686"/>
      <c r="G121" s="718"/>
      <c r="H121" s="719"/>
      <c r="I121" s="719"/>
      <c r="R121" s="1170">
        <v>11703423</v>
      </c>
      <c r="S121" s="1170"/>
      <c r="T121" s="367"/>
      <c r="U121" s="368"/>
      <c r="V121" s="368"/>
      <c r="W121" s="368"/>
      <c r="X121" s="681"/>
      <c r="Y121" s="1157"/>
      <c r="Z121" s="1157"/>
      <c r="AA121" s="1158"/>
      <c r="AB121" s="1158"/>
      <c r="AC121" s="1158"/>
      <c r="AD121" s="1158"/>
      <c r="AE121" s="597"/>
      <c r="AF121" s="598"/>
      <c r="AG121" s="682"/>
      <c r="AH121" s="599"/>
      <c r="AI121" s="599"/>
      <c r="AJ121" s="599"/>
      <c r="AK121" s="235"/>
      <c r="AL121" s="235"/>
      <c r="AM121" s="235"/>
      <c r="AN121" s="235"/>
      <c r="AO121" s="235"/>
      <c r="AP121" s="235"/>
      <c r="AQ121" s="235"/>
      <c r="AR121" s="235"/>
      <c r="AS121" s="235"/>
      <c r="AT121" s="235"/>
      <c r="AU121" s="235"/>
      <c r="AV121" s="235"/>
      <c r="AW121" s="235"/>
      <c r="AX121" s="235"/>
      <c r="AY121" s="235"/>
      <c r="AZ121" s="235"/>
      <c r="BA121" s="235"/>
      <c r="BB121" s="235"/>
      <c r="BC121" s="235"/>
      <c r="BD121" s="235"/>
      <c r="BE121" s="235"/>
      <c r="BF121" s="235"/>
      <c r="BG121" s="235"/>
      <c r="BH121" s="235"/>
      <c r="BI121" s="235"/>
      <c r="BJ121" s="235"/>
      <c r="BK121" s="235"/>
      <c r="BL121" s="235"/>
      <c r="BM121" s="235"/>
      <c r="BN121" s="235"/>
      <c r="BO121" s="235"/>
      <c r="BP121" s="235"/>
      <c r="BQ121" s="235"/>
      <c r="BR121" s="235"/>
      <c r="BS121" s="227"/>
    </row>
    <row r="122" spans="1:71" ht="16.5">
      <c r="B122" s="712">
        <v>256768.98700000002</v>
      </c>
      <c r="C122" s="712">
        <v>100652.98700000002</v>
      </c>
      <c r="D122" s="399"/>
      <c r="E122" s="720"/>
      <c r="F122" s="721"/>
      <c r="G122" s="399"/>
      <c r="I122" s="292" t="s">
        <v>330</v>
      </c>
      <c r="J122" s="292"/>
      <c r="K122" s="292"/>
      <c r="R122" s="1159"/>
      <c r="S122" s="1159"/>
      <c r="T122" s="367"/>
      <c r="U122" s="368"/>
      <c r="V122" s="368"/>
      <c r="W122" s="368"/>
      <c r="X122" s="681"/>
      <c r="Y122" s="1157"/>
      <c r="Z122" s="1157"/>
      <c r="AA122" s="1158"/>
      <c r="AB122" s="1158"/>
      <c r="AC122" s="1158"/>
      <c r="AD122" s="1158"/>
      <c r="AE122" s="597"/>
      <c r="AF122" s="598"/>
      <c r="AG122" s="682"/>
      <c r="AH122" s="599"/>
      <c r="AI122" s="599"/>
      <c r="AJ122" s="599"/>
      <c r="AK122" s="235"/>
      <c r="AL122" s="235"/>
      <c r="AM122" s="235"/>
      <c r="AN122" s="235"/>
      <c r="AO122" s="235"/>
      <c r="AP122" s="235"/>
      <c r="AQ122" s="235"/>
      <c r="AR122" s="235"/>
      <c r="AS122" s="235"/>
      <c r="AT122" s="235"/>
      <c r="AU122" s="235"/>
      <c r="AV122" s="235"/>
      <c r="AW122" s="235"/>
      <c r="AX122" s="235"/>
      <c r="AY122" s="235"/>
      <c r="AZ122" s="235"/>
      <c r="BA122" s="235"/>
      <c r="BB122" s="235"/>
      <c r="BC122" s="235"/>
      <c r="BD122" s="235"/>
      <c r="BE122" s="235"/>
      <c r="BF122" s="235"/>
      <c r="BG122" s="235"/>
      <c r="BH122" s="235"/>
      <c r="BI122" s="235"/>
      <c r="BJ122" s="235"/>
      <c r="BK122" s="235"/>
      <c r="BL122" s="235"/>
      <c r="BM122" s="235"/>
      <c r="BN122" s="235"/>
      <c r="BO122" s="235"/>
      <c r="BP122" s="235"/>
      <c r="BQ122" s="235"/>
      <c r="BR122" s="235"/>
      <c r="BS122" s="227"/>
    </row>
    <row r="123" spans="1:71" ht="16.5">
      <c r="B123" s="915" t="s">
        <v>298</v>
      </c>
      <c r="C123" s="916" t="s">
        <v>291</v>
      </c>
      <c r="D123" s="917">
        <v>0</v>
      </c>
      <c r="E123" s="918"/>
      <c r="F123" s="917">
        <v>0</v>
      </c>
      <c r="G123" s="917">
        <v>0</v>
      </c>
      <c r="H123" s="241"/>
      <c r="I123" s="292" t="s">
        <v>324</v>
      </c>
      <c r="J123" s="292">
        <v>973.50999999996566</v>
      </c>
      <c r="K123" s="292">
        <v>-17326</v>
      </c>
      <c r="L123" s="862">
        <v>134210</v>
      </c>
      <c r="M123" s="862">
        <v>122558.98700000002</v>
      </c>
      <c r="N123" s="863"/>
      <c r="O123" s="864">
        <v>21905.599999999919</v>
      </c>
      <c r="P123" s="723"/>
      <c r="Q123" s="724"/>
      <c r="R123" s="1169"/>
      <c r="S123" s="1169"/>
      <c r="T123" s="367"/>
      <c r="U123" s="368"/>
      <c r="V123" s="368"/>
      <c r="W123" s="368"/>
      <c r="X123" s="368"/>
      <c r="Y123" s="369"/>
      <c r="Z123" s="235"/>
      <c r="AA123" s="240"/>
      <c r="AB123" s="235"/>
      <c r="AC123" s="235"/>
      <c r="AD123" s="235"/>
      <c r="AE123" s="235"/>
      <c r="AF123" s="235"/>
      <c r="AG123" s="235"/>
      <c r="AH123" s="235"/>
      <c r="AI123" s="235"/>
      <c r="AJ123" s="235"/>
      <c r="AK123" s="235"/>
      <c r="AL123" s="235"/>
      <c r="AM123" s="235"/>
      <c r="AN123" s="235"/>
      <c r="AO123" s="235"/>
      <c r="AP123" s="235"/>
      <c r="AQ123" s="235"/>
      <c r="AR123" s="235"/>
      <c r="AS123" s="235"/>
      <c r="AT123" s="235"/>
      <c r="AU123" s="235"/>
      <c r="AV123" s="235"/>
      <c r="AW123" s="235"/>
      <c r="AX123" s="235"/>
      <c r="AY123" s="235"/>
      <c r="AZ123" s="235"/>
      <c r="BA123" s="235"/>
      <c r="BB123" s="235"/>
      <c r="BC123" s="235"/>
      <c r="BD123" s="235"/>
      <c r="BE123" s="235"/>
      <c r="BF123" s="235"/>
      <c r="BG123" s="235"/>
      <c r="BH123" s="235"/>
      <c r="BI123" s="235"/>
      <c r="BJ123" s="235"/>
      <c r="BK123" s="235"/>
      <c r="BL123" s="235"/>
      <c r="BM123" s="235"/>
      <c r="BN123" s="235"/>
      <c r="BO123" s="235"/>
      <c r="BP123" s="235"/>
      <c r="BQ123" s="235"/>
      <c r="BR123" s="235"/>
      <c r="BS123" s="227"/>
    </row>
    <row r="124" spans="1:71" ht="16.5">
      <c r="B124" s="725"/>
      <c r="C124" s="916" t="s">
        <v>292</v>
      </c>
      <c r="D124" s="917">
        <v>0</v>
      </c>
      <c r="E124" s="918"/>
      <c r="F124" s="917">
        <v>19375</v>
      </c>
      <c r="G124" s="917">
        <v>19375</v>
      </c>
      <c r="H124" s="241"/>
      <c r="I124" s="292" t="s">
        <v>325</v>
      </c>
      <c r="J124" s="292"/>
      <c r="K124" s="292"/>
      <c r="L124" s="239"/>
      <c r="M124" s="723"/>
      <c r="N124" s="235"/>
      <c r="O124" s="723"/>
      <c r="P124" s="723"/>
      <c r="Q124" s="235"/>
      <c r="R124" s="1169"/>
      <c r="S124" s="1169"/>
      <c r="T124" s="367"/>
      <c r="U124" s="368"/>
      <c r="V124" s="368"/>
      <c r="W124" s="368"/>
      <c r="X124" s="726"/>
      <c r="Y124" s="369"/>
      <c r="Z124" s="235"/>
      <c r="AA124" s="240"/>
      <c r="AB124" s="235"/>
      <c r="AC124" s="235"/>
      <c r="AD124" s="235"/>
      <c r="AE124" s="235"/>
      <c r="AF124" s="235"/>
      <c r="AG124" s="235"/>
      <c r="AH124" s="235"/>
      <c r="AI124" s="235"/>
      <c r="AJ124" s="235"/>
      <c r="AK124" s="235"/>
      <c r="AL124" s="235"/>
      <c r="AM124" s="235"/>
      <c r="AN124" s="235"/>
      <c r="AO124" s="235"/>
      <c r="AP124" s="235"/>
      <c r="AQ124" s="235"/>
      <c r="AR124" s="235"/>
      <c r="AS124" s="235"/>
      <c r="AT124" s="235"/>
      <c r="AU124" s="235"/>
      <c r="AV124" s="235"/>
      <c r="AW124" s="235"/>
      <c r="AX124" s="235"/>
      <c r="AY124" s="235"/>
      <c r="AZ124" s="235"/>
      <c r="BA124" s="235"/>
      <c r="BB124" s="235"/>
      <c r="BC124" s="235"/>
      <c r="BD124" s="235"/>
      <c r="BE124" s="235"/>
      <c r="BF124" s="235"/>
      <c r="BG124" s="235"/>
      <c r="BH124" s="235"/>
      <c r="BI124" s="235"/>
      <c r="BJ124" s="235"/>
      <c r="BK124" s="235"/>
      <c r="BL124" s="235"/>
      <c r="BM124" s="235"/>
      <c r="BN124" s="235"/>
      <c r="BO124" s="235"/>
      <c r="BP124" s="235"/>
      <c r="BQ124" s="235"/>
      <c r="BR124" s="235"/>
      <c r="BS124" s="227"/>
    </row>
    <row r="125" spans="1:71" ht="14.25" hidden="1" customHeight="1">
      <c r="B125" s="725"/>
      <c r="C125" s="916" t="s">
        <v>293</v>
      </c>
      <c r="D125" s="917">
        <v>0</v>
      </c>
      <c r="E125" s="918"/>
      <c r="F125" s="917">
        <v>82088</v>
      </c>
      <c r="G125" s="917">
        <v>82088</v>
      </c>
      <c r="H125" s="241"/>
      <c r="I125" s="292" t="s">
        <v>326</v>
      </c>
      <c r="J125" s="292"/>
      <c r="K125" s="292"/>
      <c r="L125" s="239"/>
      <c r="M125" s="235"/>
      <c r="N125" s="235" t="s">
        <v>268</v>
      </c>
      <c r="O125" s="235"/>
      <c r="P125" s="235"/>
      <c r="Q125" s="235"/>
      <c r="R125" s="235"/>
      <c r="S125" s="235"/>
      <c r="T125" s="367"/>
      <c r="U125" s="368"/>
      <c r="V125" s="368"/>
      <c r="W125" s="368">
        <v>0</v>
      </c>
      <c r="X125" s="368"/>
      <c r="Y125" s="369"/>
      <c r="Z125" s="235"/>
      <c r="AA125" s="240"/>
      <c r="AB125" s="235"/>
      <c r="AC125" s="235"/>
      <c r="AD125" s="235"/>
      <c r="AE125" s="235"/>
      <c r="AF125" s="235"/>
      <c r="AG125" s="235"/>
      <c r="AH125" s="235"/>
      <c r="AI125" s="235"/>
      <c r="AJ125" s="235"/>
      <c r="AK125" s="235"/>
      <c r="AL125" s="235"/>
      <c r="AM125" s="235"/>
      <c r="AN125" s="235"/>
      <c r="AO125" s="235"/>
      <c r="AP125" s="235"/>
      <c r="AQ125" s="235"/>
      <c r="AR125" s="235"/>
      <c r="AS125" s="235"/>
      <c r="AT125" s="235"/>
      <c r="AU125" s="235"/>
      <c r="AV125" s="235"/>
      <c r="AW125" s="235"/>
      <c r="AX125" s="235"/>
      <c r="AY125" s="235"/>
      <c r="AZ125" s="235"/>
      <c r="BA125" s="235"/>
      <c r="BB125" s="235"/>
      <c r="BC125" s="235"/>
      <c r="BD125" s="235"/>
      <c r="BE125" s="235"/>
      <c r="BF125" s="235"/>
      <c r="BG125" s="235"/>
      <c r="BH125" s="235"/>
      <c r="BI125" s="235"/>
      <c r="BJ125" s="235"/>
      <c r="BK125" s="235"/>
      <c r="BL125" s="235"/>
      <c r="BM125" s="235"/>
      <c r="BN125" s="235"/>
      <c r="BO125" s="235"/>
      <c r="BP125" s="235"/>
      <c r="BQ125" s="235"/>
      <c r="BR125" s="235"/>
      <c r="BS125" s="227"/>
    </row>
    <row r="126" spans="1:71" ht="14.25" hidden="1" customHeight="1">
      <c r="B126" s="725"/>
      <c r="C126" s="916" t="s">
        <v>294</v>
      </c>
      <c r="D126" s="917"/>
      <c r="E126" s="918"/>
      <c r="F126" s="917"/>
      <c r="G126" s="918"/>
      <c r="H126" s="241"/>
      <c r="I126" s="292" t="s">
        <v>327</v>
      </c>
      <c r="J126" s="292">
        <v>9750</v>
      </c>
      <c r="K126" s="292"/>
      <c r="L126" s="239"/>
      <c r="M126" s="235"/>
      <c r="N126" s="235"/>
      <c r="O126" s="235"/>
      <c r="P126" s="235"/>
      <c r="Q126" s="235"/>
      <c r="R126" s="235"/>
      <c r="S126" s="724"/>
      <c r="T126" s="367"/>
      <c r="U126" s="368"/>
      <c r="V126" s="368"/>
      <c r="W126" s="368">
        <v>0</v>
      </c>
      <c r="X126" s="368"/>
      <c r="Y126" s="369"/>
      <c r="Z126" s="235"/>
      <c r="AA126" s="240"/>
      <c r="AB126" s="235"/>
      <c r="AC126" s="235"/>
      <c r="AD126" s="235"/>
      <c r="AE126" s="235"/>
      <c r="AF126" s="235"/>
      <c r="AG126" s="235"/>
      <c r="AH126" s="235"/>
      <c r="AI126" s="235"/>
      <c r="AJ126" s="235"/>
      <c r="AK126" s="724"/>
      <c r="AL126" s="235"/>
      <c r="AM126" s="235"/>
      <c r="AN126" s="235"/>
      <c r="AO126" s="235"/>
      <c r="AP126" s="235"/>
      <c r="AQ126" s="235"/>
      <c r="AR126" s="235"/>
      <c r="AS126" s="235"/>
      <c r="AT126" s="235"/>
      <c r="AU126" s="235"/>
      <c r="AV126" s="235"/>
      <c r="AW126" s="235"/>
      <c r="AX126" s="235"/>
      <c r="AY126" s="235"/>
      <c r="AZ126" s="235"/>
      <c r="BA126" s="235"/>
      <c r="BB126" s="235"/>
      <c r="BC126" s="235"/>
      <c r="BD126" s="235"/>
      <c r="BE126" s="235"/>
      <c r="BF126" s="235"/>
      <c r="BG126" s="235"/>
      <c r="BH126" s="235"/>
      <c r="BI126" s="235"/>
      <c r="BJ126" s="235"/>
      <c r="BK126" s="235"/>
      <c r="BL126" s="235"/>
      <c r="BM126" s="235"/>
      <c r="BN126" s="235"/>
      <c r="BO126" s="235"/>
      <c r="BP126" s="235"/>
      <c r="BQ126" s="235"/>
      <c r="BR126" s="235"/>
      <c r="BS126" s="227"/>
    </row>
    <row r="127" spans="1:71" ht="15" hidden="1" customHeight="1">
      <c r="B127" s="919">
        <v>0</v>
      </c>
      <c r="C127" s="916" t="s">
        <v>199</v>
      </c>
      <c r="D127" s="918">
        <v>0</v>
      </c>
      <c r="E127" s="920"/>
      <c r="F127" s="918">
        <v>101463</v>
      </c>
      <c r="G127" s="921">
        <v>101463</v>
      </c>
      <c r="H127" s="235"/>
      <c r="I127" s="292"/>
      <c r="J127" s="292">
        <v>9750</v>
      </c>
      <c r="K127" s="292"/>
      <c r="L127" s="728"/>
      <c r="M127" s="235"/>
      <c r="N127" s="235"/>
      <c r="O127" s="235"/>
      <c r="P127" s="235"/>
      <c r="Q127" s="235"/>
      <c r="R127" s="235"/>
      <c r="S127" s="242"/>
      <c r="T127" s="227"/>
      <c r="U127" s="368"/>
      <c r="V127" s="368">
        <v>0</v>
      </c>
      <c r="W127" s="368">
        <v>0</v>
      </c>
      <c r="X127" s="368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724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7"/>
      <c r="BB127" s="227"/>
      <c r="BC127" s="227"/>
      <c r="BD127" s="227"/>
      <c r="BE127" s="227"/>
      <c r="BF127" s="227"/>
      <c r="BG127" s="227"/>
      <c r="BH127" s="227"/>
      <c r="BI127" s="227"/>
      <c r="BJ127" s="227"/>
      <c r="BK127" s="227"/>
      <c r="BL127" s="227"/>
      <c r="BM127" s="227"/>
      <c r="BN127" s="227"/>
      <c r="BO127" s="227"/>
      <c r="BP127" s="227"/>
      <c r="BQ127" s="227"/>
      <c r="BR127" s="227"/>
      <c r="BS127" s="227"/>
    </row>
    <row r="128" spans="1:71" ht="14.25" hidden="1" customHeight="1">
      <c r="A128" s="235"/>
      <c r="B128" s="729"/>
      <c r="C128" s="729"/>
      <c r="D128" s="730"/>
      <c r="E128" s="729"/>
      <c r="F128" s="731"/>
      <c r="G128" s="732"/>
      <c r="H128" s="240"/>
      <c r="I128" s="292" t="s">
        <v>295</v>
      </c>
      <c r="J128" s="292">
        <v>0</v>
      </c>
      <c r="K128" s="292"/>
      <c r="L128" s="235"/>
      <c r="M128" s="235"/>
      <c r="N128" s="235"/>
      <c r="O128" s="733"/>
      <c r="P128" s="733"/>
      <c r="Q128" s="235"/>
      <c r="R128"/>
      <c r="S128" s="242"/>
      <c r="T128" s="235"/>
      <c r="U128" s="235"/>
      <c r="V128" s="235"/>
      <c r="W128" s="235"/>
      <c r="X128" s="235"/>
      <c r="Y128" s="235"/>
      <c r="Z128" s="235"/>
      <c r="AA128" s="235"/>
      <c r="AB128" s="235"/>
      <c r="AC128" s="235"/>
      <c r="AD128" s="235"/>
      <c r="AE128" s="235"/>
      <c r="AF128" s="235"/>
      <c r="AG128" s="235"/>
      <c r="AH128" s="235"/>
      <c r="AI128" s="235"/>
      <c r="AJ128" s="235"/>
      <c r="AK128" s="235"/>
      <c r="AL128" s="235"/>
      <c r="AM128" s="235"/>
      <c r="AN128" s="235"/>
      <c r="AO128" s="235"/>
      <c r="AP128" s="235"/>
      <c r="AQ128" s="235"/>
      <c r="AR128" s="235"/>
      <c r="AS128" s="235"/>
      <c r="AT128" s="235"/>
      <c r="AU128" s="235"/>
      <c r="AV128" s="235"/>
      <c r="AW128" s="235"/>
      <c r="AX128" s="235"/>
      <c r="AY128" s="235"/>
      <c r="AZ128" s="235"/>
      <c r="BA128" s="235"/>
      <c r="BB128" s="235"/>
      <c r="BC128" s="235"/>
      <c r="BD128" s="235"/>
      <c r="BE128" s="235"/>
      <c r="BF128" s="235"/>
      <c r="BG128" s="235"/>
      <c r="BH128" s="235"/>
      <c r="BI128" s="235"/>
      <c r="BJ128" s="235"/>
      <c r="BK128" s="235"/>
      <c r="BL128" s="235"/>
      <c r="BM128" s="235"/>
      <c r="BN128" s="235"/>
      <c r="BO128" s="235"/>
      <c r="BP128" s="235"/>
      <c r="BQ128" s="235"/>
      <c r="BR128" s="235"/>
      <c r="BS128" s="235"/>
    </row>
    <row r="129" spans="1:71" ht="15" hidden="1" customHeight="1">
      <c r="A129" s="235"/>
      <c r="B129" s="734" t="s">
        <v>300</v>
      </c>
      <c r="C129" s="735" t="s">
        <v>296</v>
      </c>
      <c r="D129" s="736">
        <v>0</v>
      </c>
      <c r="E129" s="737">
        <v>0.6</v>
      </c>
      <c r="F129" s="736">
        <v>0</v>
      </c>
      <c r="G129" s="737">
        <v>0.6</v>
      </c>
      <c r="H129" s="240"/>
      <c r="I129" s="292"/>
      <c r="J129" s="292">
        <v>10723.509999999966</v>
      </c>
      <c r="K129" s="292"/>
      <c r="L129" s="235"/>
      <c r="M129" s="235"/>
      <c r="N129" s="235"/>
      <c r="O129" s="235"/>
      <c r="P129" s="235"/>
      <c r="Q129" s="235"/>
      <c r="R129" s="235"/>
      <c r="S129" s="242"/>
      <c r="T129" s="235"/>
      <c r="U129" s="235"/>
      <c r="V129" s="235"/>
      <c r="W129" s="235"/>
      <c r="X129" s="235"/>
      <c r="Y129" s="235"/>
      <c r="Z129" s="235"/>
      <c r="AA129" s="235"/>
      <c r="AB129" s="235"/>
      <c r="AC129" s="235"/>
      <c r="AD129" s="235"/>
      <c r="AE129" s="235"/>
      <c r="AF129" s="235"/>
      <c r="AG129" s="235"/>
      <c r="AH129" s="235"/>
      <c r="AI129" s="235"/>
      <c r="AJ129" s="235"/>
      <c r="AK129" s="235"/>
      <c r="AL129" s="235"/>
      <c r="AM129" s="235"/>
      <c r="AN129" s="235"/>
      <c r="AO129" s="235"/>
      <c r="AP129" s="235"/>
      <c r="AQ129" s="235"/>
      <c r="AR129" s="235"/>
      <c r="AS129" s="235"/>
      <c r="AT129" s="235"/>
      <c r="AU129" s="235"/>
      <c r="AV129" s="235"/>
      <c r="AW129" s="235"/>
      <c r="AX129" s="235"/>
      <c r="AY129" s="235"/>
      <c r="AZ129" s="235"/>
      <c r="BA129" s="235"/>
      <c r="BB129" s="235"/>
      <c r="BC129" s="235"/>
      <c r="BD129" s="235"/>
      <c r="BE129" s="235"/>
      <c r="BF129" s="235"/>
      <c r="BG129" s="235"/>
      <c r="BH129" s="235"/>
      <c r="BI129" s="235"/>
      <c r="BJ129" s="235"/>
      <c r="BK129" s="235"/>
      <c r="BL129" s="235"/>
      <c r="BM129" s="235"/>
      <c r="BN129" s="235"/>
      <c r="BO129" s="235"/>
      <c r="BP129" s="235"/>
      <c r="BQ129" s="235"/>
      <c r="BR129" s="235"/>
      <c r="BS129" s="235"/>
    </row>
    <row r="130" spans="1:71" ht="15" hidden="1" customHeight="1">
      <c r="A130" s="235"/>
      <c r="B130" s="734"/>
      <c r="C130" s="735" t="s">
        <v>297</v>
      </c>
      <c r="D130" s="736">
        <v>0</v>
      </c>
      <c r="E130" s="737">
        <v>0.4</v>
      </c>
      <c r="F130" s="736">
        <v>0</v>
      </c>
      <c r="G130" s="737">
        <v>0.4</v>
      </c>
      <c r="H130" s="235"/>
      <c r="I130" s="241"/>
      <c r="J130"/>
      <c r="K130" s="235"/>
      <c r="L130" s="235"/>
      <c r="M130" s="235"/>
      <c r="N130" s="235"/>
      <c r="O130" s="235"/>
      <c r="P130" s="235"/>
      <c r="Q130"/>
      <c r="R130" s="235"/>
      <c r="S130" s="235"/>
      <c r="T130" s="922"/>
      <c r="U130" s="923"/>
      <c r="V130" s="923"/>
      <c r="W130" s="235"/>
      <c r="X130" s="235"/>
      <c r="Y130" s="235"/>
      <c r="Z130" s="235"/>
      <c r="AA130" s="235"/>
      <c r="AB130" s="235"/>
      <c r="AC130" s="235"/>
      <c r="AD130" s="235"/>
      <c r="AE130" s="235"/>
      <c r="AF130" s="235"/>
      <c r="AG130" s="235"/>
      <c r="AH130" s="235"/>
      <c r="AI130" s="235"/>
      <c r="AJ130" s="235"/>
      <c r="AK130" s="235"/>
      <c r="AL130" s="235"/>
      <c r="AM130" s="235"/>
      <c r="AN130" s="235"/>
      <c r="AO130" s="235"/>
      <c r="AP130" s="235"/>
      <c r="AQ130" s="235"/>
      <c r="AR130" s="235"/>
      <c r="AS130" s="235"/>
      <c r="AT130" s="235"/>
      <c r="AU130" s="235"/>
      <c r="AV130" s="235"/>
      <c r="AW130" s="235"/>
      <c r="AX130" s="235"/>
      <c r="AY130" s="235"/>
      <c r="AZ130" s="235"/>
      <c r="BA130" s="235"/>
      <c r="BB130" s="235"/>
      <c r="BC130" s="235"/>
      <c r="BD130" s="235"/>
      <c r="BE130" s="235"/>
      <c r="BF130" s="235"/>
      <c r="BG130" s="235"/>
      <c r="BH130" s="235"/>
      <c r="BI130" s="235"/>
      <c r="BJ130" s="235"/>
      <c r="BK130" s="235"/>
      <c r="BL130" s="235"/>
      <c r="BM130" s="235"/>
      <c r="BN130" s="235"/>
      <c r="BO130" s="235"/>
      <c r="BP130" s="235"/>
      <c r="BQ130" s="235"/>
      <c r="BR130" s="235"/>
      <c r="BS130" s="235"/>
    </row>
    <row r="131" spans="1:71" ht="14.25" hidden="1" customHeight="1">
      <c r="A131" s="235"/>
      <c r="B131" s="729"/>
      <c r="C131" s="722"/>
      <c r="D131" s="729"/>
      <c r="E131" s="729"/>
      <c r="F131" s="731"/>
      <c r="G131" s="729"/>
      <c r="H131" s="292"/>
      <c r="I131"/>
      <c r="J131"/>
      <c r="K131" s="748"/>
      <c r="L131" s="292"/>
      <c r="M131" s="235"/>
      <c r="N131" s="235"/>
      <c r="O131" s="235"/>
      <c r="P131" s="235"/>
      <c r="Q131" s="235"/>
      <c r="R131" s="235"/>
      <c r="S131" s="235"/>
      <c r="T131" s="293"/>
      <c r="U131" s="235"/>
      <c r="V131" s="235"/>
      <c r="W131" s="235"/>
      <c r="X131" s="235"/>
      <c r="Y131" s="235"/>
      <c r="Z131" s="235"/>
      <c r="AA131" s="235"/>
      <c r="AB131" s="235"/>
      <c r="AC131" s="235"/>
      <c r="AD131" s="235"/>
      <c r="AE131" s="235"/>
      <c r="AF131" s="235"/>
      <c r="AG131" s="235"/>
      <c r="AH131" s="235"/>
      <c r="AI131" s="235"/>
      <c r="AJ131" s="235"/>
      <c r="AK131" s="235"/>
      <c r="AL131" s="235"/>
      <c r="AM131" s="235"/>
      <c r="AN131" s="235"/>
      <c r="AO131" s="235"/>
      <c r="AP131" s="235"/>
      <c r="AQ131" s="235"/>
      <c r="AR131" s="235"/>
      <c r="AS131" s="235"/>
      <c r="AT131" s="235"/>
      <c r="AU131" s="235"/>
      <c r="AV131" s="235"/>
      <c r="AW131" s="235"/>
      <c r="AX131" s="235"/>
      <c r="AY131" s="235"/>
      <c r="AZ131" s="235"/>
      <c r="BA131" s="235"/>
      <c r="BB131" s="235"/>
      <c r="BC131" s="235"/>
      <c r="BD131" s="235"/>
      <c r="BE131" s="235"/>
      <c r="BF131" s="235"/>
      <c r="BG131" s="235"/>
      <c r="BH131" s="235"/>
      <c r="BI131" s="235"/>
      <c r="BJ131" s="235"/>
      <c r="BK131" s="235"/>
      <c r="BL131" s="235"/>
      <c r="BM131" s="235"/>
      <c r="BN131" s="235"/>
      <c r="BO131" s="235"/>
      <c r="BP131" s="235"/>
      <c r="BQ131" s="235"/>
      <c r="BR131" s="235"/>
    </row>
    <row r="132" spans="1:71" ht="14.25" hidden="1" customHeight="1">
      <c r="A132" s="235"/>
      <c r="B132" s="729" t="s">
        <v>353</v>
      </c>
      <c r="C132" s="722" t="s">
        <v>296</v>
      </c>
      <c r="D132" s="749">
        <v>0</v>
      </c>
      <c r="E132" s="729"/>
      <c r="F132" s="749">
        <v>2388</v>
      </c>
      <c r="G132" s="729"/>
      <c r="H132" s="292"/>
      <c r="I132" s="292"/>
      <c r="J132"/>
      <c r="K132" s="748"/>
      <c r="L132" s="292"/>
      <c r="M132" s="235"/>
      <c r="N132"/>
      <c r="O132" s="235"/>
      <c r="P132" s="235"/>
      <c r="Q132" s="235"/>
      <c r="R132" s="235"/>
      <c r="S132" s="235"/>
      <c r="T132" s="235"/>
      <c r="U132" s="235"/>
      <c r="V132" s="235"/>
      <c r="W132" s="235"/>
      <c r="X132" s="235"/>
      <c r="Y132" s="235"/>
      <c r="Z132" s="235"/>
      <c r="AA132" s="235"/>
      <c r="AB132" s="235"/>
      <c r="AC132" s="235"/>
      <c r="AD132" s="235"/>
      <c r="AE132" s="235"/>
      <c r="AF132" s="235"/>
      <c r="AG132" s="235"/>
      <c r="AH132" s="235"/>
      <c r="AI132" s="235"/>
      <c r="AJ132" s="235"/>
      <c r="AK132" s="235"/>
      <c r="AL132" s="235"/>
      <c r="AM132" s="235"/>
      <c r="AN132" s="235"/>
      <c r="AO132" s="235"/>
      <c r="AP132" s="235"/>
      <c r="AQ132" s="235"/>
      <c r="AR132" s="235"/>
      <c r="AS132" s="235"/>
      <c r="AT132" s="235"/>
      <c r="AU132" s="235"/>
      <c r="AV132" s="235"/>
      <c r="AW132" s="235"/>
      <c r="AX132" s="235"/>
      <c r="AY132" s="235"/>
      <c r="AZ132" s="235"/>
      <c r="BA132" s="235"/>
      <c r="BB132" s="235"/>
      <c r="BC132" s="235"/>
      <c r="BD132" s="235"/>
      <c r="BE132" s="235"/>
      <c r="BF132" s="235"/>
      <c r="BG132" s="235"/>
      <c r="BH132" s="235"/>
      <c r="BI132" s="235"/>
      <c r="BJ132" s="235"/>
      <c r="BK132" s="235"/>
      <c r="BL132" s="235"/>
      <c r="BM132" s="235"/>
      <c r="BN132" s="235"/>
      <c r="BO132" s="235"/>
      <c r="BP132" s="235"/>
      <c r="BQ132" s="235"/>
      <c r="BR132" s="235"/>
    </row>
    <row r="133" spans="1:71" ht="14.25" hidden="1" customHeight="1">
      <c r="A133" s="235"/>
      <c r="B133" s="750"/>
      <c r="C133" s="750"/>
      <c r="D133" s="751">
        <v>0</v>
      </c>
      <c r="E133" s="729">
        <v>0</v>
      </c>
      <c r="F133" s="751">
        <v>2579.04</v>
      </c>
      <c r="G133" s="729">
        <v>191.04</v>
      </c>
      <c r="H133" s="292"/>
      <c r="I133" s="292"/>
      <c r="J133" s="292"/>
      <c r="K133" s="292"/>
      <c r="L133" s="292"/>
      <c r="M133" s="235"/>
      <c r="N133" s="235"/>
      <c r="O133" s="235"/>
      <c r="P133" s="235"/>
      <c r="Q133" s="235"/>
      <c r="R133" s="235"/>
      <c r="S133" s="235"/>
      <c r="T133" s="219"/>
      <c r="U133" s="219"/>
      <c r="V133" s="219"/>
      <c r="W133" s="219"/>
      <c r="X133" s="219"/>
      <c r="Y133" s="219"/>
      <c r="Z133" s="219"/>
      <c r="AA133" s="219"/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19"/>
      <c r="AL133" s="219"/>
      <c r="AM133" s="219"/>
      <c r="AN133" s="219"/>
      <c r="AO133" s="219"/>
      <c r="AP133" s="219"/>
      <c r="AQ133" s="219"/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19"/>
      <c r="BB133" s="219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</row>
    <row r="134" spans="1:71">
      <c r="A134" s="235"/>
      <c r="B134" s="235"/>
      <c r="C134" s="235"/>
      <c r="D134" s="235"/>
      <c r="E134" s="235"/>
      <c r="F134" s="235"/>
      <c r="G134" s="235"/>
      <c r="H134" s="235"/>
      <c r="I134" s="235"/>
      <c r="J134" s="235"/>
      <c r="K134" s="235"/>
      <c r="L134" s="235"/>
      <c r="M134" s="235"/>
      <c r="N134" s="235"/>
      <c r="O134" s="235"/>
      <c r="P134" s="235"/>
      <c r="Q134" s="235"/>
      <c r="R134" s="235"/>
      <c r="S134" s="235"/>
    </row>
    <row r="135" spans="1:71">
      <c r="A135" s="235"/>
      <c r="C135" s="752"/>
      <c r="D135" s="1163"/>
      <c r="E135" s="1165" t="s">
        <v>354</v>
      </c>
      <c r="F135" s="1166"/>
      <c r="G135" s="1167"/>
      <c r="H135" s="1165" t="s">
        <v>355</v>
      </c>
      <c r="I135" s="1166"/>
      <c r="J135" s="1167"/>
      <c r="K135" s="1167" t="s">
        <v>356</v>
      </c>
    </row>
    <row r="136" spans="1:71">
      <c r="A136" s="235"/>
      <c r="C136" s="753"/>
      <c r="D136" s="1164"/>
      <c r="E136" s="754">
        <v>40</v>
      </c>
      <c r="F136" s="755">
        <v>35</v>
      </c>
      <c r="G136" s="1168"/>
      <c r="H136" s="754">
        <v>40</v>
      </c>
      <c r="I136" s="755">
        <v>35</v>
      </c>
      <c r="J136" s="1168"/>
      <c r="K136" s="1168" t="s">
        <v>357</v>
      </c>
      <c r="L136" s="756"/>
    </row>
    <row r="137" spans="1:71">
      <c r="A137" s="235"/>
      <c r="C137" s="753"/>
      <c r="D137" s="757" t="s">
        <v>358</v>
      </c>
      <c r="E137" s="758"/>
      <c r="F137" s="759">
        <v>2388</v>
      </c>
      <c r="G137" s="760">
        <v>2388</v>
      </c>
      <c r="H137" s="758"/>
      <c r="I137" s="759">
        <v>0</v>
      </c>
      <c r="J137" s="760">
        <v>0</v>
      </c>
      <c r="K137" s="761"/>
    </row>
    <row r="138" spans="1:71">
      <c r="A138" s="235"/>
      <c r="C138" s="762"/>
      <c r="D138" s="757" t="s">
        <v>277</v>
      </c>
      <c r="E138" s="758"/>
      <c r="F138" s="759">
        <v>14715.200000000012</v>
      </c>
      <c r="G138" s="760">
        <v>14715.200000000012</v>
      </c>
      <c r="H138" s="758"/>
      <c r="I138" s="759">
        <v>16624</v>
      </c>
      <c r="J138" s="760">
        <v>16624</v>
      </c>
      <c r="K138" s="761"/>
      <c r="L138" s="239"/>
    </row>
    <row r="139" spans="1:71" ht="15">
      <c r="A139" s="235"/>
      <c r="C139" s="752">
        <v>-3307.2999999999884</v>
      </c>
      <c r="D139" s="763" t="s">
        <v>17</v>
      </c>
      <c r="E139" s="758"/>
      <c r="F139" s="764">
        <v>72342.899999999994</v>
      </c>
      <c r="G139" s="760">
        <v>72342.899999999994</v>
      </c>
      <c r="H139" s="758"/>
      <c r="I139" s="764">
        <v>69081</v>
      </c>
      <c r="J139" s="760">
        <v>69081</v>
      </c>
      <c r="K139" s="765"/>
      <c r="S139"/>
    </row>
    <row r="140" spans="1:71">
      <c r="C140" s="727"/>
      <c r="D140" s="766"/>
      <c r="E140" s="767">
        <v>0</v>
      </c>
      <c r="F140" s="768">
        <v>89446.1</v>
      </c>
      <c r="G140" s="769">
        <v>89446.1</v>
      </c>
      <c r="H140" s="767">
        <v>0</v>
      </c>
      <c r="I140" s="768">
        <v>85705</v>
      </c>
      <c r="J140" s="769">
        <v>85705</v>
      </c>
      <c r="K140" s="769">
        <v>0</v>
      </c>
    </row>
    <row r="141" spans="1:71">
      <c r="C141" s="727"/>
      <c r="D141" s="850"/>
      <c r="E141" s="770"/>
      <c r="F141" s="770"/>
      <c r="G141" s="771"/>
      <c r="H141" s="850"/>
      <c r="I141" s="851"/>
    </row>
    <row r="142" spans="1:71">
      <c r="C142" s="762"/>
      <c r="D142" s="850"/>
      <c r="E142" s="770"/>
      <c r="F142" s="770"/>
      <c r="G142" s="771"/>
      <c r="H142" s="850"/>
      <c r="I142" s="772"/>
    </row>
    <row r="143" spans="1:71">
      <c r="C143" s="762"/>
    </row>
    <row r="144" spans="1:71">
      <c r="C144" s="762"/>
    </row>
  </sheetData>
  <mergeCells count="443">
    <mergeCell ref="E21:F21"/>
    <mergeCell ref="G21:H21"/>
    <mergeCell ref="E8:F8"/>
    <mergeCell ref="G8:H8"/>
    <mergeCell ref="E9:F9"/>
    <mergeCell ref="G15:H15"/>
    <mergeCell ref="E10:F10"/>
    <mergeCell ref="G10:H10"/>
    <mergeCell ref="E11:F11"/>
    <mergeCell ref="G11:H11"/>
    <mergeCell ref="E12:F12"/>
    <mergeCell ref="G12:H12"/>
    <mergeCell ref="E13:F13"/>
    <mergeCell ref="G13:H13"/>
    <mergeCell ref="E14:F14"/>
    <mergeCell ref="G14:H14"/>
    <mergeCell ref="E18:F18"/>
    <mergeCell ref="G18:H18"/>
    <mergeCell ref="D19:D20"/>
    <mergeCell ref="E19:F19"/>
    <mergeCell ref="G19:H19"/>
    <mergeCell ref="E20:F20"/>
    <mergeCell ref="G20:H20"/>
    <mergeCell ref="D7:D9"/>
    <mergeCell ref="G9:H9"/>
    <mergeCell ref="D16:D17"/>
    <mergeCell ref="E15:F15"/>
    <mergeCell ref="E16:F16"/>
    <mergeCell ref="G16:H16"/>
    <mergeCell ref="E17:F17"/>
    <mergeCell ref="G17:H17"/>
    <mergeCell ref="D31:D32"/>
    <mergeCell ref="E28:F28"/>
    <mergeCell ref="G28:H28"/>
    <mergeCell ref="E29:F29"/>
    <mergeCell ref="G29:H29"/>
    <mergeCell ref="E30:F30"/>
    <mergeCell ref="G30:H30"/>
    <mergeCell ref="D34:D35"/>
    <mergeCell ref="G31:H31"/>
    <mergeCell ref="E32:F32"/>
    <mergeCell ref="G32:H32"/>
    <mergeCell ref="E31:F31"/>
    <mergeCell ref="E34:F34"/>
    <mergeCell ref="G34:H34"/>
    <mergeCell ref="E35:F35"/>
    <mergeCell ref="G35:H35"/>
    <mergeCell ref="O62:P62"/>
    <mergeCell ref="G63:H63"/>
    <mergeCell ref="O63:P63"/>
    <mergeCell ref="O60:P60"/>
    <mergeCell ref="D38:D39"/>
    <mergeCell ref="E38:F38"/>
    <mergeCell ref="G38:H38"/>
    <mergeCell ref="E39:F39"/>
    <mergeCell ref="G39:H39"/>
    <mergeCell ref="G46:H46"/>
    <mergeCell ref="E47:F47"/>
    <mergeCell ref="G47:H47"/>
    <mergeCell ref="E48:F48"/>
    <mergeCell ref="G48:H48"/>
    <mergeCell ref="D46:D47"/>
    <mergeCell ref="E43:F43"/>
    <mergeCell ref="G43:H43"/>
    <mergeCell ref="E44:F44"/>
    <mergeCell ref="G44:H44"/>
    <mergeCell ref="E45:F45"/>
    <mergeCell ref="G45:H45"/>
    <mergeCell ref="O57:P57"/>
    <mergeCell ref="C58:D58"/>
    <mergeCell ref="G58:H58"/>
    <mergeCell ref="E36:F36"/>
    <mergeCell ref="G36:H36"/>
    <mergeCell ref="E33:F33"/>
    <mergeCell ref="G33:H33"/>
    <mergeCell ref="E40:F40"/>
    <mergeCell ref="G40:H40"/>
    <mergeCell ref="E41:F41"/>
    <mergeCell ref="G41:H41"/>
    <mergeCell ref="E42:F42"/>
    <mergeCell ref="G42:H42"/>
    <mergeCell ref="E37:F37"/>
    <mergeCell ref="G37:H37"/>
    <mergeCell ref="O58:P58"/>
    <mergeCell ref="G56:H56"/>
    <mergeCell ref="D49:D50"/>
    <mergeCell ref="E49:F49"/>
    <mergeCell ref="G49:H49"/>
    <mergeCell ref="E50:F50"/>
    <mergeCell ref="G50:H50"/>
    <mergeCell ref="E51:F51"/>
    <mergeCell ref="G51:H51"/>
    <mergeCell ref="G54:H54"/>
    <mergeCell ref="O54:P54"/>
    <mergeCell ref="G57:H57"/>
    <mergeCell ref="O56:P56"/>
    <mergeCell ref="O52:P52"/>
    <mergeCell ref="O53:P53"/>
    <mergeCell ref="E46:F46"/>
    <mergeCell ref="BM95:BN95"/>
    <mergeCell ref="BO95:BP95"/>
    <mergeCell ref="W96:X96"/>
    <mergeCell ref="Y96:Z96"/>
    <mergeCell ref="AA96:AB96"/>
    <mergeCell ref="AC96:AD96"/>
    <mergeCell ref="BA96:BB96"/>
    <mergeCell ref="BC96:BD96"/>
    <mergeCell ref="BE96:BF96"/>
    <mergeCell ref="BG96:BH96"/>
    <mergeCell ref="BA95:BB95"/>
    <mergeCell ref="BC95:BD95"/>
    <mergeCell ref="BE95:BF95"/>
    <mergeCell ref="BG95:BH95"/>
    <mergeCell ref="BI95:BJ95"/>
    <mergeCell ref="BK95:BL95"/>
    <mergeCell ref="W95:X95"/>
    <mergeCell ref="Y95:Z95"/>
    <mergeCell ref="AA95:AB95"/>
    <mergeCell ref="AC95:AD95"/>
    <mergeCell ref="BM96:BN96"/>
    <mergeCell ref="BO96:BP96"/>
    <mergeCell ref="BK96:BL96"/>
    <mergeCell ref="BM98:BN98"/>
    <mergeCell ref="BO98:BP98"/>
    <mergeCell ref="W97:X97"/>
    <mergeCell ref="Y97:Z97"/>
    <mergeCell ref="AA97:AB97"/>
    <mergeCell ref="AC97:AD97"/>
    <mergeCell ref="BA97:BB97"/>
    <mergeCell ref="BC97:BD97"/>
    <mergeCell ref="BE97:BF97"/>
    <mergeCell ref="BG97:BH97"/>
    <mergeCell ref="AN97:AP97"/>
    <mergeCell ref="BO99:BP99"/>
    <mergeCell ref="W99:X99"/>
    <mergeCell ref="Y99:Z99"/>
    <mergeCell ref="AA99:AB99"/>
    <mergeCell ref="AC99:AD99"/>
    <mergeCell ref="BA99:BB99"/>
    <mergeCell ref="BC99:BD99"/>
    <mergeCell ref="BI97:BJ97"/>
    <mergeCell ref="BK97:BL97"/>
    <mergeCell ref="BM97:BN97"/>
    <mergeCell ref="BO97:BP97"/>
    <mergeCell ref="BI99:BJ99"/>
    <mergeCell ref="W98:X98"/>
    <mergeCell ref="Y98:Z98"/>
    <mergeCell ref="AA98:AB98"/>
    <mergeCell ref="AC98:AD98"/>
    <mergeCell ref="BA98:BB98"/>
    <mergeCell ref="BC98:BD98"/>
    <mergeCell ref="BK99:BL99"/>
    <mergeCell ref="BM99:BN99"/>
    <mergeCell ref="BE98:BF98"/>
    <mergeCell ref="BG98:BH98"/>
    <mergeCell ref="BI98:BJ98"/>
    <mergeCell ref="BK98:BL98"/>
    <mergeCell ref="BO100:BP100"/>
    <mergeCell ref="W101:X101"/>
    <mergeCell ref="Y101:Z101"/>
    <mergeCell ref="AA101:AB101"/>
    <mergeCell ref="AC101:AD101"/>
    <mergeCell ref="BA101:BB101"/>
    <mergeCell ref="BC101:BD101"/>
    <mergeCell ref="BE101:BF101"/>
    <mergeCell ref="BG101:BH101"/>
    <mergeCell ref="BI101:BJ101"/>
    <mergeCell ref="BC100:BD100"/>
    <mergeCell ref="BE100:BF100"/>
    <mergeCell ref="BG100:BH100"/>
    <mergeCell ref="BI100:BJ100"/>
    <mergeCell ref="BK100:BL100"/>
    <mergeCell ref="BM100:BN100"/>
    <mergeCell ref="BK101:BL101"/>
    <mergeCell ref="BM101:BN101"/>
    <mergeCell ref="BO101:BP101"/>
    <mergeCell ref="W100:X100"/>
    <mergeCell ref="Y100:Z100"/>
    <mergeCell ref="AA100:AB100"/>
    <mergeCell ref="AC100:AD100"/>
    <mergeCell ref="BA100:BB100"/>
    <mergeCell ref="BK102:BL102"/>
    <mergeCell ref="BM102:BN102"/>
    <mergeCell ref="BO102:BP102"/>
    <mergeCell ref="W103:X103"/>
    <mergeCell ref="Y103:Z103"/>
    <mergeCell ref="AA103:AB103"/>
    <mergeCell ref="AC103:AD103"/>
    <mergeCell ref="BA103:BB103"/>
    <mergeCell ref="BO103:BP103"/>
    <mergeCell ref="BC103:BD103"/>
    <mergeCell ref="BE103:BF103"/>
    <mergeCell ref="BG103:BH103"/>
    <mergeCell ref="BI103:BJ103"/>
    <mergeCell ref="BK103:BL103"/>
    <mergeCell ref="BM103:BN103"/>
    <mergeCell ref="W102:X102"/>
    <mergeCell ref="Y102:Z102"/>
    <mergeCell ref="AA102:AB102"/>
    <mergeCell ref="AC102:AD102"/>
    <mergeCell ref="BA102:BB102"/>
    <mergeCell ref="BC102:BD102"/>
    <mergeCell ref="BE102:BF102"/>
    <mergeCell ref="BG102:BH102"/>
    <mergeCell ref="BI102:BJ102"/>
    <mergeCell ref="BO104:BP104"/>
    <mergeCell ref="L105:S105"/>
    <mergeCell ref="W105:X105"/>
    <mergeCell ref="Y105:Z105"/>
    <mergeCell ref="AA105:AB105"/>
    <mergeCell ref="AC105:AD105"/>
    <mergeCell ref="BA105:BB105"/>
    <mergeCell ref="BC105:BD105"/>
    <mergeCell ref="W104:X104"/>
    <mergeCell ref="Y104:Z104"/>
    <mergeCell ref="AA104:AB104"/>
    <mergeCell ref="AC104:AD104"/>
    <mergeCell ref="BA104:BB104"/>
    <mergeCell ref="BC104:BD104"/>
    <mergeCell ref="BE104:BF104"/>
    <mergeCell ref="BG104:BH104"/>
    <mergeCell ref="BI104:BJ104"/>
    <mergeCell ref="BO105:BP105"/>
    <mergeCell ref="BG105:BH105"/>
    <mergeCell ref="BE105:BF105"/>
    <mergeCell ref="BV2:CN2"/>
    <mergeCell ref="BV3:CN3"/>
    <mergeCell ref="BV4:BV5"/>
    <mergeCell ref="BU2:BU5"/>
    <mergeCell ref="BW4:BW5"/>
    <mergeCell ref="CJ4:CK4"/>
    <mergeCell ref="CN4:CN5"/>
    <mergeCell ref="B6:C7"/>
    <mergeCell ref="B3:D3"/>
    <mergeCell ref="E3:H3"/>
    <mergeCell ref="I3:J3"/>
    <mergeCell ref="M3:Q3"/>
    <mergeCell ref="R3:S3"/>
    <mergeCell ref="B4:F5"/>
    <mergeCell ref="G6:H6"/>
    <mergeCell ref="BX4:BX5"/>
    <mergeCell ref="CB5:CE5"/>
    <mergeCell ref="CM4:CM5"/>
    <mergeCell ref="T6:U6"/>
    <mergeCell ref="E7:F7"/>
    <mergeCell ref="G7:H7"/>
    <mergeCell ref="E6:F6"/>
    <mergeCell ref="BY5:CA5"/>
    <mergeCell ref="CO3:DF3"/>
    <mergeCell ref="CO4:CO5"/>
    <mergeCell ref="CP4:CP5"/>
    <mergeCell ref="CQ4:CQ5"/>
    <mergeCell ref="CX4:CY4"/>
    <mergeCell ref="DA4:DB4"/>
    <mergeCell ref="DF4:DF5"/>
    <mergeCell ref="DE4:DE5"/>
    <mergeCell ref="DD4:DD5"/>
    <mergeCell ref="CR5:CW5"/>
    <mergeCell ref="BA108:BB108"/>
    <mergeCell ref="AH112:AI112"/>
    <mergeCell ref="Y113:Z113"/>
    <mergeCell ref="AA113:AB113"/>
    <mergeCell ref="AC113:AD113"/>
    <mergeCell ref="AC111:AD111"/>
    <mergeCell ref="AA109:AB109"/>
    <mergeCell ref="BC108:BD108"/>
    <mergeCell ref="B22:C23"/>
    <mergeCell ref="E22:F22"/>
    <mergeCell ref="G22:H22"/>
    <mergeCell ref="T22:U22"/>
    <mergeCell ref="D23:D24"/>
    <mergeCell ref="E25:F25"/>
    <mergeCell ref="G25:H25"/>
    <mergeCell ref="E26:F26"/>
    <mergeCell ref="G26:H26"/>
    <mergeCell ref="E23:F23"/>
    <mergeCell ref="G23:H23"/>
    <mergeCell ref="E24:F24"/>
    <mergeCell ref="G24:H24"/>
    <mergeCell ref="BA106:BB106"/>
    <mergeCell ref="Y108:Z108"/>
    <mergeCell ref="AN96:AP96"/>
    <mergeCell ref="BG108:BH108"/>
    <mergeCell ref="BC106:BD106"/>
    <mergeCell ref="X111:Y111"/>
    <mergeCell ref="M89:S89"/>
    <mergeCell ref="M90:S90"/>
    <mergeCell ref="B93:C93"/>
    <mergeCell ref="B114:C114"/>
    <mergeCell ref="BK108:BL108"/>
    <mergeCell ref="BI96:BJ96"/>
    <mergeCell ref="M94:Q94"/>
    <mergeCell ref="BE99:BF99"/>
    <mergeCell ref="BG99:BH99"/>
    <mergeCell ref="Y94:AD94"/>
    <mergeCell ref="AH94:AJ94"/>
    <mergeCell ref="U95:U96"/>
    <mergeCell ref="R94:S94"/>
    <mergeCell ref="U94:V94"/>
    <mergeCell ref="AC107:AD107"/>
    <mergeCell ref="BA107:BB107"/>
    <mergeCell ref="AC108:AD108"/>
    <mergeCell ref="Y109:Z109"/>
    <mergeCell ref="BC107:BD107"/>
    <mergeCell ref="BE107:BF107"/>
    <mergeCell ref="AA108:AB108"/>
    <mergeCell ref="BM108:BN108"/>
    <mergeCell ref="BO108:BP108"/>
    <mergeCell ref="B109:D109"/>
    <mergeCell ref="W109:X109"/>
    <mergeCell ref="L100:S100"/>
    <mergeCell ref="BI108:BJ108"/>
    <mergeCell ref="BO106:BP106"/>
    <mergeCell ref="BI106:BJ106"/>
    <mergeCell ref="BK106:BL106"/>
    <mergeCell ref="BM106:BN106"/>
    <mergeCell ref="BK107:BL107"/>
    <mergeCell ref="BM107:BN107"/>
    <mergeCell ref="BO107:BP107"/>
    <mergeCell ref="BI107:BJ107"/>
    <mergeCell ref="BI105:BJ105"/>
    <mergeCell ref="BK105:BL105"/>
    <mergeCell ref="BM105:BN105"/>
    <mergeCell ref="BK104:BL104"/>
    <mergeCell ref="BM104:BN104"/>
    <mergeCell ref="BE106:BF106"/>
    <mergeCell ref="BG106:BH106"/>
    <mergeCell ref="W107:X107"/>
    <mergeCell ref="Y107:Z107"/>
    <mergeCell ref="AA107:AB107"/>
    <mergeCell ref="H110:H111"/>
    <mergeCell ref="I110:I111"/>
    <mergeCell ref="B77:D78"/>
    <mergeCell ref="E77:E78"/>
    <mergeCell ref="F77:F78"/>
    <mergeCell ref="G62:H62"/>
    <mergeCell ref="C64:D75"/>
    <mergeCell ref="B52:B75"/>
    <mergeCell ref="G53:H53"/>
    <mergeCell ref="B95:B96"/>
    <mergeCell ref="C95:F95"/>
    <mergeCell ref="G95:H95"/>
    <mergeCell ref="I95:K95"/>
    <mergeCell ref="G52:H52"/>
    <mergeCell ref="B89:B92"/>
    <mergeCell ref="B94:D94"/>
    <mergeCell ref="E94:H94"/>
    <mergeCell ref="G60:H60"/>
    <mergeCell ref="G61:H61"/>
    <mergeCell ref="C59:D59"/>
    <mergeCell ref="B83:D83"/>
    <mergeCell ref="B84:C84"/>
    <mergeCell ref="B76:D76"/>
    <mergeCell ref="E76:H76"/>
    <mergeCell ref="F112:F113"/>
    <mergeCell ref="J112:L112"/>
    <mergeCell ref="Y112:Z112"/>
    <mergeCell ref="AA112:AB112"/>
    <mergeCell ref="AC112:AD112"/>
    <mergeCell ref="F114:F115"/>
    <mergeCell ref="Y114:Z114"/>
    <mergeCell ref="AA114:AB114"/>
    <mergeCell ref="AC114:AD114"/>
    <mergeCell ref="AA115:AB115"/>
    <mergeCell ref="AC115:AD115"/>
    <mergeCell ref="I76:J76"/>
    <mergeCell ref="M76:Q76"/>
    <mergeCell ref="R76:S76"/>
    <mergeCell ref="B85:B88"/>
    <mergeCell ref="L64:L75"/>
    <mergeCell ref="BG107:BH107"/>
    <mergeCell ref="W108:X108"/>
    <mergeCell ref="E27:F27"/>
    <mergeCell ref="G27:H27"/>
    <mergeCell ref="O106:P106"/>
    <mergeCell ref="W106:X106"/>
    <mergeCell ref="Y106:Z106"/>
    <mergeCell ref="AA106:AB106"/>
    <mergeCell ref="AC106:AD106"/>
    <mergeCell ref="M85:S85"/>
    <mergeCell ref="M86:S86"/>
    <mergeCell ref="M87:S87"/>
    <mergeCell ref="M88:S88"/>
    <mergeCell ref="G79:H79"/>
    <mergeCell ref="G80:H80"/>
    <mergeCell ref="G81:H81"/>
    <mergeCell ref="G82:H82"/>
    <mergeCell ref="M84:S84"/>
    <mergeCell ref="G59:H59"/>
    <mergeCell ref="O59:P59"/>
    <mergeCell ref="G55:H55"/>
    <mergeCell ref="O55:P55"/>
    <mergeCell ref="O61:P61"/>
    <mergeCell ref="BE108:BF108"/>
    <mergeCell ref="AC117:AD117"/>
    <mergeCell ref="L95:S95"/>
    <mergeCell ref="Y120:Z120"/>
    <mergeCell ref="AA120:AB120"/>
    <mergeCell ref="AC120:AD120"/>
    <mergeCell ref="R120:S120"/>
    <mergeCell ref="AN100:AP100"/>
    <mergeCell ref="M91:S91"/>
    <mergeCell ref="M92:S92"/>
    <mergeCell ref="AN101:AP101"/>
    <mergeCell ref="AO103:AR103"/>
    <mergeCell ref="F116:G116"/>
    <mergeCell ref="Y116:Z116"/>
    <mergeCell ref="AA116:AB116"/>
    <mergeCell ref="F117:G117"/>
    <mergeCell ref="Y117:Z117"/>
    <mergeCell ref="AA117:AB117"/>
    <mergeCell ref="J110:L110"/>
    <mergeCell ref="Y115:Z115"/>
    <mergeCell ref="B118:D118"/>
    <mergeCell ref="R118:S118"/>
    <mergeCell ref="Y119:Z119"/>
    <mergeCell ref="AA119:AB119"/>
    <mergeCell ref="AC119:AD119"/>
    <mergeCell ref="D135:D136"/>
    <mergeCell ref="E135:F135"/>
    <mergeCell ref="G135:G136"/>
    <mergeCell ref="H135:I135"/>
    <mergeCell ref="J135:J136"/>
    <mergeCell ref="K135:K136"/>
    <mergeCell ref="R123:S123"/>
    <mergeCell ref="R124:S124"/>
    <mergeCell ref="R121:S121"/>
    <mergeCell ref="Y118:Z118"/>
    <mergeCell ref="AA118:AB118"/>
    <mergeCell ref="AC118:AD118"/>
    <mergeCell ref="M110:Q110"/>
    <mergeCell ref="R110:R111"/>
    <mergeCell ref="S110:S111"/>
    <mergeCell ref="AA111:AB111"/>
    <mergeCell ref="J114:L114"/>
    <mergeCell ref="Y121:Z121"/>
    <mergeCell ref="AA121:AB121"/>
    <mergeCell ref="AC121:AD121"/>
    <mergeCell ref="R122:S122"/>
    <mergeCell ref="Y122:Z122"/>
    <mergeCell ref="AA122:AB122"/>
    <mergeCell ref="AC122:AD122"/>
    <mergeCell ref="AC116:AD116"/>
  </mergeCells>
  <conditionalFormatting sqref="BW13:DD13">
    <cfRule type="expression" dxfId="229" priority="19766">
      <formula>WEEKDAY($A12)=1</formula>
    </cfRule>
  </conditionalFormatting>
  <conditionalFormatting sqref="DE13">
    <cfRule type="expression" dxfId="228" priority="13534">
      <formula>WEEKDAY($A12)=1</formula>
    </cfRule>
  </conditionalFormatting>
  <conditionalFormatting sqref="CX6:CY10 CC10:CC11 CV6:CV10 CB6:CC9 CE6:CE10 CD11:CE11 CI6:CI10 CV12 CY12">
    <cfRule type="expression" dxfId="227" priority="9674">
      <formula>WEEKDAY($A6)=1</formula>
    </cfRule>
  </conditionalFormatting>
  <conditionalFormatting sqref="CA12">
    <cfRule type="expression" dxfId="226" priority="6009">
      <formula>WEEKDAY($A12)=1</formula>
    </cfRule>
  </conditionalFormatting>
  <conditionalFormatting sqref="CA12">
    <cfRule type="expression" dxfId="225" priority="6008">
      <formula>WEEKDAY($A12)=1</formula>
    </cfRule>
  </conditionalFormatting>
  <conditionalFormatting sqref="BX6:BX7">
    <cfRule type="expression" dxfId="224" priority="4886">
      <formula>WEEKDAY($A6)=1</formula>
    </cfRule>
  </conditionalFormatting>
  <conditionalFormatting sqref="BW6:BW9">
    <cfRule type="expression" dxfId="223" priority="4885">
      <formula>WEEKDAY($A6)=1</formula>
    </cfRule>
  </conditionalFormatting>
  <conditionalFormatting sqref="BY6:BY10">
    <cfRule type="expression" dxfId="222" priority="4884">
      <formula>WEEKDAY($A6)=1</formula>
    </cfRule>
  </conditionalFormatting>
  <conditionalFormatting sqref="BY6:BY10">
    <cfRule type="expression" dxfId="221" priority="4883">
      <formula>WEEKDAY($A6)=1</formula>
    </cfRule>
  </conditionalFormatting>
  <conditionalFormatting sqref="CN10:CO10 CQ10:CR10 CN11 CZ10:DF10 CF6:CG11 CR6:CR9 CZ6:CZ9 DB6:DB9 CI10:CL11">
    <cfRule type="expression" dxfId="220" priority="4882">
      <formula>WEEKDAY($A6)=1</formula>
    </cfRule>
  </conditionalFormatting>
  <conditionalFormatting sqref="CB10">
    <cfRule type="expression" dxfId="219" priority="4881">
      <formula>WEEKDAY($A10)=1</formula>
    </cfRule>
  </conditionalFormatting>
  <conditionalFormatting sqref="CT10:CV10 CU6:CV9">
    <cfRule type="expression" dxfId="218" priority="4880">
      <formula>WEEKDAY($A6)=1</formula>
    </cfRule>
  </conditionalFormatting>
  <conditionalFormatting sqref="CE6:CE11">
    <cfRule type="expression" dxfId="217" priority="4879">
      <formula>WEEKDAY($A6)=1</formula>
    </cfRule>
  </conditionalFormatting>
  <conditionalFormatting sqref="BZ6:BZ9">
    <cfRule type="expression" dxfId="216" priority="4878">
      <formula>WEEKDAY($A6)=1</formula>
    </cfRule>
  </conditionalFormatting>
  <conditionalFormatting sqref="BZ6:BZ9">
    <cfRule type="expression" dxfId="215" priority="4877">
      <formula>WEEKDAY($A6)=1</formula>
    </cfRule>
  </conditionalFormatting>
  <conditionalFormatting sqref="CP10">
    <cfRule type="expression" dxfId="214" priority="4876">
      <formula>WEEKDAY($A10)=1</formula>
    </cfRule>
  </conditionalFormatting>
  <conditionalFormatting sqref="CP10">
    <cfRule type="expression" dxfId="213" priority="4875">
      <formula>WEEKDAY($A10)=1</formula>
    </cfRule>
  </conditionalFormatting>
  <conditionalFormatting sqref="CA6:CA10">
    <cfRule type="expression" dxfId="212" priority="4873">
      <formula>WEEKDAY($A6)=1</formula>
    </cfRule>
  </conditionalFormatting>
  <conditionalFormatting sqref="CA6:CA10">
    <cfRule type="expression" dxfId="211" priority="4872">
      <formula>WEEKDAY($A6)=1</formula>
    </cfRule>
  </conditionalFormatting>
  <conditionalFormatting sqref="CM10:CM11">
    <cfRule type="expression" dxfId="210" priority="4426">
      <formula>WEEKDAY($A10)=1</formula>
    </cfRule>
  </conditionalFormatting>
  <conditionalFormatting sqref="BX8:BX9">
    <cfRule type="expression" dxfId="209" priority="4002">
      <formula>WEEKDAY($A8)=1</formula>
    </cfRule>
  </conditionalFormatting>
  <conditionalFormatting sqref="DB11">
    <cfRule type="expression" dxfId="208" priority="3288">
      <formula>WEEKDAY($A11)=1</formula>
    </cfRule>
  </conditionalFormatting>
  <conditionalFormatting sqref="CU11">
    <cfRule type="expression" dxfId="207" priority="3284">
      <formula>WEEKDAY($A11)=1</formula>
    </cfRule>
  </conditionalFormatting>
  <conditionalFormatting sqref="CH6:CL9">
    <cfRule type="expression" dxfId="206" priority="1418">
      <formula>WEEKDAY($A6)=1</formula>
    </cfRule>
  </conditionalFormatting>
  <conditionalFormatting sqref="CM6:CO9 CQ6:CQ9">
    <cfRule type="expression" dxfId="205" priority="1417">
      <formula>WEEKDAY($A6)=1</formula>
    </cfRule>
  </conditionalFormatting>
  <conditionalFormatting sqref="CP7:CP9">
    <cfRule type="expression" dxfId="204" priority="1416">
      <formula>WEEKDAY($A7)=1</formula>
    </cfRule>
  </conditionalFormatting>
  <conditionalFormatting sqref="CP6:CP9">
    <cfRule type="expression" dxfId="203" priority="1415">
      <formula>WEEKDAY($A6)=1</formula>
    </cfRule>
  </conditionalFormatting>
  <conditionalFormatting sqref="DA6:DA9">
    <cfRule type="expression" dxfId="202" priority="1412">
      <formula>WEEKDAY($A6)=1</formula>
    </cfRule>
  </conditionalFormatting>
  <conditionalFormatting sqref="DC6:DC9">
    <cfRule type="expression" dxfId="201" priority="1411">
      <formula>WEEKDAY($A6)=1</formula>
    </cfRule>
  </conditionalFormatting>
  <conditionalFormatting sqref="DD6:DF9">
    <cfRule type="expression" dxfId="200" priority="1410">
      <formula>WEEKDAY($A6)=1</formula>
    </cfRule>
  </conditionalFormatting>
  <conditionalFormatting sqref="BW10">
    <cfRule type="expression" dxfId="199" priority="1215">
      <formula>WEEKDAY($A10)=1</formula>
    </cfRule>
  </conditionalFormatting>
  <conditionalFormatting sqref="BX10">
    <cfRule type="expression" dxfId="198" priority="1214">
      <formula>WEEKDAY($A10)=1</formula>
    </cfRule>
  </conditionalFormatting>
  <conditionalFormatting sqref="BZ10 BZ12">
    <cfRule type="expression" dxfId="197" priority="1213">
      <formula>WEEKDAY($A10)=1</formula>
    </cfRule>
  </conditionalFormatting>
  <conditionalFormatting sqref="BZ10 BZ12">
    <cfRule type="expression" dxfId="196" priority="1212">
      <formula>WEEKDAY($A10)=1</formula>
    </cfRule>
  </conditionalFormatting>
  <conditionalFormatting sqref="CH10:CH12">
    <cfRule type="expression" dxfId="195" priority="1210">
      <formula>WEEKDAY($A10)=1</formula>
    </cfRule>
  </conditionalFormatting>
  <conditionalFormatting sqref="BW11">
    <cfRule type="expression" dxfId="194" priority="204">
      <formula>WEEKDAY($A11)=1</formula>
    </cfRule>
  </conditionalFormatting>
  <conditionalFormatting sqref="BX11">
    <cfRule type="expression" dxfId="193" priority="203">
      <formula>WEEKDAY($A11)=1</formula>
    </cfRule>
  </conditionalFormatting>
  <conditionalFormatting sqref="BZ11:CB11">
    <cfRule type="expression" dxfId="192" priority="202">
      <formula>WEEKDAY($A11)=1</formula>
    </cfRule>
  </conditionalFormatting>
  <conditionalFormatting sqref="BY11">
    <cfRule type="expression" dxfId="191" priority="201">
      <formula>WEEKDAY($A11)=1</formula>
    </cfRule>
  </conditionalFormatting>
  <conditionalFormatting sqref="BY11">
    <cfRule type="expression" dxfId="190" priority="200">
      <formula>WEEKDAY($A11)=1</formula>
    </cfRule>
  </conditionalFormatting>
  <conditionalFormatting sqref="CO11 CQ11">
    <cfRule type="expression" dxfId="189" priority="199">
      <formula>WEEKDAY($A11)=1</formula>
    </cfRule>
  </conditionalFormatting>
  <conditionalFormatting sqref="CP11">
    <cfRule type="expression" dxfId="188" priority="198">
      <formula>WEEKDAY($A11)=1</formula>
    </cfRule>
  </conditionalFormatting>
  <conditionalFormatting sqref="CP11">
    <cfRule type="expression" dxfId="187" priority="197">
      <formula>WEEKDAY($A11)=1</formula>
    </cfRule>
  </conditionalFormatting>
  <conditionalFormatting sqref="CR11">
    <cfRule type="expression" dxfId="186" priority="196">
      <formula>WEEKDAY($A11)=1</formula>
    </cfRule>
  </conditionalFormatting>
  <conditionalFormatting sqref="CR11">
    <cfRule type="expression" dxfId="185" priority="195">
      <formula>WEEKDAY($A11)=1</formula>
    </cfRule>
  </conditionalFormatting>
  <conditionalFormatting sqref="CT11">
    <cfRule type="expression" dxfId="184" priority="194">
      <formula>WEEKDAY($A11)=1</formula>
    </cfRule>
  </conditionalFormatting>
  <conditionalFormatting sqref="CV11">
    <cfRule type="expression" dxfId="183" priority="193">
      <formula>WEEKDAY($A11)=1</formula>
    </cfRule>
  </conditionalFormatting>
  <conditionalFormatting sqref="CV11">
    <cfRule type="expression" dxfId="182" priority="192">
      <formula>WEEKDAY($A11)=1</formula>
    </cfRule>
  </conditionalFormatting>
  <conditionalFormatting sqref="CW11:CX11">
    <cfRule type="expression" dxfId="181" priority="191">
      <formula>WEEKDAY($A11)=1</formula>
    </cfRule>
  </conditionalFormatting>
  <conditionalFormatting sqref="CY11">
    <cfRule type="expression" dxfId="180" priority="190">
      <formula>WEEKDAY($A11)=1</formula>
    </cfRule>
  </conditionalFormatting>
  <conditionalFormatting sqref="CY11">
    <cfRule type="expression" dxfId="179" priority="189">
      <formula>WEEKDAY($A11)=1</formula>
    </cfRule>
  </conditionalFormatting>
  <conditionalFormatting sqref="CZ11">
    <cfRule type="expression" dxfId="178" priority="188">
      <formula>WEEKDAY($A11)=1</formula>
    </cfRule>
  </conditionalFormatting>
  <conditionalFormatting sqref="DA11">
    <cfRule type="expression" dxfId="177" priority="187">
      <formula>WEEKDAY($A11)=1</formula>
    </cfRule>
  </conditionalFormatting>
  <conditionalFormatting sqref="DC11">
    <cfRule type="expression" dxfId="176" priority="186">
      <formula>WEEKDAY($A11)=1</formula>
    </cfRule>
  </conditionalFormatting>
  <conditionalFormatting sqref="DE11:DF11">
    <cfRule type="expression" dxfId="175" priority="185">
      <formula>WEEKDAY($A11)=1</formula>
    </cfRule>
  </conditionalFormatting>
  <conditionalFormatting sqref="DD11">
    <cfRule type="expression" dxfId="174" priority="184">
      <formula>WEEKDAY($A11)=1</formula>
    </cfRule>
  </conditionalFormatting>
  <conditionalFormatting sqref="BW12">
    <cfRule type="expression" dxfId="173" priority="183">
      <formula>WEEKDAY($A12)=1</formula>
    </cfRule>
  </conditionalFormatting>
  <conditionalFormatting sqref="BX12">
    <cfRule type="expression" dxfId="172" priority="182">
      <formula>WEEKDAY($A12)=1</formula>
    </cfRule>
  </conditionalFormatting>
  <conditionalFormatting sqref="BY12">
    <cfRule type="expression" dxfId="171" priority="181">
      <formula>WEEKDAY($A12)=1</formula>
    </cfRule>
  </conditionalFormatting>
  <conditionalFormatting sqref="CB12">
    <cfRule type="expression" dxfId="170" priority="180">
      <formula>WEEKDAY($A12)=1</formula>
    </cfRule>
  </conditionalFormatting>
  <conditionalFormatting sqref="CF12">
    <cfRule type="expression" dxfId="169" priority="172">
      <formula>WEEKDAY($A12)=1</formula>
    </cfRule>
  </conditionalFormatting>
  <conditionalFormatting sqref="CD12:CF12">
    <cfRule type="expression" dxfId="168" priority="171">
      <formula>WEEKDAY($A12)=1</formula>
    </cfRule>
  </conditionalFormatting>
  <conditionalFormatting sqref="CE12:CF12">
    <cfRule type="expression" dxfId="167" priority="170">
      <formula>WEEKDAY($A12)=1</formula>
    </cfRule>
  </conditionalFormatting>
  <conditionalFormatting sqref="CD12">
    <cfRule type="expression" dxfId="166" priority="169">
      <formula>WEEKDAY($A12)=1</formula>
    </cfRule>
  </conditionalFormatting>
  <conditionalFormatting sqref="CE12:CF12">
    <cfRule type="expression" dxfId="165" priority="168">
      <formula>WEEKDAY($A12)=1</formula>
    </cfRule>
  </conditionalFormatting>
  <conditionalFormatting sqref="CG12">
    <cfRule type="expression" dxfId="164" priority="167">
      <formula>WEEKDAY($A12)=1</formula>
    </cfRule>
  </conditionalFormatting>
  <conditionalFormatting sqref="CI12">
    <cfRule type="expression" dxfId="163" priority="166">
      <formula>WEEKDAY($A12)=1</formula>
    </cfRule>
  </conditionalFormatting>
  <conditionalFormatting sqref="CJ12:CN12">
    <cfRule type="expression" dxfId="162" priority="165">
      <formula>WEEKDAY($A12)=1</formula>
    </cfRule>
  </conditionalFormatting>
  <conditionalFormatting sqref="CO12 CQ12">
    <cfRule type="expression" dxfId="161" priority="164">
      <formula>WEEKDAY($A12)=1</formula>
    </cfRule>
  </conditionalFormatting>
  <conditionalFormatting sqref="CP12">
    <cfRule type="expression" dxfId="160" priority="163">
      <formula>WEEKDAY($A12)=1</formula>
    </cfRule>
  </conditionalFormatting>
  <conditionalFormatting sqref="CP12">
    <cfRule type="expression" dxfId="159" priority="162">
      <formula>WEEKDAY($A12)=1</formula>
    </cfRule>
  </conditionalFormatting>
  <conditionalFormatting sqref="CR12">
    <cfRule type="expression" dxfId="158" priority="161">
      <formula>WEEKDAY($A12)=1</formula>
    </cfRule>
  </conditionalFormatting>
  <conditionalFormatting sqref="CR12">
    <cfRule type="expression" dxfId="157" priority="160">
      <formula>WEEKDAY($A12)=1</formula>
    </cfRule>
  </conditionalFormatting>
  <conditionalFormatting sqref="CT12">
    <cfRule type="expression" dxfId="156" priority="159">
      <formula>WEEKDAY($A12)=1</formula>
    </cfRule>
  </conditionalFormatting>
  <conditionalFormatting sqref="CZ12">
    <cfRule type="expression" dxfId="155" priority="156">
      <formula>WEEKDAY($A12)=1</formula>
    </cfRule>
  </conditionalFormatting>
  <conditionalFormatting sqref="CW12:CX12">
    <cfRule type="expression" dxfId="154" priority="155">
      <formula>WEEKDAY($A12)=1</formula>
    </cfRule>
  </conditionalFormatting>
  <conditionalFormatting sqref="DA12:DC12">
    <cfRule type="expression" dxfId="153" priority="154">
      <formula>WEEKDAY($A12)=1</formula>
    </cfRule>
  </conditionalFormatting>
  <conditionalFormatting sqref="DE12:DF12">
    <cfRule type="expression" dxfId="152" priority="153">
      <formula>WEEKDAY($A12)=1</formula>
    </cfRule>
  </conditionalFormatting>
  <conditionalFormatting sqref="DD12">
    <cfRule type="expression" dxfId="151" priority="152">
      <formula>WEEKDAY($A12)=1</formula>
    </cfRule>
  </conditionalFormatting>
  <conditionalFormatting sqref="DB12">
    <cfRule type="expression" dxfId="150" priority="151">
      <formula>WEEKDAY($A12)=1</formula>
    </cfRule>
  </conditionalFormatting>
  <conditionalFormatting sqref="AM82:BQ82">
    <cfRule type="expression" dxfId="149" priority="149" stopIfTrue="1">
      <formula>(AM27&lt;1)</formula>
    </cfRule>
  </conditionalFormatting>
  <conditionalFormatting sqref="AN82:AV82">
    <cfRule type="expression" dxfId="148" priority="148" stopIfTrue="1">
      <formula>(AN27&lt;1)</formula>
    </cfRule>
  </conditionalFormatting>
  <conditionalFormatting sqref="AW82">
    <cfRule type="expression" dxfId="147" priority="147" stopIfTrue="1">
      <formula>(AW27&lt;1)</formula>
    </cfRule>
  </conditionalFormatting>
  <conditionalFormatting sqref="BD82">
    <cfRule type="expression" dxfId="146" priority="146" stopIfTrue="1">
      <formula>(BD27&lt;1)</formula>
    </cfRule>
  </conditionalFormatting>
  <conditionalFormatting sqref="BK82">
    <cfRule type="expression" dxfId="145" priority="145" stopIfTrue="1">
      <formula>(BK27&lt;1)</formula>
    </cfRule>
  </conditionalFormatting>
  <conditionalFormatting sqref="B97:C97 B108:C108 F108:K108 B98:B107 H97:K97">
    <cfRule type="expression" dxfId="144" priority="143" stopIfTrue="1">
      <formula>AND($E97&lt;&gt;"-",$F97=100)</formula>
    </cfRule>
    <cfRule type="expression" dxfId="143" priority="144" stopIfTrue="1">
      <formula>AND($E97&lt;&gt;"-",$F97&gt;=100)</formula>
    </cfRule>
  </conditionalFormatting>
  <conditionalFormatting sqref="D108:E108">
    <cfRule type="expression" dxfId="142" priority="141" stopIfTrue="1">
      <formula>AND($E108&lt;&gt;"-",$F108=100)</formula>
    </cfRule>
    <cfRule type="expression" dxfId="141" priority="142" stopIfTrue="1">
      <formula>AND($E108&lt;&gt;"-",$F108&gt;=100)</formula>
    </cfRule>
  </conditionalFormatting>
  <conditionalFormatting sqref="I118">
    <cfRule type="expression" dxfId="140" priority="140">
      <formula>($C$115+$D$115)=$D$116</formula>
    </cfRule>
  </conditionalFormatting>
  <conditionalFormatting sqref="AM23:AN23 AP23 AM24:BQ27">
    <cfRule type="expression" dxfId="139" priority="139" stopIfTrue="1">
      <formula>(AM23&lt;1)</formula>
    </cfRule>
  </conditionalFormatting>
  <conditionalFormatting sqref="AM79:AM81">
    <cfRule type="expression" dxfId="138" priority="138" stopIfTrue="1">
      <formula>(AM79&lt;1)</formula>
    </cfRule>
  </conditionalFormatting>
  <conditionalFormatting sqref="AN79:AN81">
    <cfRule type="expression" dxfId="137" priority="137" stopIfTrue="1">
      <formula>(AN79&lt;1)</formula>
    </cfRule>
  </conditionalFormatting>
  <conditionalFormatting sqref="AR23:AS23 AU23:BP23">
    <cfRule type="expression" dxfId="136" priority="136" stopIfTrue="1">
      <formula>(AR23&lt;1)</formula>
    </cfRule>
  </conditionalFormatting>
  <conditionalFormatting sqref="AR25:AS25 AU25:BN25 AM30:AN32 AM34:AN36">
    <cfRule type="expression" dxfId="135" priority="135" stopIfTrue="1">
      <formula>(AM25&lt;1)</formula>
    </cfRule>
  </conditionalFormatting>
  <conditionalFormatting sqref="AU30:BN32 AR30:AS32 AR34:AS36 AU34:BN36">
    <cfRule type="expression" dxfId="134" priority="134" stopIfTrue="1">
      <formula>(AR30&lt;1)</formula>
    </cfRule>
  </conditionalFormatting>
  <conditionalFormatting sqref="AM28:AN28">
    <cfRule type="expression" dxfId="133" priority="133" stopIfTrue="1">
      <formula>(AM28&lt;1)</formula>
    </cfRule>
  </conditionalFormatting>
  <conditionalFormatting sqref="AR28:AS28 AU28:BN28">
    <cfRule type="expression" dxfId="132" priority="132" stopIfTrue="1">
      <formula>(AR28&lt;1)</formula>
    </cfRule>
  </conditionalFormatting>
  <conditionalFormatting sqref="R121:S121">
    <cfRule type="expression" dxfId="131" priority="150" stopIfTrue="1">
      <formula>$R121=$Q104</formula>
    </cfRule>
  </conditionalFormatting>
  <conditionalFormatting sqref="C108">
    <cfRule type="expression" dxfId="130" priority="130" stopIfTrue="1">
      <formula>AND($E108&lt;&gt;"-",$F108=100)</formula>
    </cfRule>
    <cfRule type="expression" dxfId="129" priority="131" stopIfTrue="1">
      <formula>AND($E108&lt;&gt;"-",$F108&gt;=100)</formula>
    </cfRule>
  </conditionalFormatting>
  <conditionalFormatting sqref="C107:F107">
    <cfRule type="expression" dxfId="128" priority="128" stopIfTrue="1">
      <formula>AND($E107&lt;&gt;"-",$F107=100)</formula>
    </cfRule>
    <cfRule type="expression" dxfId="127" priority="129" stopIfTrue="1">
      <formula>AND($E107&lt;&gt;"-",$F107&gt;=100)</formula>
    </cfRule>
  </conditionalFormatting>
  <conditionalFormatting sqref="G106:G107">
    <cfRule type="expression" dxfId="126" priority="126" stopIfTrue="1">
      <formula>AND($E106&lt;&gt;"-",$F106=100)</formula>
    </cfRule>
    <cfRule type="expression" dxfId="125" priority="127" stopIfTrue="1">
      <formula>AND($E106&lt;&gt;"-",$F106&gt;=100)</formula>
    </cfRule>
  </conditionalFormatting>
  <conditionalFormatting sqref="K102:K107">
    <cfRule type="expression" dxfId="124" priority="124" stopIfTrue="1">
      <formula>AND($E102&lt;&gt;"-",$F102=100)</formula>
    </cfRule>
    <cfRule type="expression" dxfId="123" priority="125" stopIfTrue="1">
      <formula>AND($E102&lt;&gt;"-",$F102&gt;=100)</formula>
    </cfRule>
  </conditionalFormatting>
  <conditionalFormatting sqref="H102:J107">
    <cfRule type="expression" dxfId="122" priority="122" stopIfTrue="1">
      <formula>AND($E102&lt;&gt;"-",$F102=100)</formula>
    </cfRule>
    <cfRule type="expression" dxfId="121" priority="123" stopIfTrue="1">
      <formula>AND($E102&lt;&gt;"-",$F102&gt;=100)</formula>
    </cfRule>
  </conditionalFormatting>
  <conditionalFormatting sqref="H102:K107">
    <cfRule type="expression" dxfId="120" priority="120" stopIfTrue="1">
      <formula>AND($E102&lt;&gt;"-",$F102=100)</formula>
    </cfRule>
    <cfRule type="expression" dxfId="119" priority="121" stopIfTrue="1">
      <formula>AND($E102&lt;&gt;"-",$F102&gt;=100)</formula>
    </cfRule>
  </conditionalFormatting>
  <conditionalFormatting sqref="H102:K107">
    <cfRule type="expression" dxfId="118" priority="118" stopIfTrue="1">
      <formula>AND($E102&lt;&gt;"-",$F102=100)</formula>
    </cfRule>
    <cfRule type="expression" dxfId="117" priority="119" stopIfTrue="1">
      <formula>AND($E102&lt;&gt;"-",$F102&gt;=100)</formula>
    </cfRule>
  </conditionalFormatting>
  <conditionalFormatting sqref="K102:K107">
    <cfRule type="expression" dxfId="116" priority="116" stopIfTrue="1">
      <formula>AND($E102&lt;&gt;"-",$F102=100)</formula>
    </cfRule>
    <cfRule type="expression" dxfId="115" priority="117" stopIfTrue="1">
      <formula>AND($E102&lt;&gt;"-",$F102&gt;=100)</formula>
    </cfRule>
  </conditionalFormatting>
  <conditionalFormatting sqref="H102:J107">
    <cfRule type="expression" dxfId="114" priority="114" stopIfTrue="1">
      <formula>AND($E102&lt;&gt;"-",$F102=100)</formula>
    </cfRule>
    <cfRule type="expression" dxfId="113" priority="115" stopIfTrue="1">
      <formula>AND($E102&lt;&gt;"-",$F102&gt;=100)</formula>
    </cfRule>
  </conditionalFormatting>
  <conditionalFormatting sqref="H102:K107">
    <cfRule type="expression" dxfId="112" priority="112" stopIfTrue="1">
      <formula>AND($E102&lt;&gt;"-",$F102=100)</formula>
    </cfRule>
    <cfRule type="expression" dxfId="111" priority="113" stopIfTrue="1">
      <formula>AND($E102&lt;&gt;"-",$F102&gt;=100)</formula>
    </cfRule>
  </conditionalFormatting>
  <conditionalFormatting sqref="H102:K107">
    <cfRule type="expression" dxfId="110" priority="110" stopIfTrue="1">
      <formula>AND($E102&lt;&gt;"-",$F102=100)</formula>
    </cfRule>
    <cfRule type="expression" dxfId="109" priority="111" stopIfTrue="1">
      <formula>AND($E102&lt;&gt;"-",$F102&gt;=100)</formula>
    </cfRule>
  </conditionalFormatting>
  <conditionalFormatting sqref="K102:K107">
    <cfRule type="expression" dxfId="108" priority="108" stopIfTrue="1">
      <formula>AND($E102&lt;&gt;"-",$F102=100)</formula>
    </cfRule>
    <cfRule type="expression" dxfId="107" priority="109" stopIfTrue="1">
      <formula>AND($E102&lt;&gt;"-",$F102&gt;=100)</formula>
    </cfRule>
  </conditionalFormatting>
  <conditionalFormatting sqref="K102:K107">
    <cfRule type="expression" dxfId="106" priority="106" stopIfTrue="1">
      <formula>AND($E102&lt;&gt;"-",$F102=100)</formula>
    </cfRule>
    <cfRule type="expression" dxfId="105" priority="107" stopIfTrue="1">
      <formula>AND($E102&lt;&gt;"-",$F102&gt;=100)</formula>
    </cfRule>
  </conditionalFormatting>
  <conditionalFormatting sqref="K102:K107">
    <cfRule type="expression" dxfId="104" priority="104" stopIfTrue="1">
      <formula>AND($E102&lt;&gt;"-",$F102=100)</formula>
    </cfRule>
    <cfRule type="expression" dxfId="103" priority="105" stopIfTrue="1">
      <formula>AND($E102&lt;&gt;"-",$F102&gt;=100)</formula>
    </cfRule>
  </conditionalFormatting>
  <conditionalFormatting sqref="K102:K107">
    <cfRule type="expression" dxfId="102" priority="102" stopIfTrue="1">
      <formula>AND($E102&lt;&gt;"-",$F102=100)</formula>
    </cfRule>
    <cfRule type="expression" dxfId="101" priority="103" stopIfTrue="1">
      <formula>AND($E102&lt;&gt;"-",$F102&gt;=100)</formula>
    </cfRule>
  </conditionalFormatting>
  <conditionalFormatting sqref="K102:K107">
    <cfRule type="expression" dxfId="100" priority="100" stopIfTrue="1">
      <formula>AND($E102&lt;&gt;"-",$F102=100)</formula>
    </cfRule>
    <cfRule type="expression" dxfId="99" priority="101" stopIfTrue="1">
      <formula>AND($E102&lt;&gt;"-",$F102&gt;=100)</formula>
    </cfRule>
  </conditionalFormatting>
  <conditionalFormatting sqref="K102:K107">
    <cfRule type="expression" dxfId="98" priority="98" stopIfTrue="1">
      <formula>AND($E102&lt;&gt;"-",$F102=100)</formula>
    </cfRule>
    <cfRule type="expression" dxfId="97" priority="99" stopIfTrue="1">
      <formula>AND($E102&lt;&gt;"-",$F102&gt;=100)</formula>
    </cfRule>
  </conditionalFormatting>
  <conditionalFormatting sqref="K102:K107">
    <cfRule type="expression" dxfId="96" priority="96" stopIfTrue="1">
      <formula>AND($E102&lt;&gt;"-",$F102=100)</formula>
    </cfRule>
    <cfRule type="expression" dxfId="95" priority="97" stopIfTrue="1">
      <formula>AND($E102&lt;&gt;"-",$F102&gt;=100)</formula>
    </cfRule>
  </conditionalFormatting>
  <conditionalFormatting sqref="K102:K107">
    <cfRule type="expression" dxfId="94" priority="94" stopIfTrue="1">
      <formula>AND($E102&lt;&gt;"-",$F102=100)</formula>
    </cfRule>
    <cfRule type="expression" dxfId="93" priority="95" stopIfTrue="1">
      <formula>AND($E102&lt;&gt;"-",$F102&gt;=100)</formula>
    </cfRule>
  </conditionalFormatting>
  <conditionalFormatting sqref="K102:K107">
    <cfRule type="expression" dxfId="92" priority="92" stopIfTrue="1">
      <formula>AND($E102&lt;&gt;"-",$F102=100)</formula>
    </cfRule>
    <cfRule type="expression" dxfId="91" priority="93" stopIfTrue="1">
      <formula>AND($E102&lt;&gt;"-",$F102&gt;=100)</formula>
    </cfRule>
  </conditionalFormatting>
  <conditionalFormatting sqref="H102:J107">
    <cfRule type="expression" dxfId="90" priority="90" stopIfTrue="1">
      <formula>AND($E102&lt;&gt;"-",$F102=100)</formula>
    </cfRule>
    <cfRule type="expression" dxfId="89" priority="91" stopIfTrue="1">
      <formula>AND($E102&lt;&gt;"-",$F102&gt;=100)</formula>
    </cfRule>
  </conditionalFormatting>
  <conditionalFormatting sqref="H102:J107">
    <cfRule type="expression" dxfId="88" priority="88" stopIfTrue="1">
      <formula>AND($E102&lt;&gt;"-",$F102=100)</formula>
    </cfRule>
    <cfRule type="expression" dxfId="87" priority="89" stopIfTrue="1">
      <formula>AND($E102&lt;&gt;"-",$F102&gt;=100)</formula>
    </cfRule>
  </conditionalFormatting>
  <conditionalFormatting sqref="G106">
    <cfRule type="expression" dxfId="86" priority="86" stopIfTrue="1">
      <formula>AND($E106&lt;&gt;"-",$F106=100)</formula>
    </cfRule>
    <cfRule type="expression" dxfId="85" priority="87" stopIfTrue="1">
      <formula>AND($E106&lt;&gt;"-",$F106&gt;=100)</formula>
    </cfRule>
  </conditionalFormatting>
  <conditionalFormatting sqref="BQ23">
    <cfRule type="expression" dxfId="84" priority="85" stopIfTrue="1">
      <formula>(BQ23&lt;1)</formula>
    </cfRule>
  </conditionalFormatting>
  <conditionalFormatting sqref="C106:F106">
    <cfRule type="expression" dxfId="83" priority="83" stopIfTrue="1">
      <formula>AND($E106&lt;&gt;"-",$F106=100)</formula>
    </cfRule>
    <cfRule type="expression" dxfId="82" priority="84" stopIfTrue="1">
      <formula>AND($E106&lt;&gt;"-",$F106&gt;=100)</formula>
    </cfRule>
  </conditionalFormatting>
  <conditionalFormatting sqref="AO23">
    <cfRule type="expression" dxfId="81" priority="82" stopIfTrue="1">
      <formula>(AO23&lt;1)</formula>
    </cfRule>
  </conditionalFormatting>
  <conditionalFormatting sqref="AQ23">
    <cfRule type="expression" dxfId="80" priority="81" stopIfTrue="1">
      <formula>(AQ23&lt;1)</formula>
    </cfRule>
  </conditionalFormatting>
  <conditionalFormatting sqref="AT23">
    <cfRule type="expression" dxfId="79" priority="80" stopIfTrue="1">
      <formula>(AT23&lt;1)</formula>
    </cfRule>
  </conditionalFormatting>
  <conditionalFormatting sqref="AT25">
    <cfRule type="expression" dxfId="78" priority="79" stopIfTrue="1">
      <formula>(AT25&lt;1)</formula>
    </cfRule>
  </conditionalFormatting>
  <conditionalFormatting sqref="AT30:AT32 AT34:AT36">
    <cfRule type="expression" dxfId="77" priority="78" stopIfTrue="1">
      <formula>(AT30&lt;1)</formula>
    </cfRule>
  </conditionalFormatting>
  <conditionalFormatting sqref="AT28">
    <cfRule type="expression" dxfId="76" priority="77" stopIfTrue="1">
      <formula>(AT28&lt;1)</formula>
    </cfRule>
  </conditionalFormatting>
  <conditionalFormatting sqref="D97">
    <cfRule type="expression" dxfId="75" priority="75" stopIfTrue="1">
      <formula>AND($E97&lt;&gt;"-",$F97=100)</formula>
    </cfRule>
    <cfRule type="expression" dxfId="74" priority="76" stopIfTrue="1">
      <formula>AND($E97&lt;&gt;"-",$F97&gt;=100)</formula>
    </cfRule>
  </conditionalFormatting>
  <conditionalFormatting sqref="E97">
    <cfRule type="expression" dxfId="73" priority="73" stopIfTrue="1">
      <formula>AND($E97&lt;&gt;"-",$F97=100)</formula>
    </cfRule>
    <cfRule type="expression" dxfId="72" priority="74" stopIfTrue="1">
      <formula>AND($E97&lt;&gt;"-",$F97&gt;=100)</formula>
    </cfRule>
  </conditionalFormatting>
  <conditionalFormatting sqref="F97">
    <cfRule type="expression" dxfId="71" priority="71" stopIfTrue="1">
      <formula>AND($E97&lt;&gt;"-",$F97=100)</formula>
    </cfRule>
    <cfRule type="expression" dxfId="70" priority="72" stopIfTrue="1">
      <formula>AND($E97&lt;&gt;"-",$F97&gt;=100)</formula>
    </cfRule>
  </conditionalFormatting>
  <conditionalFormatting sqref="G97">
    <cfRule type="expression" dxfId="69" priority="69" stopIfTrue="1">
      <formula>AND($E97&lt;&gt;"-",$F97=100)</formula>
    </cfRule>
    <cfRule type="expression" dxfId="68" priority="70" stopIfTrue="1">
      <formula>AND($E97&lt;&gt;"-",$F97&gt;=100)</formula>
    </cfRule>
  </conditionalFormatting>
  <conditionalFormatting sqref="AO79:AS81 AU79:AZ81 BB79:BG81 BI79:BN81">
    <cfRule type="expression" dxfId="67" priority="68" stopIfTrue="1">
      <formula>(AO79&lt;1)</formula>
    </cfRule>
  </conditionalFormatting>
  <conditionalFormatting sqref="AT79:AT81">
    <cfRule type="expression" dxfId="66" priority="67" stopIfTrue="1">
      <formula>(AT79&lt;1)</formula>
    </cfRule>
  </conditionalFormatting>
  <conditionalFormatting sqref="BA79:BA81">
    <cfRule type="expression" dxfId="65" priority="66" stopIfTrue="1">
      <formula>(BA79&lt;1)</formula>
    </cfRule>
  </conditionalFormatting>
  <conditionalFormatting sqref="BH79:BH81">
    <cfRule type="expression" dxfId="64" priority="65" stopIfTrue="1">
      <formula>(BH79&lt;1)</formula>
    </cfRule>
  </conditionalFormatting>
  <conditionalFormatting sqref="AO25:AQ25">
    <cfRule type="expression" dxfId="63" priority="64" stopIfTrue="1">
      <formula>(AO25&lt;1)</formula>
    </cfRule>
  </conditionalFormatting>
  <conditionalFormatting sqref="AO30:AQ32 AO34:AQ36">
    <cfRule type="expression" dxfId="62" priority="63" stopIfTrue="1">
      <formula>(AO30&lt;1)</formula>
    </cfRule>
  </conditionalFormatting>
  <conditionalFormatting sqref="AO28:AQ28">
    <cfRule type="expression" dxfId="61" priority="62" stopIfTrue="1">
      <formula>(AO28&lt;1)</formula>
    </cfRule>
  </conditionalFormatting>
  <conditionalFormatting sqref="E111:E113">
    <cfRule type="duplicateValues" dxfId="60" priority="61" stopIfTrue="1"/>
  </conditionalFormatting>
  <conditionalFormatting sqref="BO25:BQ25">
    <cfRule type="expression" dxfId="59" priority="60" stopIfTrue="1">
      <formula>(BO25&lt;1)</formula>
    </cfRule>
  </conditionalFormatting>
  <conditionalFormatting sqref="BO30:BQ32 BO34:BQ36">
    <cfRule type="expression" dxfId="58" priority="59" stopIfTrue="1">
      <formula>(BO30&lt;1)</formula>
    </cfRule>
  </conditionalFormatting>
  <conditionalFormatting sqref="BO28:BQ28">
    <cfRule type="expression" dxfId="57" priority="58" stopIfTrue="1">
      <formula>(BO28&lt;1)</formula>
    </cfRule>
  </conditionalFormatting>
  <conditionalFormatting sqref="BO79:BQ81">
    <cfRule type="expression" dxfId="56" priority="57" stopIfTrue="1">
      <formula>(BO79&lt;1)</formula>
    </cfRule>
  </conditionalFormatting>
  <conditionalFormatting sqref="H102:J107">
    <cfRule type="expression" dxfId="55" priority="55" stopIfTrue="1">
      <formula>AND($E102&lt;&gt;"-",$F102=100)</formula>
    </cfRule>
    <cfRule type="expression" dxfId="54" priority="56" stopIfTrue="1">
      <formula>AND($E102&lt;&gt;"-",$F102&gt;=100)</formula>
    </cfRule>
  </conditionalFormatting>
  <conditionalFormatting sqref="AM29:AN29">
    <cfRule type="expression" dxfId="53" priority="54" stopIfTrue="1">
      <formula>(AM29&lt;1)</formula>
    </cfRule>
  </conditionalFormatting>
  <conditionalFormatting sqref="AR29:AS29 AU29:BN29">
    <cfRule type="expression" dxfId="52" priority="53" stopIfTrue="1">
      <formula>(AR29&lt;1)</formula>
    </cfRule>
  </conditionalFormatting>
  <conditionalFormatting sqref="AT29">
    <cfRule type="expression" dxfId="51" priority="52" stopIfTrue="1">
      <formula>(AT29&lt;1)</formula>
    </cfRule>
  </conditionalFormatting>
  <conditionalFormatting sqref="AO29:AQ29">
    <cfRule type="expression" dxfId="50" priority="51" stopIfTrue="1">
      <formula>(AO29&lt;1)</formula>
    </cfRule>
  </conditionalFormatting>
  <conditionalFormatting sqref="BO29:BQ29">
    <cfRule type="expression" dxfId="49" priority="50" stopIfTrue="1">
      <formula>(BO29&lt;1)</formula>
    </cfRule>
  </conditionalFormatting>
  <conditionalFormatting sqref="AM33:AN33">
    <cfRule type="expression" dxfId="48" priority="49" stopIfTrue="1">
      <formula>(AM33&lt;1)</formula>
    </cfRule>
  </conditionalFormatting>
  <conditionalFormatting sqref="AR33:AS33 AU33:BN33">
    <cfRule type="expression" dxfId="47" priority="48" stopIfTrue="1">
      <formula>(AR33&lt;1)</formula>
    </cfRule>
  </conditionalFormatting>
  <conditionalFormatting sqref="AT33">
    <cfRule type="expression" dxfId="46" priority="47" stopIfTrue="1">
      <formula>(AT33&lt;1)</formula>
    </cfRule>
  </conditionalFormatting>
  <conditionalFormatting sqref="AO33:AQ33">
    <cfRule type="expression" dxfId="45" priority="46" stopIfTrue="1">
      <formula>(AO33&lt;1)</formula>
    </cfRule>
  </conditionalFormatting>
  <conditionalFormatting sqref="BO33:BQ33">
    <cfRule type="expression" dxfId="44" priority="45" stopIfTrue="1">
      <formula>(BO33&lt;1)</formula>
    </cfRule>
  </conditionalFormatting>
  <conditionalFormatting sqref="E116">
    <cfRule type="duplicateValues" dxfId="43" priority="44" stopIfTrue="1"/>
  </conditionalFormatting>
  <conditionalFormatting sqref="C116:D116">
    <cfRule type="duplicateValues" dxfId="42" priority="43" stopIfTrue="1"/>
  </conditionalFormatting>
  <conditionalFormatting sqref="H105:K105 C105 K102:K104 K106:K107">
    <cfRule type="expression" dxfId="41" priority="41" stopIfTrue="1">
      <formula>AND($E102&lt;&gt;"-",$F102=100)</formula>
    </cfRule>
    <cfRule type="expression" dxfId="40" priority="42" stopIfTrue="1">
      <formula>AND($E102&lt;&gt;"-",$F102&gt;=100)</formula>
    </cfRule>
  </conditionalFormatting>
  <conditionalFormatting sqref="D105">
    <cfRule type="expression" dxfId="39" priority="39" stopIfTrue="1">
      <formula>AND($E105&lt;&gt;"-",$F105=100)</formula>
    </cfRule>
    <cfRule type="expression" dxfId="38" priority="40" stopIfTrue="1">
      <formula>AND($E105&lt;&gt;"-",$F105&gt;=100)</formula>
    </cfRule>
  </conditionalFormatting>
  <conditionalFormatting sqref="E105">
    <cfRule type="expression" dxfId="37" priority="37" stopIfTrue="1">
      <formula>AND($E105&lt;&gt;"-",$F105=100)</formula>
    </cfRule>
    <cfRule type="expression" dxfId="36" priority="38" stopIfTrue="1">
      <formula>AND($E105&lt;&gt;"-",$F105&gt;=100)</formula>
    </cfRule>
  </conditionalFormatting>
  <conditionalFormatting sqref="F105">
    <cfRule type="expression" dxfId="35" priority="35" stopIfTrue="1">
      <formula>AND($E105&lt;&gt;"-",$F105=100)</formula>
    </cfRule>
    <cfRule type="expression" dxfId="34" priority="36" stopIfTrue="1">
      <formula>AND($E105&lt;&gt;"-",$F105&gt;=100)</formula>
    </cfRule>
  </conditionalFormatting>
  <conditionalFormatting sqref="G105">
    <cfRule type="expression" dxfId="33" priority="33" stopIfTrue="1">
      <formula>AND($E105&lt;&gt;"-",$F105=100)</formula>
    </cfRule>
    <cfRule type="expression" dxfId="32" priority="34" stopIfTrue="1">
      <formula>AND($E105&lt;&gt;"-",$F105&gt;=100)</formula>
    </cfRule>
  </conditionalFormatting>
  <conditionalFormatting sqref="C103:C104 H102:J107">
    <cfRule type="expression" dxfId="31" priority="31" stopIfTrue="1">
      <formula>AND($E102&lt;&gt;"-",$F102=100)</formula>
    </cfRule>
    <cfRule type="expression" dxfId="30" priority="32" stopIfTrue="1">
      <formula>AND($E102&lt;&gt;"-",$F102&gt;=100)</formula>
    </cfRule>
  </conditionalFormatting>
  <conditionalFormatting sqref="D103:D104">
    <cfRule type="expression" dxfId="29" priority="29" stopIfTrue="1">
      <formula>AND($E103&lt;&gt;"-",$F103=100)</formula>
    </cfRule>
    <cfRule type="expression" dxfId="28" priority="30" stopIfTrue="1">
      <formula>AND($E103&lt;&gt;"-",$F103&gt;=100)</formula>
    </cfRule>
  </conditionalFormatting>
  <conditionalFormatting sqref="E103:E104">
    <cfRule type="expression" dxfId="27" priority="27" stopIfTrue="1">
      <formula>AND($E103&lt;&gt;"-",$F103=100)</formula>
    </cfRule>
    <cfRule type="expression" dxfId="26" priority="28" stopIfTrue="1">
      <formula>AND($E103&lt;&gt;"-",$F103&gt;=100)</formula>
    </cfRule>
  </conditionalFormatting>
  <conditionalFormatting sqref="F103:F104">
    <cfRule type="expression" dxfId="25" priority="25" stopIfTrue="1">
      <formula>AND($E103&lt;&gt;"-",$F103=100)</formula>
    </cfRule>
    <cfRule type="expression" dxfId="24" priority="26" stopIfTrue="1">
      <formula>AND($E103&lt;&gt;"-",$F103&gt;=100)</formula>
    </cfRule>
  </conditionalFormatting>
  <conditionalFormatting sqref="G103:G104">
    <cfRule type="expression" dxfId="23" priority="23" stopIfTrue="1">
      <formula>AND($E103&lt;&gt;"-",$F103=100)</formula>
    </cfRule>
    <cfRule type="expression" dxfId="22" priority="24" stopIfTrue="1">
      <formula>AND($E103&lt;&gt;"-",$F103&gt;=100)</formula>
    </cfRule>
  </conditionalFormatting>
  <conditionalFormatting sqref="C102 H102:J102">
    <cfRule type="expression" dxfId="21" priority="21" stopIfTrue="1">
      <formula>AND($E102&lt;&gt;"-",$F102=100)</formula>
    </cfRule>
    <cfRule type="expression" dxfId="20" priority="22" stopIfTrue="1">
      <formula>AND($E102&lt;&gt;"-",$F102&gt;=100)</formula>
    </cfRule>
  </conditionalFormatting>
  <conditionalFormatting sqref="D102">
    <cfRule type="expression" dxfId="19" priority="19" stopIfTrue="1">
      <formula>AND($E102&lt;&gt;"-",$F102=100)</formula>
    </cfRule>
    <cfRule type="expression" dxfId="18" priority="20" stopIfTrue="1">
      <formula>AND($E102&lt;&gt;"-",$F102&gt;=100)</formula>
    </cfRule>
  </conditionalFormatting>
  <conditionalFormatting sqref="E102">
    <cfRule type="expression" dxfId="17" priority="17" stopIfTrue="1">
      <formula>AND($E102&lt;&gt;"-",$F102=100)</formula>
    </cfRule>
    <cfRule type="expression" dxfId="16" priority="18" stopIfTrue="1">
      <formula>AND($E102&lt;&gt;"-",$F102&gt;=100)</formula>
    </cfRule>
  </conditionalFormatting>
  <conditionalFormatting sqref="F102">
    <cfRule type="expression" dxfId="15" priority="15" stopIfTrue="1">
      <formula>AND($E102&lt;&gt;"-",$F102=100)</formula>
    </cfRule>
    <cfRule type="expression" dxfId="14" priority="16" stopIfTrue="1">
      <formula>AND($E102&lt;&gt;"-",$F102&gt;=100)</formula>
    </cfRule>
  </conditionalFormatting>
  <conditionalFormatting sqref="G102">
    <cfRule type="expression" dxfId="13" priority="13" stopIfTrue="1">
      <formula>AND($E102&lt;&gt;"-",$F102=100)</formula>
    </cfRule>
    <cfRule type="expression" dxfId="12" priority="14" stopIfTrue="1">
      <formula>AND($E102&lt;&gt;"-",$F102&gt;=100)</formula>
    </cfRule>
  </conditionalFormatting>
  <conditionalFormatting sqref="C98:C101 H98:K101">
    <cfRule type="expression" dxfId="11" priority="11" stopIfTrue="1">
      <formula>AND($E98&lt;&gt;"-",$F98=100)</formula>
    </cfRule>
    <cfRule type="expression" dxfId="10" priority="12" stopIfTrue="1">
      <formula>AND($E98&lt;&gt;"-",$F98&gt;=100)</formula>
    </cfRule>
  </conditionalFormatting>
  <conditionalFormatting sqref="D98:D101">
    <cfRule type="expression" dxfId="9" priority="9" stopIfTrue="1">
      <formula>AND($E98&lt;&gt;"-",$F98=100)</formula>
    </cfRule>
    <cfRule type="expression" dxfId="8" priority="10" stopIfTrue="1">
      <formula>AND($E98&lt;&gt;"-",$F98&gt;=100)</formula>
    </cfRule>
  </conditionalFormatting>
  <conditionalFormatting sqref="E98:E101">
    <cfRule type="expression" dxfId="7" priority="7" stopIfTrue="1">
      <formula>AND($E98&lt;&gt;"-",$F98=100)</formula>
    </cfRule>
    <cfRule type="expression" dxfId="6" priority="8" stopIfTrue="1">
      <formula>AND($E98&lt;&gt;"-",$F98&gt;=100)</formula>
    </cfRule>
  </conditionalFormatting>
  <conditionalFormatting sqref="F98:F101">
    <cfRule type="expression" dxfId="5" priority="5" stopIfTrue="1">
      <formula>AND($E98&lt;&gt;"-",$F98=100)</formula>
    </cfRule>
    <cfRule type="expression" dxfId="4" priority="6" stopIfTrue="1">
      <formula>AND($E98&lt;&gt;"-",$F98&gt;=100)</formula>
    </cfRule>
  </conditionalFormatting>
  <conditionalFormatting sqref="G98:G101">
    <cfRule type="expression" dxfId="3" priority="3" stopIfTrue="1">
      <formula>AND($E98&lt;&gt;"-",$F98=100)</formula>
    </cfRule>
    <cfRule type="expression" dxfId="2" priority="4" stopIfTrue="1">
      <formula>AND($E98&lt;&gt;"-",$F98&gt;=100)</formula>
    </cfRule>
  </conditionalFormatting>
  <conditionalFormatting sqref="H103:J107">
    <cfRule type="expression" dxfId="1" priority="1" stopIfTrue="1">
      <formula>AND($E103&lt;&gt;"-",$F103=100)</formula>
    </cfRule>
    <cfRule type="expression" dxfId="0" priority="2" stopIfTrue="1">
      <formula>AND($E103&lt;&gt;"-",$F103&gt;=100)</formula>
    </cfRule>
  </conditionalFormatting>
  <dataValidations disablePrompts="1" count="1">
    <dataValidation type="custom" allowBlank="1" showInputMessage="1" showErrorMessage="1" sqref="M116:M117 K111 M109" xr:uid="{C8AAD5A6-24CF-4F3A-9192-3828B19BF25E}">
      <formula1>COUNTIF($M:$M,K109)=1</formula1>
    </dataValidation>
  </dataValidations>
  <hyperlinks>
    <hyperlink ref="A1" location="'27'!AK97" display="bl" xr:uid="{E15FC783-1595-46EB-AC2C-6A6857381236}"/>
    <hyperlink ref="X111" location="rain!B86" display="B/Ratio" xr:uid="{F3F310BF-CCAF-4354-B7D6-24942F28810B}"/>
  </hyperlinks>
  <printOptions horizontalCentered="1"/>
  <pageMargins left="0" right="0" top="0" bottom="0" header="0" footer="0"/>
  <pageSetup paperSize="9" scale="50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</vt:i4>
      </vt:variant>
    </vt:vector>
  </HeadingPairs>
  <TitlesOfParts>
    <vt:vector size="9" baseType="lpstr">
      <vt:lpstr>Cover</vt:lpstr>
      <vt:lpstr>Planning Section</vt:lpstr>
      <vt:lpstr>Volume (Bcm;Ton)</vt:lpstr>
      <vt:lpstr>May</vt:lpstr>
      <vt:lpstr>Cover!Print_Area</vt:lpstr>
      <vt:lpstr>May!Print_Area</vt:lpstr>
      <vt:lpstr>'Planning Section'!Print_Area</vt:lpstr>
      <vt:lpstr>'Volume (Bcm;Ton)'!Print_Area</vt:lpstr>
      <vt:lpstr>'Volume (Bcm;Ton)'!Print_Titles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produksi11</dc:creator>
  <cp:lastModifiedBy>Gusti Elissa Damayanti</cp:lastModifiedBy>
  <cp:lastPrinted>2021-02-10T06:00:04Z</cp:lastPrinted>
  <dcterms:created xsi:type="dcterms:W3CDTF">2014-12-04T02:27:46Z</dcterms:created>
  <dcterms:modified xsi:type="dcterms:W3CDTF">2023-06-02T06:35:29Z</dcterms:modified>
</cp:coreProperties>
</file>