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-RuEffendi\Documents\Backup Media E\1. KERJA\2023\M-SM\"/>
    </mc:Choice>
  </mc:AlternateContent>
  <xr:revisionPtr revIDLastSave="0" documentId="13_ncr:1_{B1AEE84C-7A53-4318-8C91-704C09E43F13}" xr6:coauthVersionLast="47" xr6:coauthVersionMax="47" xr10:uidLastSave="{00000000-0000-0000-0000-000000000000}"/>
  <bookViews>
    <workbookView xWindow="-120" yWindow="-120" windowWidth="21840" windowHeight="13140" tabRatio="780" activeTab="9" xr2:uid="{00000000-000D-0000-FFFF-FFFF00000000}"/>
  </bookViews>
  <sheets>
    <sheet name="Total" sheetId="29" r:id="rId1"/>
    <sheet name="Summary" sheetId="21" r:id="rId2"/>
    <sheet name="Januari" sheetId="13" r:id="rId3"/>
    <sheet name="Pebruari" sheetId="16" r:id="rId4"/>
    <sheet name="Maret" sheetId="17" r:id="rId5"/>
    <sheet name="April" sheetId="18" r:id="rId6"/>
    <sheet name="Mei" sheetId="19" r:id="rId7"/>
    <sheet name="Juni" sheetId="20" r:id="rId8"/>
    <sheet name="Juli" sheetId="22" r:id="rId9"/>
    <sheet name="Agustus" sheetId="23" r:id="rId10"/>
    <sheet name="Sept" sheetId="24" r:id="rId11"/>
    <sheet name="Oct" sheetId="25" r:id="rId12"/>
    <sheet name="Nov" sheetId="26" r:id="rId13"/>
    <sheet name="Des" sheetId="27" r:id="rId14"/>
    <sheet name="Chart2" sheetId="31" state="hidden" r:id="rId15"/>
    <sheet name="Chart1" sheetId="30" state="hidden" r:id="rId16"/>
  </sheets>
  <definedNames>
    <definedName name="_xlnm._FilterDatabase" localSheetId="2" hidden="1">Januari!$B$24:$AE$57</definedName>
    <definedName name="_xlnm._FilterDatabase" localSheetId="7" hidden="1">Juni!$C$25:$AE$72</definedName>
    <definedName name="_xlnm._FilterDatabase" localSheetId="3" hidden="1">Pebruari!$B$22:$AD$29</definedName>
    <definedName name="_xlnm.Print_Area" localSheetId="1">Summary!$B$1:$Q$51</definedName>
    <definedName name="_xlnm.Print_Area" localSheetId="0">Total!$B$1:$J$37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3" i="23" l="1"/>
  <c r="W63" i="23"/>
  <c r="U63" i="23"/>
  <c r="X63" i="23" s="1"/>
  <c r="N63" i="23"/>
  <c r="J63" i="23"/>
  <c r="K63" i="23" s="1"/>
  <c r="L63" i="23" s="1"/>
  <c r="I63" i="23"/>
  <c r="AB62" i="23"/>
  <c r="W62" i="23"/>
  <c r="U62" i="23"/>
  <c r="X62" i="23" s="1"/>
  <c r="N62" i="23"/>
  <c r="J62" i="23"/>
  <c r="K62" i="23" s="1"/>
  <c r="I62" i="23"/>
  <c r="L62" i="23" s="1"/>
  <c r="B63" i="23"/>
  <c r="B62" i="23"/>
  <c r="AB61" i="23"/>
  <c r="W61" i="23"/>
  <c r="U61" i="23"/>
  <c r="X61" i="23" s="1"/>
  <c r="N61" i="23"/>
  <c r="J61" i="23"/>
  <c r="K61" i="23" s="1"/>
  <c r="I61" i="23"/>
  <c r="AB17" i="23"/>
  <c r="W17" i="23"/>
  <c r="U17" i="23"/>
  <c r="N17" i="23"/>
  <c r="J17" i="23"/>
  <c r="K17" i="23" s="1"/>
  <c r="I17" i="23"/>
  <c r="AB16" i="23"/>
  <c r="W16" i="23"/>
  <c r="U16" i="23"/>
  <c r="N16" i="23"/>
  <c r="J16" i="23"/>
  <c r="K16" i="23" s="1"/>
  <c r="I16" i="23"/>
  <c r="O74" i="23"/>
  <c r="Q74" i="23" s="1"/>
  <c r="O73" i="23"/>
  <c r="Q73" i="23" s="1"/>
  <c r="AB59" i="23"/>
  <c r="W59" i="23"/>
  <c r="U59" i="23"/>
  <c r="N59" i="23"/>
  <c r="J59" i="23"/>
  <c r="K59" i="23" s="1"/>
  <c r="I59" i="23"/>
  <c r="AB60" i="23"/>
  <c r="W60" i="23"/>
  <c r="U60" i="23"/>
  <c r="N60" i="23"/>
  <c r="J60" i="23"/>
  <c r="K60" i="23" s="1"/>
  <c r="I60" i="23"/>
  <c r="AB58" i="23"/>
  <c r="W58" i="23"/>
  <c r="U58" i="23"/>
  <c r="N58" i="23"/>
  <c r="J58" i="23"/>
  <c r="K58" i="23" s="1"/>
  <c r="I58" i="23"/>
  <c r="AB57" i="23"/>
  <c r="W57" i="23"/>
  <c r="U57" i="23"/>
  <c r="N57" i="23"/>
  <c r="J57" i="23"/>
  <c r="K57" i="23" s="1"/>
  <c r="I57" i="23"/>
  <c r="AB14" i="23"/>
  <c r="W14" i="23"/>
  <c r="U14" i="23"/>
  <c r="N14" i="23"/>
  <c r="J14" i="23"/>
  <c r="K14" i="23" s="1"/>
  <c r="I14" i="23"/>
  <c r="AB15" i="23"/>
  <c r="W15" i="23"/>
  <c r="U15" i="23"/>
  <c r="N15" i="23"/>
  <c r="J15" i="23"/>
  <c r="K15" i="23" s="1"/>
  <c r="I15" i="23"/>
  <c r="AB56" i="23"/>
  <c r="W56" i="23"/>
  <c r="U56" i="23"/>
  <c r="N56" i="23"/>
  <c r="J56" i="23"/>
  <c r="K56" i="23" s="1"/>
  <c r="I56" i="23"/>
  <c r="AB55" i="23"/>
  <c r="W55" i="23"/>
  <c r="U55" i="23"/>
  <c r="N55" i="23"/>
  <c r="J55" i="23"/>
  <c r="K55" i="23" s="1"/>
  <c r="I55" i="23"/>
  <c r="AB54" i="23"/>
  <c r="W54" i="23"/>
  <c r="U54" i="23"/>
  <c r="N54" i="23"/>
  <c r="J54" i="23"/>
  <c r="K54" i="23" s="1"/>
  <c r="I54" i="23"/>
  <c r="O72" i="23"/>
  <c r="AB53" i="23"/>
  <c r="W53" i="23"/>
  <c r="U53" i="23"/>
  <c r="N53" i="23"/>
  <c r="J53" i="23"/>
  <c r="K53" i="23" s="1"/>
  <c r="I53" i="23"/>
  <c r="AB12" i="23"/>
  <c r="W12" i="23"/>
  <c r="U12" i="23"/>
  <c r="N12" i="23"/>
  <c r="J12" i="23"/>
  <c r="K12" i="23" s="1"/>
  <c r="I12" i="23"/>
  <c r="AB13" i="23"/>
  <c r="W13" i="23"/>
  <c r="U13" i="23"/>
  <c r="N13" i="23"/>
  <c r="J13" i="23"/>
  <c r="K13" i="23" s="1"/>
  <c r="I13" i="23"/>
  <c r="AC62" i="23" l="1"/>
  <c r="AA62" i="23"/>
  <c r="AD62" i="23" s="1"/>
  <c r="AE62" i="23" s="1"/>
  <c r="Q62" i="23"/>
  <c r="AA63" i="23"/>
  <c r="AD63" i="23" s="1"/>
  <c r="AE63" i="23" s="1"/>
  <c r="Q63" i="23"/>
  <c r="AC63" i="23"/>
  <c r="L61" i="23"/>
  <c r="AA61" i="23" s="1"/>
  <c r="X16" i="23"/>
  <c r="AC61" i="23"/>
  <c r="L17" i="23"/>
  <c r="Q17" i="23" s="1"/>
  <c r="X17" i="23"/>
  <c r="L16" i="23"/>
  <c r="Q16" i="23" s="1"/>
  <c r="X60" i="23"/>
  <c r="X59" i="23"/>
  <c r="L59" i="23"/>
  <c r="AA59" i="23" s="1"/>
  <c r="X58" i="23"/>
  <c r="X15" i="23"/>
  <c r="X14" i="23"/>
  <c r="X57" i="23"/>
  <c r="L58" i="23"/>
  <c r="L60" i="23"/>
  <c r="L57" i="23"/>
  <c r="AA57" i="23" s="1"/>
  <c r="L15" i="23"/>
  <c r="AA15" i="23" s="1"/>
  <c r="L14" i="23"/>
  <c r="AA14" i="23" s="1"/>
  <c r="X54" i="23"/>
  <c r="X56" i="23"/>
  <c r="L54" i="23"/>
  <c r="Q54" i="23" s="1"/>
  <c r="X55" i="23"/>
  <c r="L55" i="23"/>
  <c r="AC55" i="23" s="1"/>
  <c r="L56" i="23"/>
  <c r="AC56" i="23" s="1"/>
  <c r="X13" i="23"/>
  <c r="X12" i="23"/>
  <c r="L53" i="23"/>
  <c r="AA53" i="23" s="1"/>
  <c r="X53" i="23"/>
  <c r="L13" i="23"/>
  <c r="AC13" i="23" s="1"/>
  <c r="L12" i="23"/>
  <c r="Q12" i="23" s="1"/>
  <c r="R62" i="23" l="1"/>
  <c r="S62" i="23" s="1"/>
  <c r="P62" i="23"/>
  <c r="P63" i="23"/>
  <c r="R63" i="23"/>
  <c r="S63" i="23" s="1"/>
  <c r="AC16" i="23"/>
  <c r="Q61" i="23"/>
  <c r="AA17" i="23"/>
  <c r="AA16" i="23"/>
  <c r="AD16" i="23" s="1"/>
  <c r="AE16" i="23" s="1"/>
  <c r="P61" i="23"/>
  <c r="R61" i="23"/>
  <c r="S61" i="23" s="1"/>
  <c r="AD61" i="23"/>
  <c r="AE61" i="23" s="1"/>
  <c r="AC17" i="23"/>
  <c r="P17" i="23"/>
  <c r="R17" i="23"/>
  <c r="S17" i="23" s="1"/>
  <c r="R16" i="23"/>
  <c r="S16" i="23" s="1"/>
  <c r="P16" i="23"/>
  <c r="AC14" i="23"/>
  <c r="AD14" i="23" s="1"/>
  <c r="AE14" i="23" s="1"/>
  <c r="Q15" i="23"/>
  <c r="R15" i="23" s="1"/>
  <c r="S15" i="23" s="1"/>
  <c r="AC59" i="23"/>
  <c r="AD59" i="23" s="1"/>
  <c r="AE59" i="23" s="1"/>
  <c r="Q59" i="23"/>
  <c r="P59" i="23" s="1"/>
  <c r="AC15" i="23"/>
  <c r="AD15" i="23" s="1"/>
  <c r="AE15" i="23" s="1"/>
  <c r="AC60" i="23"/>
  <c r="AA60" i="23"/>
  <c r="Q60" i="23"/>
  <c r="AC58" i="23"/>
  <c r="AA58" i="23"/>
  <c r="Q58" i="23"/>
  <c r="Q57" i="23"/>
  <c r="R57" i="23" s="1"/>
  <c r="S57" i="23" s="1"/>
  <c r="AC57" i="23"/>
  <c r="AD57" i="23" s="1"/>
  <c r="AE57" i="23" s="1"/>
  <c r="Q14" i="23"/>
  <c r="R14" i="23" s="1"/>
  <c r="S14" i="23" s="1"/>
  <c r="Q56" i="23"/>
  <c r="R56" i="23" s="1"/>
  <c r="S56" i="23" s="1"/>
  <c r="AA56" i="23"/>
  <c r="AD56" i="23" s="1"/>
  <c r="AE56" i="23" s="1"/>
  <c r="AA54" i="23"/>
  <c r="AC54" i="23"/>
  <c r="Q55" i="23"/>
  <c r="R55" i="23" s="1"/>
  <c r="S55" i="23" s="1"/>
  <c r="AA55" i="23"/>
  <c r="AD55" i="23" s="1"/>
  <c r="AE55" i="23" s="1"/>
  <c r="AA12" i="23"/>
  <c r="AC12" i="23"/>
  <c r="R54" i="23"/>
  <c r="S54" i="23" s="1"/>
  <c r="P54" i="23"/>
  <c r="Q13" i="23"/>
  <c r="R13" i="23" s="1"/>
  <c r="S13" i="23" s="1"/>
  <c r="AC53" i="23"/>
  <c r="AD53" i="23" s="1"/>
  <c r="AE53" i="23" s="1"/>
  <c r="AA13" i="23"/>
  <c r="AD13" i="23" s="1"/>
  <c r="AE13" i="23" s="1"/>
  <c r="Q53" i="23"/>
  <c r="P53" i="23" s="1"/>
  <c r="R12" i="23"/>
  <c r="S12" i="23" s="1"/>
  <c r="P12" i="23"/>
  <c r="AD17" i="23" l="1"/>
  <c r="AE17" i="23" s="1"/>
  <c r="P15" i="23"/>
  <c r="AD60" i="23"/>
  <c r="AE60" i="23" s="1"/>
  <c r="R59" i="23"/>
  <c r="S59" i="23" s="1"/>
  <c r="AD58" i="23"/>
  <c r="AE58" i="23" s="1"/>
  <c r="P14" i="23"/>
  <c r="R58" i="23"/>
  <c r="S58" i="23" s="1"/>
  <c r="P58" i="23"/>
  <c r="P60" i="23"/>
  <c r="R60" i="23"/>
  <c r="S60" i="23" s="1"/>
  <c r="P57" i="23"/>
  <c r="P56" i="23"/>
  <c r="AD54" i="23"/>
  <c r="AE54" i="23" s="1"/>
  <c r="P55" i="23"/>
  <c r="R53" i="23"/>
  <c r="S53" i="23" s="1"/>
  <c r="AD12" i="23"/>
  <c r="AE12" i="23" s="1"/>
  <c r="P13" i="23"/>
  <c r="AB52" i="23" l="1"/>
  <c r="W52" i="23"/>
  <c r="U52" i="23"/>
  <c r="N52" i="23"/>
  <c r="J52" i="23"/>
  <c r="K52" i="23" s="1"/>
  <c r="I52" i="23"/>
  <c r="AB51" i="23"/>
  <c r="W51" i="23"/>
  <c r="U51" i="23"/>
  <c r="N51" i="23"/>
  <c r="J51" i="23"/>
  <c r="K51" i="23" s="1"/>
  <c r="I51" i="23"/>
  <c r="AB50" i="23"/>
  <c r="W50" i="23"/>
  <c r="U50" i="23"/>
  <c r="N50" i="23"/>
  <c r="J50" i="23"/>
  <c r="K50" i="23" s="1"/>
  <c r="I50" i="23"/>
  <c r="AB49" i="23"/>
  <c r="W49" i="23"/>
  <c r="U49" i="23"/>
  <c r="N49" i="23"/>
  <c r="J49" i="23"/>
  <c r="K49" i="23" s="1"/>
  <c r="I49" i="23"/>
  <c r="AB48" i="23"/>
  <c r="W48" i="23"/>
  <c r="U48" i="23"/>
  <c r="N48" i="23"/>
  <c r="J48" i="23"/>
  <c r="K48" i="23" s="1"/>
  <c r="I48" i="23"/>
  <c r="AB11" i="23"/>
  <c r="W11" i="23"/>
  <c r="U11" i="23"/>
  <c r="N11" i="23"/>
  <c r="J11" i="23"/>
  <c r="K11" i="23" s="1"/>
  <c r="I11" i="23"/>
  <c r="AB47" i="23"/>
  <c r="W47" i="23"/>
  <c r="U47" i="23"/>
  <c r="N47" i="23"/>
  <c r="J47" i="23"/>
  <c r="K47" i="23" s="1"/>
  <c r="I47" i="23"/>
  <c r="AB10" i="23"/>
  <c r="W10" i="23"/>
  <c r="U10" i="23"/>
  <c r="N10" i="23"/>
  <c r="J10" i="23"/>
  <c r="K10" i="23" s="1"/>
  <c r="I10" i="23"/>
  <c r="X11" i="23" l="1"/>
  <c r="X48" i="23"/>
  <c r="X49" i="23"/>
  <c r="X50" i="23"/>
  <c r="X51" i="23"/>
  <c r="X52" i="23"/>
  <c r="L48" i="23"/>
  <c r="AC48" i="23" s="1"/>
  <c r="L52" i="23"/>
  <c r="Q52" i="23" s="1"/>
  <c r="L49" i="23"/>
  <c r="Q49" i="23" s="1"/>
  <c r="L51" i="23"/>
  <c r="Q51" i="23" s="1"/>
  <c r="AC51" i="23"/>
  <c r="AA51" i="23"/>
  <c r="L50" i="23"/>
  <c r="L11" i="23"/>
  <c r="AA11" i="23" s="1"/>
  <c r="L10" i="23"/>
  <c r="AA10" i="23" s="1"/>
  <c r="L47" i="23"/>
  <c r="Q47" i="23" s="1"/>
  <c r="X10" i="23"/>
  <c r="X47" i="23"/>
  <c r="AA49" i="23" l="1"/>
  <c r="Q48" i="23"/>
  <c r="P48" i="23" s="1"/>
  <c r="AA48" i="23"/>
  <c r="AD48" i="23" s="1"/>
  <c r="AE48" i="23" s="1"/>
  <c r="AA52" i="23"/>
  <c r="AC49" i="23"/>
  <c r="AC52" i="23"/>
  <c r="AD51" i="23"/>
  <c r="AE51" i="23" s="1"/>
  <c r="R52" i="23"/>
  <c r="S52" i="23" s="1"/>
  <c r="P52" i="23"/>
  <c r="Q11" i="23"/>
  <c r="P11" i="23" s="1"/>
  <c r="R51" i="23"/>
  <c r="S51" i="23" s="1"/>
  <c r="P51" i="23"/>
  <c r="AC50" i="23"/>
  <c r="AA50" i="23"/>
  <c r="Q50" i="23"/>
  <c r="P49" i="23"/>
  <c r="R49" i="23"/>
  <c r="S49" i="23" s="1"/>
  <c r="Q10" i="23"/>
  <c r="R10" i="23" s="1"/>
  <c r="S10" i="23" s="1"/>
  <c r="AC11" i="23"/>
  <c r="AD11" i="23" s="1"/>
  <c r="AE11" i="23" s="1"/>
  <c r="AC10" i="23"/>
  <c r="AD10" i="23" s="1"/>
  <c r="AE10" i="23" s="1"/>
  <c r="AA47" i="23"/>
  <c r="AC47" i="23"/>
  <c r="P47" i="23"/>
  <c r="R47" i="23"/>
  <c r="S47" i="23" s="1"/>
  <c r="AD49" i="23" l="1"/>
  <c r="AE49" i="23" s="1"/>
  <c r="AD52" i="23"/>
  <c r="AE52" i="23" s="1"/>
  <c r="R48" i="23"/>
  <c r="S48" i="23" s="1"/>
  <c r="P10" i="23"/>
  <c r="R11" i="23"/>
  <c r="S11" i="23" s="1"/>
  <c r="AD47" i="23"/>
  <c r="AE47" i="23" s="1"/>
  <c r="AD50" i="23"/>
  <c r="AE50" i="23" s="1"/>
  <c r="R50" i="23"/>
  <c r="S50" i="23" s="1"/>
  <c r="P50" i="23"/>
  <c r="Q72" i="23"/>
  <c r="O71" i="23"/>
  <c r="AB45" i="23"/>
  <c r="W45" i="23"/>
  <c r="U45" i="23"/>
  <c r="N45" i="23"/>
  <c r="J45" i="23"/>
  <c r="K45" i="23" s="1"/>
  <c r="I45" i="23"/>
  <c r="AB46" i="23"/>
  <c r="W46" i="23"/>
  <c r="U46" i="23"/>
  <c r="N46" i="23"/>
  <c r="J46" i="23"/>
  <c r="K46" i="23" s="1"/>
  <c r="I46" i="23"/>
  <c r="AB44" i="23"/>
  <c r="W44" i="23"/>
  <c r="U44" i="23"/>
  <c r="N44" i="23"/>
  <c r="J44" i="23"/>
  <c r="K44" i="23" s="1"/>
  <c r="I44" i="23"/>
  <c r="AB9" i="23"/>
  <c r="W9" i="23"/>
  <c r="U9" i="23"/>
  <c r="N9" i="23"/>
  <c r="J9" i="23"/>
  <c r="K9" i="23" s="1"/>
  <c r="I9" i="23"/>
  <c r="AB41" i="23"/>
  <c r="W41" i="23"/>
  <c r="U41" i="23"/>
  <c r="N41" i="23"/>
  <c r="J41" i="23"/>
  <c r="K41" i="23" s="1"/>
  <c r="I41" i="23"/>
  <c r="AB43" i="23"/>
  <c r="W43" i="23"/>
  <c r="U43" i="23"/>
  <c r="N43" i="23"/>
  <c r="J43" i="23"/>
  <c r="K43" i="23" s="1"/>
  <c r="I43" i="23"/>
  <c r="AB42" i="23"/>
  <c r="W42" i="23"/>
  <c r="U42" i="23"/>
  <c r="N42" i="23"/>
  <c r="J42" i="23"/>
  <c r="K42" i="23" s="1"/>
  <c r="I42" i="23"/>
  <c r="AB40" i="23"/>
  <c r="W40" i="23"/>
  <c r="U40" i="23"/>
  <c r="N40" i="23"/>
  <c r="J40" i="23"/>
  <c r="K40" i="23" s="1"/>
  <c r="I40" i="23"/>
  <c r="L44" i="23" l="1"/>
  <c r="AC44" i="23" s="1"/>
  <c r="L9" i="23"/>
  <c r="AC9" i="23" s="1"/>
  <c r="L45" i="23"/>
  <c r="AC45" i="23" s="1"/>
  <c r="X44" i="23"/>
  <c r="X46" i="23"/>
  <c r="X45" i="23"/>
  <c r="X42" i="23"/>
  <c r="X43" i="23"/>
  <c r="X41" i="23"/>
  <c r="X9" i="23"/>
  <c r="L46" i="23"/>
  <c r="Q46" i="23" s="1"/>
  <c r="L41" i="23"/>
  <c r="AA41" i="23" s="1"/>
  <c r="L42" i="23"/>
  <c r="Q42" i="23" s="1"/>
  <c r="X40" i="23"/>
  <c r="L43" i="23"/>
  <c r="AA43" i="23" s="1"/>
  <c r="L40" i="23"/>
  <c r="AA40" i="23" s="1"/>
  <c r="Q44" i="23" l="1"/>
  <c r="P44" i="23" s="1"/>
  <c r="AA46" i="23"/>
  <c r="AA44" i="23"/>
  <c r="AD44" i="23" s="1"/>
  <c r="AE44" i="23" s="1"/>
  <c r="Q45" i="23"/>
  <c r="P45" i="23" s="1"/>
  <c r="Q9" i="23"/>
  <c r="P9" i="23" s="1"/>
  <c r="AA9" i="23"/>
  <c r="AD9" i="23" s="1"/>
  <c r="AE9" i="23" s="1"/>
  <c r="AA45" i="23"/>
  <c r="AD45" i="23" s="1"/>
  <c r="AE45" i="23" s="1"/>
  <c r="AC46" i="23"/>
  <c r="P46" i="23"/>
  <c r="R46" i="23"/>
  <c r="S46" i="23" s="1"/>
  <c r="AC41" i="23"/>
  <c r="AD41" i="23" s="1"/>
  <c r="AE41" i="23" s="1"/>
  <c r="Q41" i="23"/>
  <c r="R41" i="23" s="1"/>
  <c r="S41" i="23" s="1"/>
  <c r="AC43" i="23"/>
  <c r="AD43" i="23" s="1"/>
  <c r="AE43" i="23" s="1"/>
  <c r="Q43" i="23"/>
  <c r="P43" i="23" s="1"/>
  <c r="AA42" i="23"/>
  <c r="AC42" i="23"/>
  <c r="R42" i="23"/>
  <c r="S42" i="23" s="1"/>
  <c r="P42" i="23"/>
  <c r="AC40" i="23"/>
  <c r="AD40" i="23" s="1"/>
  <c r="AE40" i="23" s="1"/>
  <c r="Q40" i="23"/>
  <c r="P40" i="23" s="1"/>
  <c r="AD46" i="23" l="1"/>
  <c r="AE46" i="23" s="1"/>
  <c r="R44" i="23"/>
  <c r="S44" i="23" s="1"/>
  <c r="R9" i="23"/>
  <c r="S9" i="23" s="1"/>
  <c r="R45" i="23"/>
  <c r="S45" i="23" s="1"/>
  <c r="P41" i="23"/>
  <c r="R43" i="23"/>
  <c r="S43" i="23" s="1"/>
  <c r="AD42" i="23"/>
  <c r="AE42" i="23" s="1"/>
  <c r="R40" i="23"/>
  <c r="S40" i="23" s="1"/>
  <c r="O70" i="23"/>
  <c r="Q71" i="23"/>
  <c r="AB38" i="23"/>
  <c r="W38" i="23"/>
  <c r="U38" i="23"/>
  <c r="N38" i="23"/>
  <c r="J38" i="23"/>
  <c r="K38" i="23" s="1"/>
  <c r="I38" i="23"/>
  <c r="AB39" i="23"/>
  <c r="W39" i="23"/>
  <c r="U39" i="23"/>
  <c r="N39" i="23"/>
  <c r="J39" i="23"/>
  <c r="K39" i="23" s="1"/>
  <c r="I39" i="23"/>
  <c r="AB37" i="23"/>
  <c r="W37" i="23"/>
  <c r="U37" i="23"/>
  <c r="N37" i="23"/>
  <c r="J37" i="23"/>
  <c r="K37" i="23" s="1"/>
  <c r="I37" i="23"/>
  <c r="AB8" i="23"/>
  <c r="W8" i="23"/>
  <c r="U8" i="23"/>
  <c r="N8" i="23"/>
  <c r="J8" i="23"/>
  <c r="K8" i="23" s="1"/>
  <c r="I8" i="23"/>
  <c r="AB7" i="23"/>
  <c r="W7" i="23"/>
  <c r="U7" i="23"/>
  <c r="N7" i="23"/>
  <c r="J7" i="23"/>
  <c r="K7" i="23" s="1"/>
  <c r="I7" i="23"/>
  <c r="AB36" i="23"/>
  <c r="W36" i="23"/>
  <c r="U36" i="23"/>
  <c r="N36" i="23"/>
  <c r="J36" i="23"/>
  <c r="K36" i="23" s="1"/>
  <c r="I36" i="23"/>
  <c r="AB35" i="23"/>
  <c r="W35" i="23"/>
  <c r="U35" i="23"/>
  <c r="N35" i="23"/>
  <c r="J35" i="23"/>
  <c r="K35" i="23" s="1"/>
  <c r="I35" i="23"/>
  <c r="AB6" i="23"/>
  <c r="W6" i="23"/>
  <c r="U6" i="23"/>
  <c r="N6" i="23"/>
  <c r="J6" i="23"/>
  <c r="K6" i="23" s="1"/>
  <c r="I6" i="23"/>
  <c r="AB34" i="23"/>
  <c r="W34" i="23"/>
  <c r="U34" i="23"/>
  <c r="N34" i="23"/>
  <c r="J34" i="23"/>
  <c r="K34" i="23" s="1"/>
  <c r="I34" i="23"/>
  <c r="AB33" i="23"/>
  <c r="W33" i="23"/>
  <c r="U33" i="23"/>
  <c r="N33" i="23"/>
  <c r="J33" i="23"/>
  <c r="K33" i="23" s="1"/>
  <c r="I33" i="23"/>
  <c r="AB32" i="23"/>
  <c r="W32" i="23"/>
  <c r="U32" i="23"/>
  <c r="N32" i="23"/>
  <c r="J32" i="23"/>
  <c r="K32" i="23" s="1"/>
  <c r="I32" i="23"/>
  <c r="AB31" i="23"/>
  <c r="W31" i="23"/>
  <c r="U31" i="23"/>
  <c r="N31" i="23"/>
  <c r="J31" i="23"/>
  <c r="K31" i="23" s="1"/>
  <c r="I31" i="23"/>
  <c r="AB30" i="23"/>
  <c r="W30" i="23"/>
  <c r="U30" i="23"/>
  <c r="N30" i="23"/>
  <c r="J30" i="23"/>
  <c r="K30" i="23" s="1"/>
  <c r="I30" i="23"/>
  <c r="AB29" i="23"/>
  <c r="W29" i="23"/>
  <c r="U29" i="23"/>
  <c r="N29" i="23"/>
  <c r="J29" i="23"/>
  <c r="K29" i="23" s="1"/>
  <c r="I29" i="23"/>
  <c r="AB28" i="23"/>
  <c r="W28" i="23"/>
  <c r="U28" i="23"/>
  <c r="N28" i="23"/>
  <c r="J28" i="23"/>
  <c r="K28" i="23" s="1"/>
  <c r="I28" i="23"/>
  <c r="O67" i="22"/>
  <c r="Q67" i="22" s="1"/>
  <c r="AB56" i="22"/>
  <c r="X56" i="22"/>
  <c r="W56" i="22"/>
  <c r="U56" i="22"/>
  <c r="N56" i="22"/>
  <c r="K56" i="22"/>
  <c r="J56" i="22"/>
  <c r="I56" i="22"/>
  <c r="L56" i="22" s="1"/>
  <c r="B56" i="22"/>
  <c r="AB55" i="22"/>
  <c r="W55" i="22"/>
  <c r="U55" i="22"/>
  <c r="X55" i="22" s="1"/>
  <c r="N55" i="22"/>
  <c r="J55" i="22"/>
  <c r="K55" i="22" s="1"/>
  <c r="I55" i="22"/>
  <c r="AB54" i="22"/>
  <c r="W54" i="22"/>
  <c r="U54" i="22"/>
  <c r="X54" i="22" s="1"/>
  <c r="N54" i="22"/>
  <c r="J54" i="22"/>
  <c r="K54" i="22" s="1"/>
  <c r="I54" i="22"/>
  <c r="AB53" i="22"/>
  <c r="W53" i="22"/>
  <c r="U53" i="22"/>
  <c r="X53" i="22" s="1"/>
  <c r="N53" i="22"/>
  <c r="J53" i="22"/>
  <c r="K53" i="22" s="1"/>
  <c r="I53" i="22"/>
  <c r="AB11" i="22"/>
  <c r="W11" i="22"/>
  <c r="U11" i="22"/>
  <c r="X11" i="22" s="1"/>
  <c r="N11" i="22"/>
  <c r="J11" i="22"/>
  <c r="K11" i="22" s="1"/>
  <c r="I11" i="22"/>
  <c r="AB52" i="22"/>
  <c r="W52" i="22"/>
  <c r="U52" i="22"/>
  <c r="N52" i="22"/>
  <c r="J52" i="22"/>
  <c r="K52" i="22" s="1"/>
  <c r="I52" i="22"/>
  <c r="O66" i="22"/>
  <c r="Q66" i="22" s="1"/>
  <c r="AB51" i="22"/>
  <c r="W51" i="22"/>
  <c r="U51" i="22"/>
  <c r="N51" i="22"/>
  <c r="J51" i="22"/>
  <c r="K51" i="22" s="1"/>
  <c r="I51" i="22"/>
  <c r="AB10" i="22"/>
  <c r="W10" i="22"/>
  <c r="U10" i="22"/>
  <c r="N10" i="22"/>
  <c r="J10" i="22"/>
  <c r="K10" i="22" s="1"/>
  <c r="I10" i="22"/>
  <c r="AB50" i="22"/>
  <c r="W50" i="22"/>
  <c r="U50" i="22"/>
  <c r="N50" i="22"/>
  <c r="J50" i="22"/>
  <c r="K50" i="22" s="1"/>
  <c r="I50" i="22"/>
  <c r="AB49" i="22"/>
  <c r="W49" i="22"/>
  <c r="U49" i="22"/>
  <c r="N49" i="22"/>
  <c r="J49" i="22"/>
  <c r="K49" i="22" s="1"/>
  <c r="I49" i="22"/>
  <c r="AB48" i="22"/>
  <c r="W48" i="22"/>
  <c r="U48" i="22"/>
  <c r="N48" i="22"/>
  <c r="J48" i="22"/>
  <c r="K48" i="22" s="1"/>
  <c r="I48" i="22"/>
  <c r="AB9" i="22"/>
  <c r="W9" i="22"/>
  <c r="U9" i="22"/>
  <c r="N9" i="22"/>
  <c r="J9" i="22"/>
  <c r="K9" i="22" s="1"/>
  <c r="I9" i="22"/>
  <c r="AB47" i="22"/>
  <c r="W47" i="22"/>
  <c r="U47" i="22"/>
  <c r="N47" i="22"/>
  <c r="J47" i="22"/>
  <c r="K47" i="22" s="1"/>
  <c r="I47" i="22"/>
  <c r="AB46" i="22"/>
  <c r="W46" i="22"/>
  <c r="U46" i="22"/>
  <c r="N46" i="22"/>
  <c r="J46" i="22"/>
  <c r="K46" i="22" s="1"/>
  <c r="I46" i="22"/>
  <c r="AB45" i="22"/>
  <c r="W45" i="22"/>
  <c r="U45" i="22"/>
  <c r="N45" i="22"/>
  <c r="J45" i="22"/>
  <c r="K45" i="22" s="1"/>
  <c r="I45" i="22"/>
  <c r="AB44" i="22"/>
  <c r="W44" i="22"/>
  <c r="U44" i="22"/>
  <c r="N44" i="22"/>
  <c r="J44" i="22"/>
  <c r="K44" i="22" s="1"/>
  <c r="I44" i="22"/>
  <c r="AB8" i="22"/>
  <c r="W8" i="22"/>
  <c r="U8" i="22"/>
  <c r="N8" i="22"/>
  <c r="J8" i="22"/>
  <c r="K8" i="22" s="1"/>
  <c r="I8" i="22"/>
  <c r="B5" i="22"/>
  <c r="B6" i="22" s="1"/>
  <c r="B7" i="22" s="1"/>
  <c r="B8" i="22" s="1"/>
  <c r="B9" i="22" s="1"/>
  <c r="B10" i="22" s="1"/>
  <c r="B11" i="22" s="1"/>
  <c r="AB43" i="22"/>
  <c r="W43" i="22"/>
  <c r="U43" i="22"/>
  <c r="N43" i="22"/>
  <c r="J43" i="22"/>
  <c r="K43" i="22" s="1"/>
  <c r="I43" i="22"/>
  <c r="AB42" i="22"/>
  <c r="W42" i="22"/>
  <c r="U42" i="22"/>
  <c r="N42" i="22"/>
  <c r="J42" i="22"/>
  <c r="K42" i="22" s="1"/>
  <c r="I42" i="22"/>
  <c r="AB7" i="22"/>
  <c r="W7" i="22"/>
  <c r="U7" i="22"/>
  <c r="N7" i="22"/>
  <c r="J7" i="22"/>
  <c r="K7" i="22" s="1"/>
  <c r="I7" i="22"/>
  <c r="O65" i="22"/>
  <c r="Q65" i="22" s="1"/>
  <c r="AB41" i="22"/>
  <c r="W41" i="22"/>
  <c r="U41" i="22"/>
  <c r="N41" i="22"/>
  <c r="J41" i="22"/>
  <c r="K41" i="22" s="1"/>
  <c r="I41" i="22"/>
  <c r="AB39" i="22"/>
  <c r="W39" i="22"/>
  <c r="U39" i="22"/>
  <c r="N39" i="22"/>
  <c r="J39" i="22"/>
  <c r="K39" i="22" s="1"/>
  <c r="I39" i="22"/>
  <c r="AB40" i="22"/>
  <c r="W40" i="22"/>
  <c r="U40" i="22"/>
  <c r="N40" i="22"/>
  <c r="J40" i="22"/>
  <c r="K40" i="22" s="1"/>
  <c r="I40" i="22"/>
  <c r="AB37" i="22"/>
  <c r="W37" i="22"/>
  <c r="U37" i="22"/>
  <c r="N37" i="22"/>
  <c r="J37" i="22"/>
  <c r="K37" i="22" s="1"/>
  <c r="I37" i="22"/>
  <c r="AB38" i="22"/>
  <c r="W38" i="22"/>
  <c r="U38" i="22"/>
  <c r="N38" i="22"/>
  <c r="J38" i="22"/>
  <c r="K38" i="22" s="1"/>
  <c r="I38" i="22"/>
  <c r="AB36" i="22"/>
  <c r="W36" i="22"/>
  <c r="U36" i="22"/>
  <c r="N36" i="22"/>
  <c r="J36" i="22"/>
  <c r="K36" i="22" s="1"/>
  <c r="I36" i="22"/>
  <c r="AB6" i="22"/>
  <c r="W6" i="22"/>
  <c r="U6" i="22"/>
  <c r="N6" i="22"/>
  <c r="J6" i="22"/>
  <c r="K6" i="22" s="1"/>
  <c r="I6" i="22"/>
  <c r="AB35" i="22"/>
  <c r="W35" i="22"/>
  <c r="U35" i="22"/>
  <c r="N35" i="22"/>
  <c r="J35" i="22"/>
  <c r="K35" i="22" s="1"/>
  <c r="I35" i="22"/>
  <c r="AB34" i="22"/>
  <c r="W34" i="22"/>
  <c r="U34" i="22"/>
  <c r="N34" i="22"/>
  <c r="J34" i="22"/>
  <c r="K34" i="22" s="1"/>
  <c r="I34" i="22"/>
  <c r="AB33" i="22"/>
  <c r="W33" i="22"/>
  <c r="U33" i="22"/>
  <c r="N33" i="22"/>
  <c r="J33" i="22"/>
  <c r="K33" i="22" s="1"/>
  <c r="I33" i="22"/>
  <c r="AB32" i="22"/>
  <c r="W32" i="22"/>
  <c r="U32" i="22"/>
  <c r="N32" i="22"/>
  <c r="J32" i="22"/>
  <c r="K32" i="22" s="1"/>
  <c r="I32" i="22"/>
  <c r="O64" i="22"/>
  <c r="Q64" i="22" s="1"/>
  <c r="AB30" i="22"/>
  <c r="W30" i="22"/>
  <c r="U30" i="22"/>
  <c r="N30" i="22"/>
  <c r="J30" i="22"/>
  <c r="K30" i="22" s="1"/>
  <c r="I30" i="22"/>
  <c r="AB31" i="22"/>
  <c r="W31" i="22"/>
  <c r="U31" i="22"/>
  <c r="N31" i="22"/>
  <c r="J31" i="22"/>
  <c r="K31" i="22" s="1"/>
  <c r="I31" i="22"/>
  <c r="AB29" i="22"/>
  <c r="W29" i="22"/>
  <c r="U29" i="22"/>
  <c r="N29" i="22"/>
  <c r="J29" i="22"/>
  <c r="K29" i="22" s="1"/>
  <c r="I29" i="22"/>
  <c r="AB28" i="22"/>
  <c r="W28" i="22"/>
  <c r="U28" i="22"/>
  <c r="N28" i="22"/>
  <c r="J28" i="22"/>
  <c r="K28" i="22" s="1"/>
  <c r="I28" i="22"/>
  <c r="AB27" i="22"/>
  <c r="W27" i="22"/>
  <c r="U27" i="22"/>
  <c r="N27" i="22"/>
  <c r="J27" i="22"/>
  <c r="K27" i="22" s="1"/>
  <c r="I27" i="22"/>
  <c r="AB26" i="22"/>
  <c r="W26" i="22"/>
  <c r="U26" i="22"/>
  <c r="N26" i="22"/>
  <c r="J26" i="22"/>
  <c r="K26" i="22" s="1"/>
  <c r="I26" i="22"/>
  <c r="AB25" i="22"/>
  <c r="W25" i="22"/>
  <c r="U25" i="22"/>
  <c r="N25" i="22"/>
  <c r="J25" i="22"/>
  <c r="K25" i="22" s="1"/>
  <c r="I25" i="22"/>
  <c r="AB24" i="22"/>
  <c r="W24" i="22"/>
  <c r="U24" i="22"/>
  <c r="N24" i="22"/>
  <c r="J24" i="22"/>
  <c r="K24" i="22" s="1"/>
  <c r="I24" i="22"/>
  <c r="AB22" i="22"/>
  <c r="W22" i="22"/>
  <c r="U22" i="22"/>
  <c r="N22" i="22"/>
  <c r="J22" i="22"/>
  <c r="K22" i="22" s="1"/>
  <c r="I22" i="22"/>
  <c r="AB23" i="22"/>
  <c r="W23" i="22"/>
  <c r="U23" i="22"/>
  <c r="N23" i="22"/>
  <c r="J23" i="22"/>
  <c r="K23" i="22" s="1"/>
  <c r="I23" i="22"/>
  <c r="O63" i="22"/>
  <c r="E13" i="22"/>
  <c r="O13" i="22"/>
  <c r="O58" i="22"/>
  <c r="E58" i="22"/>
  <c r="AB4" i="22"/>
  <c r="W4" i="22"/>
  <c r="U4" i="22"/>
  <c r="N4" i="22"/>
  <c r="J4" i="22"/>
  <c r="K4" i="22" s="1"/>
  <c r="I4" i="22"/>
  <c r="X34" i="23" l="1"/>
  <c r="X36" i="23"/>
  <c r="X7" i="23"/>
  <c r="X39" i="23"/>
  <c r="X38" i="23"/>
  <c r="X37" i="23"/>
  <c r="L37" i="23"/>
  <c r="AA37" i="23" s="1"/>
  <c r="X8" i="23"/>
  <c r="L39" i="23"/>
  <c r="AC39" i="23" s="1"/>
  <c r="L38" i="23"/>
  <c r="Q38" i="23" s="1"/>
  <c r="L35" i="23"/>
  <c r="AC35" i="23" s="1"/>
  <c r="L36" i="23"/>
  <c r="AC36" i="23" s="1"/>
  <c r="X31" i="23"/>
  <c r="L8" i="23"/>
  <c r="AC8" i="23" s="1"/>
  <c r="L7" i="23"/>
  <c r="AC7" i="23" s="1"/>
  <c r="X35" i="23"/>
  <c r="L33" i="23"/>
  <c r="AC33" i="23" s="1"/>
  <c r="L34" i="23"/>
  <c r="Q34" i="23" s="1"/>
  <c r="L6" i="23"/>
  <c r="AC6" i="23" s="1"/>
  <c r="X33" i="23"/>
  <c r="L31" i="23"/>
  <c r="AC31" i="23" s="1"/>
  <c r="X30" i="23"/>
  <c r="L32" i="23"/>
  <c r="AA32" i="23" s="1"/>
  <c r="X6" i="23"/>
  <c r="X32" i="23"/>
  <c r="L30" i="23"/>
  <c r="Q30" i="23" s="1"/>
  <c r="X28" i="23"/>
  <c r="X29" i="23"/>
  <c r="L28" i="23"/>
  <c r="AC28" i="23" s="1"/>
  <c r="L29" i="23"/>
  <c r="AC29" i="23" s="1"/>
  <c r="AC56" i="22"/>
  <c r="AA56" i="22"/>
  <c r="AD56" i="22" s="1"/>
  <c r="AE56" i="22" s="1"/>
  <c r="Q56" i="22"/>
  <c r="L53" i="22"/>
  <c r="AA53" i="22" s="1"/>
  <c r="L54" i="22"/>
  <c r="AC54" i="22" s="1"/>
  <c r="L55" i="22"/>
  <c r="AA55" i="22" s="1"/>
  <c r="Q55" i="22"/>
  <c r="AC55" i="22"/>
  <c r="Q54" i="22"/>
  <c r="X10" i="22"/>
  <c r="X52" i="22"/>
  <c r="X50" i="22"/>
  <c r="L11" i="22"/>
  <c r="AC11" i="22" s="1"/>
  <c r="L9" i="22"/>
  <c r="AA9" i="22" s="1"/>
  <c r="L51" i="22"/>
  <c r="AA51" i="22" s="1"/>
  <c r="L50" i="22"/>
  <c r="Q50" i="22" s="1"/>
  <c r="X51" i="22"/>
  <c r="L52" i="22"/>
  <c r="AC52" i="22" s="1"/>
  <c r="L10" i="22"/>
  <c r="Q10" i="22" s="1"/>
  <c r="L48" i="22"/>
  <c r="Q48" i="22" s="1"/>
  <c r="X9" i="22"/>
  <c r="X48" i="22"/>
  <c r="X49" i="22"/>
  <c r="L49" i="22"/>
  <c r="Q49" i="22" s="1"/>
  <c r="X47" i="22"/>
  <c r="L47" i="22"/>
  <c r="Q47" i="22" s="1"/>
  <c r="X44" i="22"/>
  <c r="L44" i="22"/>
  <c r="Q44" i="22" s="1"/>
  <c r="X46" i="22"/>
  <c r="L46" i="22"/>
  <c r="Q46" i="22" s="1"/>
  <c r="X45" i="22"/>
  <c r="L45" i="22"/>
  <c r="AA45" i="22" s="1"/>
  <c r="X42" i="22"/>
  <c r="X43" i="22"/>
  <c r="X8" i="22"/>
  <c r="L42" i="22"/>
  <c r="AC42" i="22" s="1"/>
  <c r="L8" i="22"/>
  <c r="AA8" i="22" s="1"/>
  <c r="L43" i="22"/>
  <c r="AA43" i="22" s="1"/>
  <c r="X39" i="22"/>
  <c r="X41" i="22"/>
  <c r="L39" i="22"/>
  <c r="Q39" i="22" s="1"/>
  <c r="L41" i="22"/>
  <c r="AC41" i="22" s="1"/>
  <c r="X40" i="22"/>
  <c r="L7" i="22"/>
  <c r="AA7" i="22" s="1"/>
  <c r="X7" i="22"/>
  <c r="L40" i="22"/>
  <c r="AC40" i="22" s="1"/>
  <c r="AA39" i="22"/>
  <c r="X35" i="22"/>
  <c r="X6" i="22"/>
  <c r="X36" i="22"/>
  <c r="X38" i="22"/>
  <c r="X37" i="22"/>
  <c r="L37" i="22"/>
  <c r="AA37" i="22" s="1"/>
  <c r="X33" i="22"/>
  <c r="L38" i="22"/>
  <c r="AA38" i="22" s="1"/>
  <c r="L34" i="22"/>
  <c r="AA34" i="22" s="1"/>
  <c r="L35" i="22"/>
  <c r="AA35" i="22" s="1"/>
  <c r="L6" i="22"/>
  <c r="Q6" i="22" s="1"/>
  <c r="L36" i="22"/>
  <c r="AC36" i="22" s="1"/>
  <c r="L33" i="22"/>
  <c r="AC33" i="22" s="1"/>
  <c r="X34" i="22"/>
  <c r="X24" i="22"/>
  <c r="X25" i="22"/>
  <c r="X26" i="22"/>
  <c r="X27" i="22"/>
  <c r="X32" i="22"/>
  <c r="L32" i="22"/>
  <c r="AC32" i="22" s="1"/>
  <c r="X31" i="22"/>
  <c r="X30" i="22"/>
  <c r="L31" i="22"/>
  <c r="AA31" i="22" s="1"/>
  <c r="L30" i="22"/>
  <c r="AA30" i="22" s="1"/>
  <c r="X29" i="22"/>
  <c r="L26" i="22"/>
  <c r="AC26" i="22" s="1"/>
  <c r="L27" i="22"/>
  <c r="AA27" i="22" s="1"/>
  <c r="X28" i="22"/>
  <c r="L24" i="22"/>
  <c r="Q24" i="22" s="1"/>
  <c r="L28" i="22"/>
  <c r="Q28" i="22" s="1"/>
  <c r="L29" i="22"/>
  <c r="AC29" i="22" s="1"/>
  <c r="L25" i="22"/>
  <c r="AA25" i="22" s="1"/>
  <c r="X4" i="22"/>
  <c r="X23" i="22"/>
  <c r="X22" i="22"/>
  <c r="L23" i="22"/>
  <c r="AA23" i="22" s="1"/>
  <c r="L22" i="22"/>
  <c r="Q22" i="22" s="1"/>
  <c r="L4" i="22"/>
  <c r="Q4" i="22" s="1"/>
  <c r="AC38" i="23" l="1"/>
  <c r="Q37" i="23"/>
  <c r="R37" i="23" s="1"/>
  <c r="S37" i="23" s="1"/>
  <c r="AC37" i="23"/>
  <c r="AD37" i="23" s="1"/>
  <c r="AE37" i="23" s="1"/>
  <c r="AA39" i="23"/>
  <c r="AD39" i="23" s="1"/>
  <c r="AE39" i="23" s="1"/>
  <c r="AA34" i="23"/>
  <c r="AC34" i="23"/>
  <c r="AA38" i="23"/>
  <c r="Q39" i="23"/>
  <c r="R39" i="23" s="1"/>
  <c r="S39" i="23" s="1"/>
  <c r="Q36" i="23"/>
  <c r="P36" i="23" s="1"/>
  <c r="P38" i="23"/>
  <c r="R38" i="23"/>
  <c r="S38" i="23" s="1"/>
  <c r="AA36" i="23"/>
  <c r="AD36" i="23" s="1"/>
  <c r="AE36" i="23" s="1"/>
  <c r="AC32" i="23"/>
  <c r="AD32" i="23" s="1"/>
  <c r="AE32" i="23" s="1"/>
  <c r="Q6" i="23"/>
  <c r="R6" i="23" s="1"/>
  <c r="S6" i="23" s="1"/>
  <c r="Q35" i="23"/>
  <c r="P35" i="23" s="1"/>
  <c r="AA6" i="23"/>
  <c r="AD6" i="23" s="1"/>
  <c r="AE6" i="23" s="1"/>
  <c r="AA35" i="23"/>
  <c r="AD35" i="23" s="1"/>
  <c r="AE35" i="23" s="1"/>
  <c r="Q7" i="23"/>
  <c r="R7" i="23" s="1"/>
  <c r="S7" i="23" s="1"/>
  <c r="Q8" i="23"/>
  <c r="R8" i="23" s="1"/>
  <c r="S8" i="23" s="1"/>
  <c r="AA8" i="23"/>
  <c r="AD8" i="23" s="1"/>
  <c r="AE8" i="23" s="1"/>
  <c r="AA7" i="23"/>
  <c r="AD7" i="23" s="1"/>
  <c r="AE7" i="23" s="1"/>
  <c r="Q33" i="23"/>
  <c r="P33" i="23" s="1"/>
  <c r="AA33" i="23"/>
  <c r="AD33" i="23" s="1"/>
  <c r="AE33" i="23" s="1"/>
  <c r="Q31" i="23"/>
  <c r="R31" i="23" s="1"/>
  <c r="S31" i="23" s="1"/>
  <c r="Q32" i="23"/>
  <c r="R32" i="23" s="1"/>
  <c r="S32" i="23" s="1"/>
  <c r="AA31" i="23"/>
  <c r="AD31" i="23" s="1"/>
  <c r="AE31" i="23" s="1"/>
  <c r="AA28" i="23"/>
  <c r="AD28" i="23" s="1"/>
  <c r="AE28" i="23" s="1"/>
  <c r="Q28" i="23"/>
  <c r="P28" i="23" s="1"/>
  <c r="R34" i="23"/>
  <c r="S34" i="23" s="1"/>
  <c r="P34" i="23"/>
  <c r="AC30" i="23"/>
  <c r="AA30" i="23"/>
  <c r="P30" i="23"/>
  <c r="R30" i="23"/>
  <c r="S30" i="23" s="1"/>
  <c r="Q29" i="23"/>
  <c r="R29" i="23" s="1"/>
  <c r="S29" i="23" s="1"/>
  <c r="AA29" i="23"/>
  <c r="AD29" i="23" s="1"/>
  <c r="AE29" i="23" s="1"/>
  <c r="R56" i="22"/>
  <c r="S56" i="22" s="1"/>
  <c r="P56" i="22"/>
  <c r="AA54" i="22"/>
  <c r="AD54" i="22" s="1"/>
  <c r="AE54" i="22" s="1"/>
  <c r="AC53" i="22"/>
  <c r="Q53" i="22"/>
  <c r="P55" i="22"/>
  <c r="R55" i="22"/>
  <c r="S55" i="22" s="1"/>
  <c r="AD55" i="22"/>
  <c r="AE55" i="22" s="1"/>
  <c r="R54" i="22"/>
  <c r="S54" i="22" s="1"/>
  <c r="P54" i="22"/>
  <c r="P53" i="22"/>
  <c r="R53" i="22"/>
  <c r="S53" i="22" s="1"/>
  <c r="AD53" i="22"/>
  <c r="AE53" i="22" s="1"/>
  <c r="Q11" i="22"/>
  <c r="P11" i="22" s="1"/>
  <c r="AA11" i="22"/>
  <c r="AD11" i="22" s="1"/>
  <c r="AE11" i="22" s="1"/>
  <c r="AA49" i="22"/>
  <c r="AC49" i="22"/>
  <c r="AA10" i="22"/>
  <c r="AC9" i="22"/>
  <c r="AD9" i="22" s="1"/>
  <c r="AE9" i="22" s="1"/>
  <c r="AA48" i="22"/>
  <c r="AC51" i="22"/>
  <c r="AD51" i="22" s="1"/>
  <c r="AE51" i="22" s="1"/>
  <c r="AC10" i="22"/>
  <c r="Q52" i="22"/>
  <c r="P52" i="22" s="1"/>
  <c r="AC50" i="22"/>
  <c r="AA52" i="22"/>
  <c r="AD52" i="22" s="1"/>
  <c r="AE52" i="22" s="1"/>
  <c r="Q9" i="22"/>
  <c r="R9" i="22" s="1"/>
  <c r="S9" i="22" s="1"/>
  <c r="AA50" i="22"/>
  <c r="Q51" i="22"/>
  <c r="R51" i="22" s="1"/>
  <c r="S51" i="22" s="1"/>
  <c r="R10" i="22"/>
  <c r="S10" i="22" s="1"/>
  <c r="P10" i="22"/>
  <c r="R50" i="22"/>
  <c r="S50" i="22" s="1"/>
  <c r="P50" i="22"/>
  <c r="AC48" i="22"/>
  <c r="AA47" i="22"/>
  <c r="R49" i="22"/>
  <c r="S49" i="22" s="1"/>
  <c r="P49" i="22"/>
  <c r="P48" i="22"/>
  <c r="R48" i="22"/>
  <c r="S48" i="22" s="1"/>
  <c r="AA46" i="22"/>
  <c r="AC47" i="22"/>
  <c r="P47" i="22"/>
  <c r="R47" i="22"/>
  <c r="S47" i="22" s="1"/>
  <c r="AA44" i="22"/>
  <c r="AC46" i="22"/>
  <c r="AA42" i="22"/>
  <c r="AD42" i="22" s="1"/>
  <c r="AE42" i="22" s="1"/>
  <c r="Q42" i="22"/>
  <c r="P42" i="22" s="1"/>
  <c r="AC44" i="22"/>
  <c r="AC8" i="22"/>
  <c r="AD8" i="22" s="1"/>
  <c r="AE8" i="22" s="1"/>
  <c r="AA40" i="22"/>
  <c r="AD40" i="22" s="1"/>
  <c r="AE40" i="22" s="1"/>
  <c r="AC45" i="22"/>
  <c r="AD45" i="22" s="1"/>
  <c r="AE45" i="22" s="1"/>
  <c r="Q45" i="22"/>
  <c r="R45" i="22" s="1"/>
  <c r="S45" i="22" s="1"/>
  <c r="R46" i="22"/>
  <c r="S46" i="22" s="1"/>
  <c r="P46" i="22"/>
  <c r="R44" i="22"/>
  <c r="S44" i="22" s="1"/>
  <c r="P44" i="22"/>
  <c r="Q41" i="22"/>
  <c r="R41" i="22" s="1"/>
  <c r="S41" i="22" s="1"/>
  <c r="Q8" i="22"/>
  <c r="P8" i="22" s="1"/>
  <c r="Q40" i="22"/>
  <c r="R40" i="22" s="1"/>
  <c r="S40" i="22" s="1"/>
  <c r="AC43" i="22"/>
  <c r="AD43" i="22" s="1"/>
  <c r="AE43" i="22" s="1"/>
  <c r="Q43" i="22"/>
  <c r="P43" i="22" s="1"/>
  <c r="AA41" i="22"/>
  <c r="AD41" i="22" s="1"/>
  <c r="AE41" i="22" s="1"/>
  <c r="AC7" i="22"/>
  <c r="AD7" i="22" s="1"/>
  <c r="AE7" i="22" s="1"/>
  <c r="Q7" i="22"/>
  <c r="P7" i="22" s="1"/>
  <c r="AC39" i="22"/>
  <c r="AD39" i="22" s="1"/>
  <c r="AE39" i="22" s="1"/>
  <c r="AA26" i="22"/>
  <c r="AD26" i="22" s="1"/>
  <c r="AE26" i="22" s="1"/>
  <c r="Q38" i="22"/>
  <c r="P38" i="22" s="1"/>
  <c r="R39" i="22"/>
  <c r="S39" i="22" s="1"/>
  <c r="P39" i="22"/>
  <c r="AA36" i="22"/>
  <c r="AD36" i="22" s="1"/>
  <c r="AE36" i="22" s="1"/>
  <c r="Q36" i="22"/>
  <c r="P36" i="22" s="1"/>
  <c r="AC38" i="22"/>
  <c r="AD38" i="22" s="1"/>
  <c r="AE38" i="22" s="1"/>
  <c r="Q37" i="22"/>
  <c r="P37" i="22" s="1"/>
  <c r="AC37" i="22"/>
  <c r="AD37" i="22" s="1"/>
  <c r="AE37" i="22" s="1"/>
  <c r="AA6" i="22"/>
  <c r="AC6" i="22"/>
  <c r="AC35" i="22"/>
  <c r="AD35" i="22" s="1"/>
  <c r="AE35" i="22" s="1"/>
  <c r="AC34" i="22"/>
  <c r="AD34" i="22" s="1"/>
  <c r="AE34" i="22" s="1"/>
  <c r="Q35" i="22"/>
  <c r="P35" i="22" s="1"/>
  <c r="Q34" i="22"/>
  <c r="R34" i="22" s="1"/>
  <c r="S34" i="22" s="1"/>
  <c r="P6" i="22"/>
  <c r="R6" i="22"/>
  <c r="S6" i="22" s="1"/>
  <c r="Q33" i="22"/>
  <c r="R33" i="22" s="1"/>
  <c r="S33" i="22" s="1"/>
  <c r="AA33" i="22"/>
  <c r="AD33" i="22" s="1"/>
  <c r="AE33" i="22" s="1"/>
  <c r="AA32" i="22"/>
  <c r="AD32" i="22" s="1"/>
  <c r="AE32" i="22" s="1"/>
  <c r="Q26" i="22"/>
  <c r="R26" i="22" s="1"/>
  <c r="S26" i="22" s="1"/>
  <c r="AC31" i="22"/>
  <c r="AD31" i="22" s="1"/>
  <c r="AE31" i="22" s="1"/>
  <c r="Q31" i="22"/>
  <c r="R31" i="22" s="1"/>
  <c r="S31" i="22" s="1"/>
  <c r="Q32" i="22"/>
  <c r="P32" i="22" s="1"/>
  <c r="AA28" i="22"/>
  <c r="AC30" i="22"/>
  <c r="AD30" i="22" s="1"/>
  <c r="AE30" i="22" s="1"/>
  <c r="AC28" i="22"/>
  <c r="Q30" i="22"/>
  <c r="P30" i="22" s="1"/>
  <c r="AC27" i="22"/>
  <c r="AD27" i="22" s="1"/>
  <c r="AE27" i="22" s="1"/>
  <c r="Q27" i="22"/>
  <c r="R27" i="22" s="1"/>
  <c r="S27" i="22" s="1"/>
  <c r="AA24" i="22"/>
  <c r="AA29" i="22"/>
  <c r="AD29" i="22" s="1"/>
  <c r="AE29" i="22" s="1"/>
  <c r="Q29" i="22"/>
  <c r="P29" i="22" s="1"/>
  <c r="AC24" i="22"/>
  <c r="AC25" i="22"/>
  <c r="AD25" i="22" s="1"/>
  <c r="AE25" i="22" s="1"/>
  <c r="Q25" i="22"/>
  <c r="P25" i="22" s="1"/>
  <c r="AA22" i="22"/>
  <c r="P28" i="22"/>
  <c r="R28" i="22"/>
  <c r="S28" i="22" s="1"/>
  <c r="R24" i="22"/>
  <c r="S24" i="22" s="1"/>
  <c r="P24" i="22"/>
  <c r="AC23" i="22"/>
  <c r="AD23" i="22" s="1"/>
  <c r="AE23" i="22" s="1"/>
  <c r="Q23" i="22"/>
  <c r="P23" i="22" s="1"/>
  <c r="AC22" i="22"/>
  <c r="R22" i="22"/>
  <c r="S22" i="22" s="1"/>
  <c r="P22" i="22"/>
  <c r="AC4" i="22"/>
  <c r="AA4" i="22"/>
  <c r="R4" i="22"/>
  <c r="P4" i="22"/>
  <c r="AD38" i="23" l="1"/>
  <c r="AE38" i="23" s="1"/>
  <c r="P37" i="23"/>
  <c r="R28" i="23"/>
  <c r="S28" i="23" s="1"/>
  <c r="R36" i="23"/>
  <c r="S36" i="23" s="1"/>
  <c r="P39" i="23"/>
  <c r="AD34" i="23"/>
  <c r="AE34" i="23" s="1"/>
  <c r="AD30" i="23"/>
  <c r="AE30" i="23" s="1"/>
  <c r="R35" i="23"/>
  <c r="S35" i="23" s="1"/>
  <c r="R33" i="23"/>
  <c r="S33" i="23" s="1"/>
  <c r="P6" i="23"/>
  <c r="P8" i="23"/>
  <c r="P32" i="23"/>
  <c r="P7" i="23"/>
  <c r="P31" i="23"/>
  <c r="P29" i="23"/>
  <c r="AD48" i="22"/>
  <c r="AE48" i="22" s="1"/>
  <c r="R11" i="22"/>
  <c r="S11" i="22" s="1"/>
  <c r="AD49" i="22"/>
  <c r="AE49" i="22" s="1"/>
  <c r="AD10" i="22"/>
  <c r="AE10" i="22" s="1"/>
  <c r="P51" i="22"/>
  <c r="AD50" i="22"/>
  <c r="AE50" i="22" s="1"/>
  <c r="R52" i="22"/>
  <c r="S52" i="22" s="1"/>
  <c r="P9" i="22"/>
  <c r="AD47" i="22"/>
  <c r="AE47" i="22" s="1"/>
  <c r="AD46" i="22"/>
  <c r="AE46" i="22" s="1"/>
  <c r="AD44" i="22"/>
  <c r="AE44" i="22" s="1"/>
  <c r="R42" i="22"/>
  <c r="S42" i="22" s="1"/>
  <c r="R43" i="22"/>
  <c r="S43" i="22" s="1"/>
  <c r="P40" i="22"/>
  <c r="P45" i="22"/>
  <c r="R7" i="22"/>
  <c r="S7" i="22" s="1"/>
  <c r="R8" i="22"/>
  <c r="S8" i="22" s="1"/>
  <c r="P41" i="22"/>
  <c r="R38" i="22"/>
  <c r="S38" i="22" s="1"/>
  <c r="P34" i="22"/>
  <c r="R37" i="22"/>
  <c r="S37" i="22" s="1"/>
  <c r="R36" i="22"/>
  <c r="S36" i="22" s="1"/>
  <c r="R35" i="22"/>
  <c r="S35" i="22" s="1"/>
  <c r="P33" i="22"/>
  <c r="AD6" i="22"/>
  <c r="AE6" i="22" s="1"/>
  <c r="R32" i="22"/>
  <c r="S32" i="22" s="1"/>
  <c r="P31" i="22"/>
  <c r="P26" i="22"/>
  <c r="P27" i="22"/>
  <c r="AD24" i="22"/>
  <c r="AE24" i="22" s="1"/>
  <c r="R30" i="22"/>
  <c r="S30" i="22" s="1"/>
  <c r="AD28" i="22"/>
  <c r="AE28" i="22" s="1"/>
  <c r="R29" i="22"/>
  <c r="S29" i="22" s="1"/>
  <c r="R23" i="22"/>
  <c r="S23" i="22" s="1"/>
  <c r="AD22" i="22"/>
  <c r="AE22" i="22" s="1"/>
  <c r="R25" i="22"/>
  <c r="S25" i="22" s="1"/>
  <c r="AD4" i="22"/>
  <c r="S4" i="22"/>
  <c r="AB18" i="22"/>
  <c r="W18" i="22"/>
  <c r="U18" i="22"/>
  <c r="N18" i="22"/>
  <c r="J18" i="22"/>
  <c r="K18" i="22" s="1"/>
  <c r="I18" i="22"/>
  <c r="B19" i="22"/>
  <c r="L18" i="22" l="1"/>
  <c r="AE4" i="22"/>
  <c r="X18" i="22"/>
  <c r="Q18" i="22" l="1"/>
  <c r="AA18" i="22"/>
  <c r="AC18" i="22"/>
  <c r="P18" i="22" l="1"/>
  <c r="R18" i="22"/>
  <c r="AD18" i="22"/>
  <c r="O84" i="20"/>
  <c r="AB72" i="20"/>
  <c r="W72" i="20"/>
  <c r="U72" i="20"/>
  <c r="N72" i="20"/>
  <c r="J72" i="20"/>
  <c r="K72" i="20" s="1"/>
  <c r="I72" i="20"/>
  <c r="AB71" i="20"/>
  <c r="W71" i="20"/>
  <c r="U71" i="20"/>
  <c r="N71" i="20"/>
  <c r="J71" i="20"/>
  <c r="K71" i="20" s="1"/>
  <c r="I71" i="20"/>
  <c r="AB18" i="20"/>
  <c r="W18" i="20"/>
  <c r="U18" i="20"/>
  <c r="X18" i="20" s="1"/>
  <c r="N18" i="20"/>
  <c r="J18" i="20"/>
  <c r="K18" i="20" s="1"/>
  <c r="L18" i="20" s="1"/>
  <c r="I18" i="20"/>
  <c r="AB70" i="20"/>
  <c r="W70" i="20"/>
  <c r="U70" i="20"/>
  <c r="N70" i="20"/>
  <c r="J70" i="20"/>
  <c r="K70" i="20" s="1"/>
  <c r="I70" i="20"/>
  <c r="AB69" i="20"/>
  <c r="W69" i="20"/>
  <c r="U69" i="20"/>
  <c r="N69" i="20"/>
  <c r="I69" i="20"/>
  <c r="J69" i="20"/>
  <c r="K69" i="20" s="1"/>
  <c r="AB68" i="20"/>
  <c r="W68" i="20"/>
  <c r="U68" i="20"/>
  <c r="N68" i="20"/>
  <c r="J68" i="20"/>
  <c r="K68" i="20" s="1"/>
  <c r="I68" i="20"/>
  <c r="AB17" i="20"/>
  <c r="W17" i="20"/>
  <c r="U17" i="20"/>
  <c r="X17" i="20" s="1"/>
  <c r="N17" i="20"/>
  <c r="J17" i="20"/>
  <c r="K17" i="20" s="1"/>
  <c r="I17" i="20"/>
  <c r="AB16" i="20"/>
  <c r="W16" i="20"/>
  <c r="U16" i="20"/>
  <c r="N16" i="20"/>
  <c r="J16" i="20"/>
  <c r="K16" i="20" s="1"/>
  <c r="L16" i="20" s="1"/>
  <c r="I16" i="20"/>
  <c r="AB15" i="20"/>
  <c r="W15" i="20"/>
  <c r="U15" i="20"/>
  <c r="X15" i="20" s="1"/>
  <c r="N15" i="20"/>
  <c r="I15" i="20"/>
  <c r="J15" i="20"/>
  <c r="K15" i="20" s="1"/>
  <c r="L15" i="20" s="1"/>
  <c r="AE18" i="22" l="1"/>
  <c r="S18" i="22"/>
  <c r="L71" i="20"/>
  <c r="Q71" i="20" s="1"/>
  <c r="L68" i="20"/>
  <c r="AA68" i="20" s="1"/>
  <c r="L69" i="20"/>
  <c r="X70" i="20"/>
  <c r="X16" i="20"/>
  <c r="L72" i="20"/>
  <c r="AA72" i="20" s="1"/>
  <c r="L17" i="20"/>
  <c r="AC17" i="20" s="1"/>
  <c r="X68" i="20"/>
  <c r="X69" i="20"/>
  <c r="L70" i="20"/>
  <c r="AA70" i="20" s="1"/>
  <c r="X71" i="20"/>
  <c r="X72" i="20"/>
  <c r="AA18" i="20"/>
  <c r="Q18" i="20"/>
  <c r="AC18" i="20"/>
  <c r="AC70" i="20"/>
  <c r="AC16" i="20"/>
  <c r="AA16" i="20"/>
  <c r="AD16" i="20" s="1"/>
  <c r="AE16" i="20" s="1"/>
  <c r="Q16" i="20"/>
  <c r="AA15" i="20"/>
  <c r="Q15" i="20"/>
  <c r="AC15" i="20"/>
  <c r="AC71" i="20" l="1"/>
  <c r="AA71" i="20"/>
  <c r="Q70" i="20"/>
  <c r="R70" i="20" s="1"/>
  <c r="S70" i="20" s="1"/>
  <c r="AC68" i="20"/>
  <c r="AD68" i="20" s="1"/>
  <c r="AE68" i="20" s="1"/>
  <c r="Q68" i="20"/>
  <c r="P68" i="20" s="1"/>
  <c r="AC72" i="20"/>
  <c r="AD72" i="20" s="1"/>
  <c r="AE72" i="20" s="1"/>
  <c r="AA17" i="20"/>
  <c r="AD17" i="20" s="1"/>
  <c r="AE17" i="20" s="1"/>
  <c r="Q17" i="20"/>
  <c r="P17" i="20" s="1"/>
  <c r="Q72" i="20"/>
  <c r="P72" i="20" s="1"/>
  <c r="Q69" i="20"/>
  <c r="AA69" i="20"/>
  <c r="AC69" i="20"/>
  <c r="P71" i="20"/>
  <c r="R71" i="20"/>
  <c r="S71" i="20" s="1"/>
  <c r="R72" i="20"/>
  <c r="S72" i="20" s="1"/>
  <c r="R18" i="20"/>
  <c r="S18" i="20" s="1"/>
  <c r="P18" i="20"/>
  <c r="AD18" i="20"/>
  <c r="AE18" i="20" s="1"/>
  <c r="AD70" i="20"/>
  <c r="AE70" i="20" s="1"/>
  <c r="R16" i="20"/>
  <c r="S16" i="20" s="1"/>
  <c r="P16" i="20"/>
  <c r="R17" i="20"/>
  <c r="S17" i="20" s="1"/>
  <c r="R15" i="20"/>
  <c r="S15" i="20" s="1"/>
  <c r="P15" i="20"/>
  <c r="AD15" i="20"/>
  <c r="AE15" i="20" s="1"/>
  <c r="R68" i="20" l="1"/>
  <c r="S68" i="20" s="1"/>
  <c r="AD71" i="20"/>
  <c r="AE71" i="20" s="1"/>
  <c r="P70" i="20"/>
  <c r="AD69" i="20"/>
  <c r="AE69" i="20" s="1"/>
  <c r="R69" i="20"/>
  <c r="S69" i="20" s="1"/>
  <c r="P69" i="20"/>
  <c r="AB67" i="20" l="1"/>
  <c r="W67" i="20"/>
  <c r="U67" i="20"/>
  <c r="X67" i="20" s="1"/>
  <c r="N67" i="20"/>
  <c r="J67" i="20"/>
  <c r="K67" i="20" s="1"/>
  <c r="I67" i="20"/>
  <c r="AB66" i="20"/>
  <c r="W66" i="20"/>
  <c r="U66" i="20"/>
  <c r="X66" i="20" s="1"/>
  <c r="N66" i="20"/>
  <c r="J66" i="20"/>
  <c r="K66" i="20" s="1"/>
  <c r="I66" i="20"/>
  <c r="AB14" i="20"/>
  <c r="W14" i="20"/>
  <c r="U14" i="20"/>
  <c r="X14" i="20" s="1"/>
  <c r="N14" i="20"/>
  <c r="J14" i="20"/>
  <c r="K14" i="20" s="1"/>
  <c r="I14" i="20"/>
  <c r="AB13" i="20"/>
  <c r="W13" i="20"/>
  <c r="U13" i="20"/>
  <c r="N13" i="20"/>
  <c r="J13" i="20"/>
  <c r="K13" i="20" s="1"/>
  <c r="I13" i="20"/>
  <c r="L13" i="20" s="1"/>
  <c r="O83" i="20"/>
  <c r="AB65" i="20"/>
  <c r="W65" i="20"/>
  <c r="U65" i="20"/>
  <c r="N65" i="20"/>
  <c r="J65" i="20"/>
  <c r="K65" i="20" s="1"/>
  <c r="I65" i="20"/>
  <c r="AB64" i="20"/>
  <c r="W64" i="20"/>
  <c r="U64" i="20"/>
  <c r="N64" i="20"/>
  <c r="J64" i="20"/>
  <c r="K64" i="20" s="1"/>
  <c r="I64" i="20"/>
  <c r="AB63" i="20"/>
  <c r="W63" i="20"/>
  <c r="U63" i="20"/>
  <c r="N63" i="20"/>
  <c r="J63" i="20"/>
  <c r="K63" i="20" s="1"/>
  <c r="I63" i="20"/>
  <c r="AB12" i="20"/>
  <c r="W12" i="20"/>
  <c r="U12" i="20"/>
  <c r="N12" i="20"/>
  <c r="J12" i="20"/>
  <c r="K12" i="20" s="1"/>
  <c r="I12" i="20"/>
  <c r="AB11" i="20"/>
  <c r="W11" i="20"/>
  <c r="U11" i="20"/>
  <c r="N11" i="20"/>
  <c r="J11" i="20"/>
  <c r="K11" i="20" s="1"/>
  <c r="I11" i="20"/>
  <c r="AB62" i="20"/>
  <c r="W62" i="20"/>
  <c r="U62" i="20"/>
  <c r="N62" i="20"/>
  <c r="J62" i="20"/>
  <c r="K62" i="20" s="1"/>
  <c r="I62" i="20"/>
  <c r="AB61" i="20"/>
  <c r="W61" i="20"/>
  <c r="U61" i="20"/>
  <c r="N61" i="20"/>
  <c r="J61" i="20"/>
  <c r="K61" i="20" s="1"/>
  <c r="I61" i="20"/>
  <c r="AB10" i="20"/>
  <c r="W10" i="20"/>
  <c r="U10" i="20"/>
  <c r="N10" i="20"/>
  <c r="J10" i="20"/>
  <c r="K10" i="20" s="1"/>
  <c r="I10" i="20"/>
  <c r="AB60" i="20"/>
  <c r="W60" i="20"/>
  <c r="U60" i="20"/>
  <c r="N60" i="20"/>
  <c r="J60" i="20"/>
  <c r="K60" i="20" s="1"/>
  <c r="I60" i="20"/>
  <c r="AB59" i="20"/>
  <c r="W59" i="20"/>
  <c r="U59" i="20"/>
  <c r="N59" i="20"/>
  <c r="J59" i="20"/>
  <c r="K59" i="20" s="1"/>
  <c r="I59" i="20"/>
  <c r="O82" i="20"/>
  <c r="AB58" i="20"/>
  <c r="W58" i="20"/>
  <c r="U58" i="20"/>
  <c r="N58" i="20"/>
  <c r="J58" i="20"/>
  <c r="K58" i="20" s="1"/>
  <c r="I58" i="20"/>
  <c r="AB52" i="20"/>
  <c r="W52" i="20"/>
  <c r="U52" i="20"/>
  <c r="N52" i="20"/>
  <c r="J52" i="20"/>
  <c r="K52" i="20" s="1"/>
  <c r="I52" i="20"/>
  <c r="L67" i="20" l="1"/>
  <c r="X13" i="20"/>
  <c r="AC67" i="20"/>
  <c r="AA67" i="20"/>
  <c r="Q67" i="20"/>
  <c r="L66" i="20"/>
  <c r="AC66" i="20" s="1"/>
  <c r="L14" i="20"/>
  <c r="AA14" i="20" s="1"/>
  <c r="AC13" i="20"/>
  <c r="AA13" i="20"/>
  <c r="AD13" i="20" s="1"/>
  <c r="AE13" i="20" s="1"/>
  <c r="Q13" i="20"/>
  <c r="L63" i="20"/>
  <c r="AA63" i="20" s="1"/>
  <c r="X65" i="20"/>
  <c r="X11" i="20"/>
  <c r="X64" i="20"/>
  <c r="L65" i="20"/>
  <c r="L12" i="20"/>
  <c r="AC12" i="20" s="1"/>
  <c r="L64" i="20"/>
  <c r="X12" i="20"/>
  <c r="X63" i="20"/>
  <c r="L11" i="20"/>
  <c r="AC11" i="20" s="1"/>
  <c r="L61" i="20"/>
  <c r="AC61" i="20" s="1"/>
  <c r="X10" i="20"/>
  <c r="X62" i="20"/>
  <c r="L62" i="20"/>
  <c r="Q62" i="20" s="1"/>
  <c r="X61" i="20"/>
  <c r="X52" i="20"/>
  <c r="X58" i="20"/>
  <c r="L10" i="20"/>
  <c r="AA10" i="20" s="1"/>
  <c r="X60" i="20"/>
  <c r="L59" i="20"/>
  <c r="AA59" i="20" s="1"/>
  <c r="X59" i="20"/>
  <c r="L60" i="20"/>
  <c r="AC60" i="20" s="1"/>
  <c r="L52" i="20"/>
  <c r="AA52" i="20" s="1"/>
  <c r="L58" i="20"/>
  <c r="AC58" i="20" s="1"/>
  <c r="AC14" i="20" l="1"/>
  <c r="AD14" i="20" s="1"/>
  <c r="AE14" i="20" s="1"/>
  <c r="AD67" i="20"/>
  <c r="AE67" i="20" s="1"/>
  <c r="R67" i="20"/>
  <c r="S67" i="20" s="1"/>
  <c r="P67" i="20"/>
  <c r="AA66" i="20"/>
  <c r="AD66" i="20" s="1"/>
  <c r="AE66" i="20" s="1"/>
  <c r="Q66" i="20"/>
  <c r="R66" i="20" s="1"/>
  <c r="S66" i="20" s="1"/>
  <c r="Q14" i="20"/>
  <c r="P14" i="20" s="1"/>
  <c r="P13" i="20"/>
  <c r="R13" i="20"/>
  <c r="S13" i="20" s="1"/>
  <c r="R14" i="20"/>
  <c r="S14" i="20" s="1"/>
  <c r="AC63" i="20"/>
  <c r="AD63" i="20" s="1"/>
  <c r="AE63" i="20" s="1"/>
  <c r="Q63" i="20"/>
  <c r="P63" i="20" s="1"/>
  <c r="Q61" i="20"/>
  <c r="P61" i="20" s="1"/>
  <c r="Q12" i="20"/>
  <c r="R12" i="20" s="1"/>
  <c r="S12" i="20" s="1"/>
  <c r="AA12" i="20"/>
  <c r="AD12" i="20" s="1"/>
  <c r="AE12" i="20" s="1"/>
  <c r="AA61" i="20"/>
  <c r="AD61" i="20" s="1"/>
  <c r="AE61" i="20" s="1"/>
  <c r="AA11" i="20"/>
  <c r="AD11" i="20" s="1"/>
  <c r="AE11" i="20" s="1"/>
  <c r="AC65" i="20"/>
  <c r="Q65" i="20"/>
  <c r="AA65" i="20"/>
  <c r="AC10" i="20"/>
  <c r="AD10" i="20" s="1"/>
  <c r="AE10" i="20" s="1"/>
  <c r="Q10" i="20"/>
  <c r="R10" i="20" s="1"/>
  <c r="S10" i="20" s="1"/>
  <c r="Q11" i="20"/>
  <c r="R11" i="20" s="1"/>
  <c r="S11" i="20" s="1"/>
  <c r="AC64" i="20"/>
  <c r="Q64" i="20"/>
  <c r="AA64" i="20"/>
  <c r="AA62" i="20"/>
  <c r="AC62" i="20"/>
  <c r="P62" i="20"/>
  <c r="R62" i="20"/>
  <c r="S62" i="20" s="1"/>
  <c r="AC52" i="20"/>
  <c r="AD52" i="20" s="1"/>
  <c r="AE52" i="20" s="1"/>
  <c r="Q60" i="20"/>
  <c r="R60" i="20" s="1"/>
  <c r="S60" i="20" s="1"/>
  <c r="Q52" i="20"/>
  <c r="R52" i="20" s="1"/>
  <c r="S52" i="20" s="1"/>
  <c r="AC59" i="20"/>
  <c r="AD59" i="20" s="1"/>
  <c r="AE59" i="20" s="1"/>
  <c r="Q59" i="20"/>
  <c r="P59" i="20" s="1"/>
  <c r="Q58" i="20"/>
  <c r="P58" i="20" s="1"/>
  <c r="AA60" i="20"/>
  <c r="AD60" i="20" s="1"/>
  <c r="AE60" i="20" s="1"/>
  <c r="AA58" i="20"/>
  <c r="AD58" i="20" s="1"/>
  <c r="AE58" i="20" s="1"/>
  <c r="P66" i="20" l="1"/>
  <c r="P10" i="20"/>
  <c r="R61" i="20"/>
  <c r="S61" i="20" s="1"/>
  <c r="P12" i="20"/>
  <c r="R63" i="20"/>
  <c r="S63" i="20" s="1"/>
  <c r="AD64" i="20"/>
  <c r="AE64" i="20" s="1"/>
  <c r="AD65" i="20"/>
  <c r="AE65" i="20" s="1"/>
  <c r="R65" i="20"/>
  <c r="S65" i="20" s="1"/>
  <c r="P65" i="20"/>
  <c r="P11" i="20"/>
  <c r="P64" i="20"/>
  <c r="R64" i="20"/>
  <c r="S64" i="20" s="1"/>
  <c r="AD62" i="20"/>
  <c r="AE62" i="20" s="1"/>
  <c r="R58" i="20"/>
  <c r="S58" i="20" s="1"/>
  <c r="R59" i="20"/>
  <c r="S59" i="20" s="1"/>
  <c r="P52" i="20"/>
  <c r="P60" i="20"/>
  <c r="N44" i="20"/>
  <c r="I57" i="20"/>
  <c r="J57" i="20"/>
  <c r="K57" i="20" s="1"/>
  <c r="AB57" i="20"/>
  <c r="U57" i="20"/>
  <c r="W57" i="20"/>
  <c r="N57" i="20"/>
  <c r="B26" i="20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B55" i="20" s="1"/>
  <c r="B56" i="20" s="1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I56" i="20"/>
  <c r="J56" i="20"/>
  <c r="K56" i="20" s="1"/>
  <c r="AB56" i="20"/>
  <c r="U56" i="20"/>
  <c r="W56" i="20"/>
  <c r="N56" i="20"/>
  <c r="I55" i="20"/>
  <c r="J55" i="20"/>
  <c r="K55" i="20" s="1"/>
  <c r="AB55" i="20"/>
  <c r="U55" i="20"/>
  <c r="W55" i="20"/>
  <c r="N55" i="20"/>
  <c r="I54" i="20"/>
  <c r="J54" i="20"/>
  <c r="K54" i="20" s="1"/>
  <c r="AB54" i="20"/>
  <c r="U54" i="20"/>
  <c r="W54" i="20"/>
  <c r="N54" i="20"/>
  <c r="I53" i="20"/>
  <c r="J53" i="20"/>
  <c r="K53" i="20" s="1"/>
  <c r="AB53" i="20"/>
  <c r="U53" i="20"/>
  <c r="W53" i="20"/>
  <c r="N53" i="20"/>
  <c r="I51" i="20"/>
  <c r="J51" i="20"/>
  <c r="K51" i="20" s="1"/>
  <c r="AB51" i="20"/>
  <c r="U51" i="20"/>
  <c r="W51" i="20"/>
  <c r="N51" i="20"/>
  <c r="AB50" i="20"/>
  <c r="W50" i="20"/>
  <c r="U50" i="20"/>
  <c r="N50" i="20"/>
  <c r="J50" i="20"/>
  <c r="K50" i="20" s="1"/>
  <c r="I50" i="20"/>
  <c r="AB49" i="20"/>
  <c r="W49" i="20"/>
  <c r="U49" i="20"/>
  <c r="N49" i="20"/>
  <c r="J49" i="20"/>
  <c r="K49" i="20" s="1"/>
  <c r="I49" i="20"/>
  <c r="AB48" i="20"/>
  <c r="W48" i="20"/>
  <c r="U48" i="20"/>
  <c r="N48" i="20"/>
  <c r="J48" i="20"/>
  <c r="K48" i="20" s="1"/>
  <c r="I48" i="20"/>
  <c r="AB47" i="20"/>
  <c r="W47" i="20"/>
  <c r="U47" i="20"/>
  <c r="N47" i="20"/>
  <c r="J47" i="20"/>
  <c r="K47" i="20" s="1"/>
  <c r="I47" i="20"/>
  <c r="AB45" i="20"/>
  <c r="W45" i="20"/>
  <c r="U45" i="20"/>
  <c r="N45" i="20"/>
  <c r="J45" i="20"/>
  <c r="K45" i="20" s="1"/>
  <c r="I45" i="20"/>
  <c r="AB46" i="20"/>
  <c r="W46" i="20"/>
  <c r="U46" i="20"/>
  <c r="N46" i="20"/>
  <c r="J46" i="20"/>
  <c r="K46" i="20" s="1"/>
  <c r="I46" i="20"/>
  <c r="AB44" i="20"/>
  <c r="W44" i="20"/>
  <c r="U44" i="20"/>
  <c r="J44" i="20"/>
  <c r="K44" i="20" s="1"/>
  <c r="I44" i="20"/>
  <c r="AB43" i="20"/>
  <c r="W43" i="20"/>
  <c r="U43" i="20"/>
  <c r="N43" i="20"/>
  <c r="J43" i="20"/>
  <c r="K43" i="20" s="1"/>
  <c r="I43" i="20"/>
  <c r="AB9" i="20"/>
  <c r="W9" i="20"/>
  <c r="U9" i="20"/>
  <c r="N9" i="20"/>
  <c r="J9" i="20"/>
  <c r="K9" i="20" s="1"/>
  <c r="I9" i="20"/>
  <c r="AB41" i="20"/>
  <c r="W41" i="20"/>
  <c r="U41" i="20"/>
  <c r="N41" i="20"/>
  <c r="J41" i="20"/>
  <c r="K41" i="20" s="1"/>
  <c r="I41" i="20"/>
  <c r="AB40" i="20"/>
  <c r="W40" i="20"/>
  <c r="U40" i="20"/>
  <c r="N40" i="20"/>
  <c r="J40" i="20"/>
  <c r="K40" i="20" s="1"/>
  <c r="I40" i="20"/>
  <c r="O81" i="20"/>
  <c r="AB42" i="20"/>
  <c r="W42" i="20"/>
  <c r="U42" i="20"/>
  <c r="N42" i="20"/>
  <c r="J42" i="20"/>
  <c r="K42" i="20" s="1"/>
  <c r="I42" i="20"/>
  <c r="AB39" i="20"/>
  <c r="W39" i="20"/>
  <c r="U39" i="20"/>
  <c r="N39" i="20"/>
  <c r="J39" i="20"/>
  <c r="K39" i="20" s="1"/>
  <c r="I39" i="20"/>
  <c r="AB8" i="20"/>
  <c r="W8" i="20"/>
  <c r="U8" i="20"/>
  <c r="N8" i="20"/>
  <c r="J8" i="20"/>
  <c r="K8" i="20" s="1"/>
  <c r="I8" i="20"/>
  <c r="AB38" i="20"/>
  <c r="W38" i="20"/>
  <c r="U38" i="20"/>
  <c r="N38" i="20"/>
  <c r="J38" i="20"/>
  <c r="K38" i="20" s="1"/>
  <c r="I38" i="20"/>
  <c r="AB37" i="20"/>
  <c r="W37" i="20"/>
  <c r="U37" i="20"/>
  <c r="N37" i="20"/>
  <c r="J37" i="20"/>
  <c r="K37" i="20" s="1"/>
  <c r="I37" i="20"/>
  <c r="AB36" i="20"/>
  <c r="W36" i="20"/>
  <c r="U36" i="20"/>
  <c r="N36" i="20"/>
  <c r="J36" i="20"/>
  <c r="K36" i="20" s="1"/>
  <c r="I36" i="20"/>
  <c r="AB34" i="20"/>
  <c r="W34" i="20"/>
  <c r="U34" i="20"/>
  <c r="N34" i="20"/>
  <c r="J34" i="20"/>
  <c r="K34" i="20" s="1"/>
  <c r="I34" i="20"/>
  <c r="AB33" i="20"/>
  <c r="W33" i="20"/>
  <c r="U33" i="20"/>
  <c r="N33" i="20"/>
  <c r="J33" i="20"/>
  <c r="K33" i="20" s="1"/>
  <c r="I33" i="20"/>
  <c r="AB35" i="20"/>
  <c r="W35" i="20"/>
  <c r="U35" i="20"/>
  <c r="N35" i="20"/>
  <c r="J35" i="20"/>
  <c r="K35" i="20" s="1"/>
  <c r="I35" i="20"/>
  <c r="AB7" i="20"/>
  <c r="W7" i="20"/>
  <c r="U7" i="20"/>
  <c r="N7" i="20"/>
  <c r="J7" i="20"/>
  <c r="K7" i="20" s="1"/>
  <c r="I7" i="20"/>
  <c r="AB6" i="20"/>
  <c r="W6" i="20"/>
  <c r="U6" i="20"/>
  <c r="N6" i="20"/>
  <c r="J6" i="20"/>
  <c r="K6" i="20" s="1"/>
  <c r="I6" i="20"/>
  <c r="O80" i="20"/>
  <c r="Q80" i="20" s="1"/>
  <c r="AB32" i="20"/>
  <c r="W32" i="20"/>
  <c r="U32" i="20"/>
  <c r="N32" i="20"/>
  <c r="J32" i="20"/>
  <c r="K32" i="20" s="1"/>
  <c r="I32" i="20"/>
  <c r="AB31" i="20"/>
  <c r="W31" i="20"/>
  <c r="U31" i="20"/>
  <c r="N31" i="20"/>
  <c r="J31" i="20"/>
  <c r="K31" i="20" s="1"/>
  <c r="I31" i="20"/>
  <c r="AB29" i="20"/>
  <c r="W29" i="20"/>
  <c r="U29" i="20"/>
  <c r="N29" i="20"/>
  <c r="J29" i="20"/>
  <c r="K29" i="20" s="1"/>
  <c r="I29" i="20"/>
  <c r="AB30" i="20"/>
  <c r="W30" i="20"/>
  <c r="U30" i="20"/>
  <c r="N30" i="20"/>
  <c r="J30" i="20"/>
  <c r="K30" i="20" s="1"/>
  <c r="I30" i="20"/>
  <c r="AB5" i="20"/>
  <c r="W5" i="20"/>
  <c r="U5" i="20"/>
  <c r="N5" i="20"/>
  <c r="J5" i="20"/>
  <c r="K5" i="20" s="1"/>
  <c r="I5" i="20"/>
  <c r="B5" i="20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O72" i="19"/>
  <c r="AB61" i="19"/>
  <c r="W61" i="19"/>
  <c r="U61" i="19"/>
  <c r="X61" i="19"/>
  <c r="N61" i="19"/>
  <c r="J61" i="19"/>
  <c r="K61" i="19"/>
  <c r="L61" i="19"/>
  <c r="I61" i="19"/>
  <c r="AB60" i="19"/>
  <c r="W60" i="19"/>
  <c r="U60" i="19"/>
  <c r="X60" i="19"/>
  <c r="N60" i="19"/>
  <c r="K60" i="19"/>
  <c r="L60" i="19"/>
  <c r="J60" i="19"/>
  <c r="I60" i="19"/>
  <c r="AA61" i="19"/>
  <c r="Q61" i="19"/>
  <c r="AC61" i="19"/>
  <c r="AA60" i="19"/>
  <c r="Q60" i="19"/>
  <c r="AC60" i="19"/>
  <c r="P61" i="19"/>
  <c r="R61" i="19"/>
  <c r="S61" i="19"/>
  <c r="AD61" i="19"/>
  <c r="AE61" i="19"/>
  <c r="R60" i="19"/>
  <c r="S60" i="19"/>
  <c r="P60" i="19"/>
  <c r="AD60" i="19"/>
  <c r="AE60" i="19"/>
  <c r="AB59" i="19"/>
  <c r="W59" i="19"/>
  <c r="U59" i="19"/>
  <c r="N59" i="19"/>
  <c r="J59" i="19"/>
  <c r="K59" i="19"/>
  <c r="L59" i="19"/>
  <c r="I59" i="19"/>
  <c r="X59" i="19"/>
  <c r="AA59" i="19"/>
  <c r="Q59" i="19"/>
  <c r="AC59" i="19"/>
  <c r="P59" i="19"/>
  <c r="R59" i="19"/>
  <c r="S59" i="19"/>
  <c r="AD59" i="19"/>
  <c r="AE59" i="19"/>
  <c r="O71" i="19"/>
  <c r="AB57" i="19"/>
  <c r="W57" i="19"/>
  <c r="U57" i="19"/>
  <c r="X57" i="19"/>
  <c r="N57" i="19"/>
  <c r="J57" i="19"/>
  <c r="K57" i="19"/>
  <c r="I57" i="19"/>
  <c r="AB58" i="19"/>
  <c r="W58" i="19"/>
  <c r="U58" i="19"/>
  <c r="N58" i="19"/>
  <c r="J58" i="19"/>
  <c r="K58" i="19"/>
  <c r="L58" i="19"/>
  <c r="I58" i="19"/>
  <c r="AB11" i="19"/>
  <c r="W11" i="19"/>
  <c r="U11" i="19"/>
  <c r="X11" i="19"/>
  <c r="N11" i="19"/>
  <c r="J11" i="19"/>
  <c r="K11" i="19"/>
  <c r="I11" i="19"/>
  <c r="AB56" i="19"/>
  <c r="W56" i="19"/>
  <c r="U56" i="19"/>
  <c r="X56" i="19"/>
  <c r="N56" i="19"/>
  <c r="J56" i="19"/>
  <c r="K56" i="19"/>
  <c r="I56" i="19"/>
  <c r="AB54" i="19"/>
  <c r="W54" i="19"/>
  <c r="U54" i="19"/>
  <c r="N54" i="19"/>
  <c r="J54" i="19"/>
  <c r="K54" i="19"/>
  <c r="I54" i="19"/>
  <c r="AB55" i="19"/>
  <c r="W55" i="19"/>
  <c r="U55" i="19"/>
  <c r="X55" i="19"/>
  <c r="N55" i="19"/>
  <c r="J55" i="19"/>
  <c r="K55" i="19"/>
  <c r="I55" i="19"/>
  <c r="L11" i="19"/>
  <c r="Q11" i="19"/>
  <c r="L57" i="19"/>
  <c r="X58" i="19"/>
  <c r="AA57" i="19"/>
  <c r="Q57" i="19"/>
  <c r="AC57" i="19"/>
  <c r="AA58" i="19"/>
  <c r="Q58" i="19"/>
  <c r="AC58" i="19"/>
  <c r="AA11" i="19"/>
  <c r="L55" i="19"/>
  <c r="AA55" i="19"/>
  <c r="L54" i="19"/>
  <c r="AC54" i="19"/>
  <c r="L56" i="19"/>
  <c r="Q56" i="19"/>
  <c r="X54" i="19"/>
  <c r="AA56" i="19"/>
  <c r="AC11" i="19"/>
  <c r="AC55" i="19"/>
  <c r="Q54" i="19"/>
  <c r="R54" i="19"/>
  <c r="S54" i="19"/>
  <c r="AA54" i="19"/>
  <c r="AD54" i="19"/>
  <c r="AE54" i="19"/>
  <c r="P57" i="19"/>
  <c r="R57" i="19"/>
  <c r="S57" i="19"/>
  <c r="AD57" i="19"/>
  <c r="AE57" i="19"/>
  <c r="R58" i="19"/>
  <c r="S58" i="19"/>
  <c r="P58" i="19"/>
  <c r="AD58" i="19"/>
  <c r="AE58" i="19"/>
  <c r="R11" i="19"/>
  <c r="S11" i="19"/>
  <c r="P11" i="19"/>
  <c r="AD11" i="19"/>
  <c r="AE11" i="19"/>
  <c r="AC56" i="19"/>
  <c r="AD56" i="19"/>
  <c r="AE56" i="19"/>
  <c r="Q55" i="19"/>
  <c r="P55" i="19"/>
  <c r="P56" i="19"/>
  <c r="R56" i="19"/>
  <c r="S56" i="19"/>
  <c r="P54" i="19"/>
  <c r="AD55" i="19"/>
  <c r="AE55" i="19"/>
  <c r="R55" i="19"/>
  <c r="S55" i="19"/>
  <c r="AB53" i="19"/>
  <c r="W53" i="19"/>
  <c r="U53" i="19"/>
  <c r="N53" i="19"/>
  <c r="J53" i="19"/>
  <c r="K53" i="19"/>
  <c r="I53" i="19"/>
  <c r="O70" i="19"/>
  <c r="AB52" i="19"/>
  <c r="W52" i="19"/>
  <c r="U52" i="19"/>
  <c r="N52" i="19"/>
  <c r="J52" i="19"/>
  <c r="K52" i="19"/>
  <c r="I52" i="19"/>
  <c r="AB51" i="19"/>
  <c r="W51" i="19"/>
  <c r="U51" i="19"/>
  <c r="N51" i="19"/>
  <c r="J51" i="19"/>
  <c r="K51" i="19"/>
  <c r="I51" i="19"/>
  <c r="AB50" i="19"/>
  <c r="W50" i="19"/>
  <c r="U50" i="19"/>
  <c r="N50" i="19"/>
  <c r="J50" i="19"/>
  <c r="K50" i="19"/>
  <c r="I50" i="19"/>
  <c r="AB49" i="19"/>
  <c r="W49" i="19"/>
  <c r="U49" i="19"/>
  <c r="N49" i="19"/>
  <c r="J49" i="19"/>
  <c r="K49" i="19"/>
  <c r="I49" i="19"/>
  <c r="AB10" i="19"/>
  <c r="W10" i="19"/>
  <c r="U10" i="19"/>
  <c r="N10" i="19"/>
  <c r="J10" i="19"/>
  <c r="K10" i="19"/>
  <c r="I10" i="19"/>
  <c r="AB48" i="19"/>
  <c r="W48" i="19"/>
  <c r="U48" i="19"/>
  <c r="N48" i="19"/>
  <c r="J48" i="19"/>
  <c r="K48" i="19"/>
  <c r="I48" i="19"/>
  <c r="H2" i="29"/>
  <c r="AB46" i="19"/>
  <c r="W46" i="19"/>
  <c r="U46" i="19"/>
  <c r="N46" i="19"/>
  <c r="J46" i="19"/>
  <c r="K46" i="19"/>
  <c r="I46" i="19"/>
  <c r="AB45" i="19"/>
  <c r="W45" i="19"/>
  <c r="U45" i="19"/>
  <c r="N45" i="19"/>
  <c r="J45" i="19"/>
  <c r="K45" i="19"/>
  <c r="I45" i="19"/>
  <c r="AB47" i="19"/>
  <c r="W47" i="19"/>
  <c r="U47" i="19"/>
  <c r="N47" i="19"/>
  <c r="J47" i="19"/>
  <c r="K47" i="19"/>
  <c r="I47" i="19"/>
  <c r="AB44" i="19"/>
  <c r="W44" i="19"/>
  <c r="U44" i="19"/>
  <c r="N44" i="19"/>
  <c r="J44" i="19"/>
  <c r="K44" i="19"/>
  <c r="I44" i="19"/>
  <c r="AB43" i="19"/>
  <c r="W43" i="19"/>
  <c r="U43" i="19"/>
  <c r="N43" i="19"/>
  <c r="J43" i="19"/>
  <c r="K43" i="19"/>
  <c r="I43" i="19"/>
  <c r="AB41" i="19"/>
  <c r="W41" i="19"/>
  <c r="U41" i="19"/>
  <c r="N41" i="19"/>
  <c r="J41" i="19"/>
  <c r="K41" i="19"/>
  <c r="I41" i="19"/>
  <c r="AB40" i="19"/>
  <c r="W40" i="19"/>
  <c r="U40" i="19"/>
  <c r="N40" i="19"/>
  <c r="J40" i="19"/>
  <c r="K40" i="19"/>
  <c r="I40" i="19"/>
  <c r="AB42" i="19"/>
  <c r="W42" i="19"/>
  <c r="U42" i="19"/>
  <c r="N42" i="19"/>
  <c r="J42" i="19"/>
  <c r="K42" i="19"/>
  <c r="I42" i="19"/>
  <c r="AB39" i="19"/>
  <c r="W39" i="19"/>
  <c r="U39" i="19"/>
  <c r="N39" i="19"/>
  <c r="J39" i="19"/>
  <c r="K39" i="19"/>
  <c r="I39" i="19"/>
  <c r="AB38" i="19"/>
  <c r="W38" i="19"/>
  <c r="U38" i="19"/>
  <c r="N38" i="19"/>
  <c r="J38" i="19"/>
  <c r="K38" i="19"/>
  <c r="I38" i="19"/>
  <c r="AB37" i="19"/>
  <c r="W37" i="19"/>
  <c r="U37" i="19"/>
  <c r="N37" i="19"/>
  <c r="J37" i="19"/>
  <c r="K37" i="19"/>
  <c r="I37" i="19"/>
  <c r="AB35" i="19"/>
  <c r="W35" i="19"/>
  <c r="U35" i="19"/>
  <c r="N35" i="19"/>
  <c r="J35" i="19"/>
  <c r="K35" i="19"/>
  <c r="I35" i="19"/>
  <c r="L48" i="19"/>
  <c r="X53" i="19"/>
  <c r="L53" i="19"/>
  <c r="Q53" i="19"/>
  <c r="L52" i="19"/>
  <c r="AA52" i="19"/>
  <c r="X49" i="19"/>
  <c r="X50" i="19"/>
  <c r="X52" i="19"/>
  <c r="L49" i="19"/>
  <c r="AC49" i="19"/>
  <c r="L50" i="19"/>
  <c r="AC50" i="19"/>
  <c r="L51" i="19"/>
  <c r="AC51" i="19"/>
  <c r="X51" i="19"/>
  <c r="L10" i="19"/>
  <c r="Q10" i="19"/>
  <c r="X10" i="19"/>
  <c r="L47" i="19"/>
  <c r="AA47" i="19"/>
  <c r="X48" i="19"/>
  <c r="X45" i="19"/>
  <c r="X46" i="19"/>
  <c r="AC48" i="19"/>
  <c r="AA48" i="19"/>
  <c r="Q48" i="19"/>
  <c r="L46" i="19"/>
  <c r="AC46" i="19"/>
  <c r="X47" i="19"/>
  <c r="L45" i="19"/>
  <c r="AC45" i="19"/>
  <c r="L43" i="19"/>
  <c r="AC43" i="19"/>
  <c r="X42" i="19"/>
  <c r="X41" i="19"/>
  <c r="X43" i="19"/>
  <c r="X44" i="19"/>
  <c r="L44" i="19"/>
  <c r="AA44" i="19"/>
  <c r="L41" i="19"/>
  <c r="AC41" i="19"/>
  <c r="L42" i="19"/>
  <c r="AC42" i="19"/>
  <c r="X40" i="19"/>
  <c r="L40" i="19"/>
  <c r="AC40" i="19"/>
  <c r="X35" i="19"/>
  <c r="X39" i="19"/>
  <c r="L39" i="19"/>
  <c r="AA39" i="19"/>
  <c r="L37" i="19"/>
  <c r="AA37" i="19"/>
  <c r="L38" i="19"/>
  <c r="AA38" i="19"/>
  <c r="X37" i="19"/>
  <c r="X38" i="19"/>
  <c r="L35" i="19"/>
  <c r="AC35" i="19"/>
  <c r="AA10" i="19"/>
  <c r="AA53" i="19"/>
  <c r="Q49" i="19"/>
  <c r="P49" i="19"/>
  <c r="AA49" i="19"/>
  <c r="AD49" i="19"/>
  <c r="AE49" i="19"/>
  <c r="AC53" i="19"/>
  <c r="AC52" i="19"/>
  <c r="AD52" i="19"/>
  <c r="AE52" i="19"/>
  <c r="Q52" i="19"/>
  <c r="R52" i="19"/>
  <c r="S52" i="19"/>
  <c r="R53" i="19"/>
  <c r="S53" i="19"/>
  <c r="P53" i="19"/>
  <c r="Q51" i="19"/>
  <c r="R51" i="19"/>
  <c r="S51" i="19"/>
  <c r="AA50" i="19"/>
  <c r="AD50" i="19"/>
  <c r="AE50" i="19"/>
  <c r="AA51" i="19"/>
  <c r="AD51" i="19"/>
  <c r="AE51" i="19"/>
  <c r="Q50" i="19"/>
  <c r="P50" i="19"/>
  <c r="AC10" i="19"/>
  <c r="AD10" i="19"/>
  <c r="AE10" i="19"/>
  <c r="Q40" i="19"/>
  <c r="R40" i="19"/>
  <c r="S40" i="19"/>
  <c r="AC47" i="19"/>
  <c r="AD47" i="19"/>
  <c r="AE47" i="19"/>
  <c r="Q47" i="19"/>
  <c r="R47" i="19"/>
  <c r="S47" i="19"/>
  <c r="Q46" i="19"/>
  <c r="R46" i="19"/>
  <c r="S46" i="19"/>
  <c r="Q45" i="19"/>
  <c r="AA46" i="19"/>
  <c r="AD46" i="19"/>
  <c r="AE46" i="19"/>
  <c r="P10" i="19"/>
  <c r="R10" i="19"/>
  <c r="S10" i="19"/>
  <c r="AA45" i="19"/>
  <c r="AD45" i="19"/>
  <c r="AE45" i="19"/>
  <c r="AA43" i="19"/>
  <c r="AD43" i="19"/>
  <c r="AE43" i="19"/>
  <c r="R48" i="19"/>
  <c r="S48" i="19"/>
  <c r="P48" i="19"/>
  <c r="AD48" i="19"/>
  <c r="AE48" i="19"/>
  <c r="Q43" i="19"/>
  <c r="P43" i="19"/>
  <c r="Q42" i="19"/>
  <c r="R42" i="19"/>
  <c r="S42" i="19"/>
  <c r="AA42" i="19"/>
  <c r="AD42" i="19"/>
  <c r="AE42" i="19"/>
  <c r="P45" i="19"/>
  <c r="R45" i="19"/>
  <c r="S45" i="19"/>
  <c r="AA41" i="19"/>
  <c r="AD41" i="19"/>
  <c r="AE41" i="19"/>
  <c r="AC44" i="19"/>
  <c r="AD44" i="19"/>
  <c r="AE44" i="19"/>
  <c r="Q44" i="19"/>
  <c r="R44" i="19"/>
  <c r="S44" i="19"/>
  <c r="Q41" i="19"/>
  <c r="R41" i="19"/>
  <c r="S41" i="19"/>
  <c r="AA40" i="19"/>
  <c r="AD40" i="19"/>
  <c r="AE40" i="19"/>
  <c r="AC38" i="19"/>
  <c r="AD38" i="19"/>
  <c r="AE38" i="19"/>
  <c r="Q38" i="19"/>
  <c r="R38" i="19"/>
  <c r="S38" i="19"/>
  <c r="AC39" i="19"/>
  <c r="AD39" i="19"/>
  <c r="AE39" i="19"/>
  <c r="AC37" i="19"/>
  <c r="AD37" i="19"/>
  <c r="AE37" i="19"/>
  <c r="Q39" i="19"/>
  <c r="R39" i="19"/>
  <c r="S39" i="19"/>
  <c r="Q37" i="19"/>
  <c r="R37" i="19"/>
  <c r="S37" i="19"/>
  <c r="Q35" i="19"/>
  <c r="P35" i="19"/>
  <c r="AA35" i="19"/>
  <c r="AD35" i="19"/>
  <c r="AE35" i="19"/>
  <c r="P51" i="19"/>
  <c r="AD53" i="19"/>
  <c r="AE53" i="19"/>
  <c r="R49" i="19"/>
  <c r="S49" i="19"/>
  <c r="P52" i="19"/>
  <c r="R50" i="19"/>
  <c r="S50" i="19"/>
  <c r="P40" i="19"/>
  <c r="P46" i="19"/>
  <c r="P47" i="19"/>
  <c r="R43" i="19"/>
  <c r="S43" i="19"/>
  <c r="P42" i="19"/>
  <c r="P44" i="19"/>
  <c r="P41" i="19"/>
  <c r="P39" i="19"/>
  <c r="P37" i="19"/>
  <c r="P38" i="19"/>
  <c r="R35" i="19"/>
  <c r="S35" i="19"/>
  <c r="AB36" i="19"/>
  <c r="W36" i="19"/>
  <c r="U36" i="19"/>
  <c r="N36" i="19"/>
  <c r="J36" i="19"/>
  <c r="K36" i="19"/>
  <c r="I36" i="19"/>
  <c r="O69" i="19"/>
  <c r="AB34" i="19"/>
  <c r="W34" i="19"/>
  <c r="U34" i="19"/>
  <c r="N34" i="19"/>
  <c r="J34" i="19"/>
  <c r="K34" i="19"/>
  <c r="I34" i="19"/>
  <c r="AB32" i="19"/>
  <c r="W32" i="19"/>
  <c r="U32" i="19"/>
  <c r="N32" i="19"/>
  <c r="J32" i="19"/>
  <c r="K32" i="19"/>
  <c r="I32" i="19"/>
  <c r="AB33" i="19"/>
  <c r="W33" i="19"/>
  <c r="U33" i="19"/>
  <c r="N33" i="19"/>
  <c r="J33" i="19"/>
  <c r="K33" i="19"/>
  <c r="I33" i="19"/>
  <c r="AB9" i="19"/>
  <c r="W9" i="19"/>
  <c r="U9" i="19"/>
  <c r="N9" i="19"/>
  <c r="J9" i="19"/>
  <c r="K9" i="19"/>
  <c r="I9" i="19"/>
  <c r="AB31" i="19"/>
  <c r="W31" i="19"/>
  <c r="U31" i="19"/>
  <c r="N31" i="19"/>
  <c r="J31" i="19"/>
  <c r="K31" i="19"/>
  <c r="I31" i="19"/>
  <c r="AB7" i="19"/>
  <c r="W7" i="19"/>
  <c r="U7" i="19"/>
  <c r="N7" i="19"/>
  <c r="J7" i="19"/>
  <c r="K7" i="19"/>
  <c r="I7" i="19"/>
  <c r="AB8" i="19"/>
  <c r="W8" i="19"/>
  <c r="U8" i="19"/>
  <c r="N8" i="19"/>
  <c r="J8" i="19"/>
  <c r="K8" i="19"/>
  <c r="I8" i="19"/>
  <c r="AB30" i="19"/>
  <c r="W30" i="19"/>
  <c r="U30" i="19"/>
  <c r="N30" i="19"/>
  <c r="J30" i="19"/>
  <c r="K30" i="19"/>
  <c r="I30" i="19"/>
  <c r="AB29" i="19"/>
  <c r="W29" i="19"/>
  <c r="U29" i="19"/>
  <c r="N29" i="19"/>
  <c r="J29" i="19"/>
  <c r="K29" i="19"/>
  <c r="I29" i="19"/>
  <c r="X33" i="19"/>
  <c r="X34" i="19"/>
  <c r="L36" i="19"/>
  <c r="Q36" i="19"/>
  <c r="L34" i="19"/>
  <c r="Q34" i="19"/>
  <c r="X36" i="19"/>
  <c r="L33" i="19"/>
  <c r="Q33" i="19"/>
  <c r="X9" i="19"/>
  <c r="X32" i="19"/>
  <c r="X31" i="19"/>
  <c r="L32" i="19"/>
  <c r="AA32" i="19"/>
  <c r="L9" i="19"/>
  <c r="X30" i="19"/>
  <c r="X8" i="19"/>
  <c r="X7" i="19"/>
  <c r="L31" i="19"/>
  <c r="AA31" i="19"/>
  <c r="L8" i="19"/>
  <c r="AC8" i="19"/>
  <c r="L7" i="19"/>
  <c r="Q7" i="19"/>
  <c r="L30" i="19"/>
  <c r="AC30" i="19"/>
  <c r="X29" i="19"/>
  <c r="L29" i="19"/>
  <c r="AA29" i="19"/>
  <c r="AA36" i="19"/>
  <c r="AC36" i="19"/>
  <c r="AA34" i="19"/>
  <c r="AC34" i="19"/>
  <c r="Q31" i="19"/>
  <c r="R31" i="19"/>
  <c r="S31" i="19"/>
  <c r="AC33" i="19"/>
  <c r="AA33" i="19"/>
  <c r="R36" i="19"/>
  <c r="S36" i="19"/>
  <c r="P36" i="19"/>
  <c r="R34" i="19"/>
  <c r="S34" i="19"/>
  <c r="P34" i="19"/>
  <c r="AC31" i="19"/>
  <c r="AD31" i="19"/>
  <c r="AE31" i="19"/>
  <c r="Q32" i="19"/>
  <c r="R32" i="19"/>
  <c r="S32" i="19"/>
  <c r="AC32" i="19"/>
  <c r="AD32" i="19"/>
  <c r="AE32" i="19"/>
  <c r="P33" i="19"/>
  <c r="R33" i="19"/>
  <c r="S33" i="19"/>
  <c r="Q9" i="19"/>
  <c r="AC9" i="19"/>
  <c r="AA9" i="19"/>
  <c r="Q8" i="19"/>
  <c r="R8" i="19"/>
  <c r="S8" i="19"/>
  <c r="AC7" i="19"/>
  <c r="AA8" i="19"/>
  <c r="AD8" i="19"/>
  <c r="AE8" i="19"/>
  <c r="AA7" i="19"/>
  <c r="R7" i="19"/>
  <c r="S7" i="19"/>
  <c r="P7" i="19"/>
  <c r="Q29" i="19"/>
  <c r="P29" i="19"/>
  <c r="AC29" i="19"/>
  <c r="AD29" i="19"/>
  <c r="AE29" i="19"/>
  <c r="AA30" i="19"/>
  <c r="AD30" i="19"/>
  <c r="AE30" i="19"/>
  <c r="Q30" i="19"/>
  <c r="R30" i="19"/>
  <c r="S30" i="19"/>
  <c r="AD34" i="19"/>
  <c r="AE34" i="19"/>
  <c r="P31" i="19"/>
  <c r="AD36" i="19"/>
  <c r="AE36" i="19"/>
  <c r="AD33" i="19"/>
  <c r="AE33" i="19"/>
  <c r="AD9" i="19"/>
  <c r="AE9" i="19"/>
  <c r="P32" i="19"/>
  <c r="P30" i="19"/>
  <c r="R9" i="19"/>
  <c r="S9" i="19"/>
  <c r="P9" i="19"/>
  <c r="AD7" i="19"/>
  <c r="AE7" i="19"/>
  <c r="P8" i="19"/>
  <c r="R29" i="19"/>
  <c r="S29" i="19"/>
  <c r="AB28" i="19"/>
  <c r="W28" i="19"/>
  <c r="U28" i="19"/>
  <c r="N28" i="19"/>
  <c r="J28" i="19"/>
  <c r="K28" i="19"/>
  <c r="I28" i="19"/>
  <c r="O63" i="19"/>
  <c r="AB27" i="19"/>
  <c r="W27" i="19"/>
  <c r="U27" i="19"/>
  <c r="N27" i="19"/>
  <c r="J27" i="19"/>
  <c r="K27" i="19"/>
  <c r="I27" i="19"/>
  <c r="AB6" i="19"/>
  <c r="W6" i="19"/>
  <c r="U6" i="19"/>
  <c r="N6" i="19"/>
  <c r="J6" i="19"/>
  <c r="K6" i="19"/>
  <c r="I6" i="19"/>
  <c r="AB26" i="19"/>
  <c r="W26" i="19"/>
  <c r="U26" i="19"/>
  <c r="N26" i="19"/>
  <c r="J26" i="19"/>
  <c r="K26" i="19"/>
  <c r="I26" i="19"/>
  <c r="AB24" i="19"/>
  <c r="W24" i="19"/>
  <c r="U24" i="19"/>
  <c r="N24" i="19"/>
  <c r="J24" i="19"/>
  <c r="K24" i="19"/>
  <c r="I24" i="19"/>
  <c r="AB25" i="19"/>
  <c r="W25" i="19"/>
  <c r="U25" i="19"/>
  <c r="N25" i="19"/>
  <c r="J25" i="19"/>
  <c r="K25" i="19"/>
  <c r="I25" i="19"/>
  <c r="AB23" i="19"/>
  <c r="W23" i="19"/>
  <c r="U23" i="19"/>
  <c r="N23" i="19"/>
  <c r="J23" i="19"/>
  <c r="K23" i="19"/>
  <c r="I23" i="19"/>
  <c r="AB5" i="19"/>
  <c r="W5" i="19"/>
  <c r="U5" i="19"/>
  <c r="N5" i="19"/>
  <c r="J5" i="19"/>
  <c r="K5" i="19"/>
  <c r="I5" i="19"/>
  <c r="B5" i="19"/>
  <c r="B6" i="19"/>
  <c r="B7" i="19"/>
  <c r="B8" i="19"/>
  <c r="B9" i="19"/>
  <c r="B10" i="19"/>
  <c r="B11" i="19"/>
  <c r="AB22" i="19"/>
  <c r="W22" i="19"/>
  <c r="U22" i="19"/>
  <c r="N22" i="19"/>
  <c r="J22" i="19"/>
  <c r="K22" i="19"/>
  <c r="I22" i="19"/>
  <c r="Q49" i="18"/>
  <c r="O49" i="18"/>
  <c r="O48" i="18"/>
  <c r="Q48" i="18"/>
  <c r="AB38" i="18"/>
  <c r="W38" i="18"/>
  <c r="U38" i="18"/>
  <c r="X38" i="18"/>
  <c r="N38" i="18"/>
  <c r="J38" i="18"/>
  <c r="K38" i="18"/>
  <c r="L38" i="18"/>
  <c r="I38" i="18"/>
  <c r="B38" i="18"/>
  <c r="AB37" i="18"/>
  <c r="W37" i="18"/>
  <c r="U37" i="18"/>
  <c r="X37" i="18"/>
  <c r="N37" i="18"/>
  <c r="J37" i="18"/>
  <c r="K37" i="18"/>
  <c r="L37" i="18"/>
  <c r="I37" i="18"/>
  <c r="B37" i="18"/>
  <c r="B36" i="18"/>
  <c r="AB36" i="18"/>
  <c r="W36" i="18"/>
  <c r="U36" i="18"/>
  <c r="X36" i="18"/>
  <c r="N36" i="18"/>
  <c r="K36" i="18"/>
  <c r="L36" i="18"/>
  <c r="J36" i="18"/>
  <c r="I36" i="18"/>
  <c r="AB11" i="18"/>
  <c r="W11" i="18"/>
  <c r="U11" i="18"/>
  <c r="X11" i="18"/>
  <c r="N11" i="18"/>
  <c r="J11" i="18"/>
  <c r="K11" i="18"/>
  <c r="I11" i="18"/>
  <c r="AB35" i="18"/>
  <c r="W35" i="18"/>
  <c r="U35" i="18"/>
  <c r="N35" i="18"/>
  <c r="J35" i="18"/>
  <c r="K35" i="18"/>
  <c r="I35" i="18"/>
  <c r="L35" i="18"/>
  <c r="AB10" i="18"/>
  <c r="W10" i="18"/>
  <c r="U10" i="18"/>
  <c r="N10" i="18"/>
  <c r="J10" i="18"/>
  <c r="K10" i="18"/>
  <c r="I10" i="18"/>
  <c r="AB9" i="18"/>
  <c r="W9" i="18"/>
  <c r="U9" i="18"/>
  <c r="N9" i="18"/>
  <c r="J9" i="18"/>
  <c r="K9" i="18"/>
  <c r="I9" i="18"/>
  <c r="AB8" i="18"/>
  <c r="W8" i="18"/>
  <c r="U8" i="18"/>
  <c r="N8" i="18"/>
  <c r="J8" i="18"/>
  <c r="K8" i="18"/>
  <c r="I8" i="18"/>
  <c r="AB34" i="18"/>
  <c r="W34" i="18"/>
  <c r="U34" i="18"/>
  <c r="N34" i="18"/>
  <c r="J34" i="18"/>
  <c r="K34" i="18"/>
  <c r="I34" i="18"/>
  <c r="AB33" i="18"/>
  <c r="W33" i="18"/>
  <c r="U33" i="18"/>
  <c r="N33" i="18"/>
  <c r="J33" i="18"/>
  <c r="K33" i="18"/>
  <c r="I33" i="18"/>
  <c r="O47" i="18"/>
  <c r="AB7" i="18"/>
  <c r="W7" i="18"/>
  <c r="U7" i="18"/>
  <c r="N7" i="18"/>
  <c r="J7" i="18"/>
  <c r="K7" i="18"/>
  <c r="I7" i="18"/>
  <c r="AB32" i="18"/>
  <c r="W32" i="18"/>
  <c r="U32" i="18"/>
  <c r="N32" i="18"/>
  <c r="J32" i="18"/>
  <c r="K32" i="18"/>
  <c r="I32" i="18"/>
  <c r="AB31" i="18"/>
  <c r="W31" i="18"/>
  <c r="U31" i="18"/>
  <c r="N31" i="18"/>
  <c r="J31" i="18"/>
  <c r="K31" i="18"/>
  <c r="I31" i="18"/>
  <c r="AB30" i="18"/>
  <c r="W30" i="18"/>
  <c r="U30" i="18"/>
  <c r="N30" i="18"/>
  <c r="I30" i="18"/>
  <c r="J30" i="18"/>
  <c r="K30" i="18"/>
  <c r="AB29" i="18"/>
  <c r="W29" i="18"/>
  <c r="U29" i="18"/>
  <c r="N29" i="18"/>
  <c r="J29" i="18"/>
  <c r="K29" i="18"/>
  <c r="I29" i="18"/>
  <c r="X28" i="19"/>
  <c r="L28" i="19"/>
  <c r="AA28" i="19"/>
  <c r="L27" i="19"/>
  <c r="Q27" i="19"/>
  <c r="L6" i="19"/>
  <c r="Q6" i="19"/>
  <c r="X6" i="19"/>
  <c r="X27" i="19"/>
  <c r="L25" i="19"/>
  <c r="AA25" i="19"/>
  <c r="L26" i="19"/>
  <c r="AA26" i="19"/>
  <c r="X22" i="19"/>
  <c r="X25" i="19"/>
  <c r="X26" i="19"/>
  <c r="L24" i="19"/>
  <c r="Q24" i="19"/>
  <c r="X23" i="19"/>
  <c r="L5" i="19"/>
  <c r="AA5" i="19"/>
  <c r="L23" i="19"/>
  <c r="AC23" i="19"/>
  <c r="X24" i="19"/>
  <c r="X5" i="19"/>
  <c r="L22" i="19"/>
  <c r="AC22" i="19"/>
  <c r="AC38" i="18"/>
  <c r="AA38" i="18"/>
  <c r="AD38" i="18"/>
  <c r="AE38" i="18"/>
  <c r="Q38" i="18"/>
  <c r="AA37" i="18"/>
  <c r="Q37" i="18"/>
  <c r="AC37" i="18"/>
  <c r="AA36" i="18"/>
  <c r="Q36" i="18"/>
  <c r="AC36" i="18"/>
  <c r="X33" i="18"/>
  <c r="X34" i="18"/>
  <c r="L11" i="18"/>
  <c r="Q11" i="18"/>
  <c r="X35" i="18"/>
  <c r="AC11" i="18"/>
  <c r="AC35" i="18"/>
  <c r="AA35" i="18"/>
  <c r="AD35" i="18"/>
  <c r="AE35" i="18"/>
  <c r="Q35" i="18"/>
  <c r="X10" i="18"/>
  <c r="L10" i="18"/>
  <c r="Q10" i="18"/>
  <c r="X8" i="18"/>
  <c r="X9" i="18"/>
  <c r="L9" i="18"/>
  <c r="AA9" i="18"/>
  <c r="L8" i="18"/>
  <c r="AC8" i="18"/>
  <c r="L34" i="18"/>
  <c r="AA34" i="18"/>
  <c r="L7" i="18"/>
  <c r="AA7" i="18"/>
  <c r="X7" i="18"/>
  <c r="L33" i="18"/>
  <c r="AC33" i="18"/>
  <c r="L32" i="18"/>
  <c r="AA32" i="18"/>
  <c r="X32" i="18"/>
  <c r="X31" i="18"/>
  <c r="X29" i="18"/>
  <c r="L31" i="18"/>
  <c r="L29" i="18"/>
  <c r="Q29" i="18"/>
  <c r="L30" i="18"/>
  <c r="AA30" i="18"/>
  <c r="X30" i="18"/>
  <c r="AB27" i="18"/>
  <c r="W27" i="18"/>
  <c r="U27" i="18"/>
  <c r="N27" i="18"/>
  <c r="J27" i="18"/>
  <c r="K27" i="18"/>
  <c r="I27" i="18"/>
  <c r="AA24" i="19"/>
  <c r="AC6" i="19"/>
  <c r="AA27" i="19"/>
  <c r="AC27" i="19"/>
  <c r="Q28" i="19"/>
  <c r="P28" i="19"/>
  <c r="AC28" i="19"/>
  <c r="AD28" i="19"/>
  <c r="AE28" i="19"/>
  <c r="AC5" i="19"/>
  <c r="AD5" i="19"/>
  <c r="AE5" i="19"/>
  <c r="Q5" i="19"/>
  <c r="R5" i="19"/>
  <c r="S5" i="19"/>
  <c r="AA6" i="19"/>
  <c r="Q25" i="19"/>
  <c r="P25" i="19"/>
  <c r="AC25" i="19"/>
  <c r="AD25" i="19"/>
  <c r="AE25" i="19"/>
  <c r="AC26" i="19"/>
  <c r="AD26" i="19"/>
  <c r="AE26" i="19"/>
  <c r="Q22" i="19"/>
  <c r="R22" i="19"/>
  <c r="S22" i="19"/>
  <c r="P27" i="19"/>
  <c r="R27" i="19"/>
  <c r="S27" i="19"/>
  <c r="R6" i="19"/>
  <c r="S6" i="19"/>
  <c r="P6" i="19"/>
  <c r="Q26" i="19"/>
  <c r="R26" i="19"/>
  <c r="S26" i="19"/>
  <c r="AC24" i="19"/>
  <c r="AD24" i="19"/>
  <c r="AE24" i="19"/>
  <c r="Q23" i="19"/>
  <c r="P23" i="19"/>
  <c r="AA23" i="19"/>
  <c r="AD23" i="19"/>
  <c r="AE23" i="19"/>
  <c r="P24" i="19"/>
  <c r="R24" i="19"/>
  <c r="S24" i="19"/>
  <c r="AA22" i="19"/>
  <c r="AD22" i="19"/>
  <c r="AE22" i="19"/>
  <c r="P38" i="18"/>
  <c r="R38" i="18"/>
  <c r="S38" i="18"/>
  <c r="P37" i="18"/>
  <c r="R37" i="18"/>
  <c r="S37" i="18"/>
  <c r="AD37" i="18"/>
  <c r="AE37" i="18"/>
  <c r="R36" i="18"/>
  <c r="S36" i="18"/>
  <c r="P36" i="18"/>
  <c r="AD36" i="18"/>
  <c r="AE36" i="18"/>
  <c r="AC10" i="18"/>
  <c r="AA11" i="18"/>
  <c r="AD11" i="18"/>
  <c r="AE11" i="18"/>
  <c r="R11" i="18"/>
  <c r="S11" i="18"/>
  <c r="P11" i="18"/>
  <c r="R35" i="18"/>
  <c r="S35" i="18"/>
  <c r="P35" i="18"/>
  <c r="AA10" i="18"/>
  <c r="AD10" i="18"/>
  <c r="AE10" i="18"/>
  <c r="AC9" i="18"/>
  <c r="R10" i="18"/>
  <c r="S10" i="18"/>
  <c r="P10" i="18"/>
  <c r="Q9" i="18"/>
  <c r="P9" i="18"/>
  <c r="Q34" i="18"/>
  <c r="R34" i="18"/>
  <c r="S34" i="18"/>
  <c r="AC7" i="18"/>
  <c r="AD7" i="18"/>
  <c r="AE7" i="18"/>
  <c r="AC34" i="18"/>
  <c r="AD34" i="18"/>
  <c r="AE34" i="18"/>
  <c r="AD9" i="18"/>
  <c r="AE9" i="18"/>
  <c r="Q8" i="18"/>
  <c r="R8" i="18"/>
  <c r="S8" i="18"/>
  <c r="AA8" i="18"/>
  <c r="AD8" i="18"/>
  <c r="AE8" i="18"/>
  <c r="Q32" i="18"/>
  <c r="R32" i="18"/>
  <c r="S32" i="18"/>
  <c r="Q7" i="18"/>
  <c r="R7" i="18"/>
  <c r="S7" i="18"/>
  <c r="Q33" i="18"/>
  <c r="R33" i="18"/>
  <c r="S33" i="18"/>
  <c r="AC32" i="18"/>
  <c r="AD32" i="18"/>
  <c r="AE32" i="18"/>
  <c r="AA33" i="18"/>
  <c r="AD33" i="18"/>
  <c r="AE33" i="18"/>
  <c r="AC29" i="18"/>
  <c r="AA29" i="18"/>
  <c r="Q30" i="18"/>
  <c r="R30" i="18"/>
  <c r="S30" i="18"/>
  <c r="AA31" i="18"/>
  <c r="AC31" i="18"/>
  <c r="Q31" i="18"/>
  <c r="AC30" i="18"/>
  <c r="AD30" i="18"/>
  <c r="AE30" i="18"/>
  <c r="R29" i="18"/>
  <c r="S29" i="18"/>
  <c r="P29" i="18"/>
  <c r="X27" i="18"/>
  <c r="L27" i="18"/>
  <c r="AA27" i="18"/>
  <c r="AD27" i="19"/>
  <c r="AE27" i="19"/>
  <c r="AD6" i="19"/>
  <c r="AE6" i="19"/>
  <c r="R25" i="19"/>
  <c r="S25" i="19"/>
  <c r="P5" i="19"/>
  <c r="R28" i="19"/>
  <c r="S28" i="19"/>
  <c r="P22" i="19"/>
  <c r="P26" i="19"/>
  <c r="R23" i="19"/>
  <c r="S23" i="19"/>
  <c r="R9" i="18"/>
  <c r="S9" i="18"/>
  <c r="P34" i="18"/>
  <c r="P8" i="18"/>
  <c r="P32" i="18"/>
  <c r="P7" i="18"/>
  <c r="P30" i="18"/>
  <c r="AD29" i="18"/>
  <c r="AE29" i="18"/>
  <c r="P33" i="18"/>
  <c r="AC27" i="18"/>
  <c r="AD27" i="18"/>
  <c r="AE27" i="18"/>
  <c r="AD31" i="18"/>
  <c r="AE31" i="18"/>
  <c r="R31" i="18"/>
  <c r="S31" i="18"/>
  <c r="P31" i="18"/>
  <c r="Q27" i="18"/>
  <c r="R27" i="18"/>
  <c r="S27" i="18"/>
  <c r="P27" i="18"/>
  <c r="AB28" i="18"/>
  <c r="W28" i="18"/>
  <c r="U28" i="18"/>
  <c r="N28" i="18"/>
  <c r="J28" i="18"/>
  <c r="K28" i="18"/>
  <c r="I28" i="18"/>
  <c r="AB6" i="18"/>
  <c r="W6" i="18"/>
  <c r="U6" i="18"/>
  <c r="N6" i="18"/>
  <c r="J6" i="18"/>
  <c r="K6" i="18"/>
  <c r="I6" i="18"/>
  <c r="Q47" i="18"/>
  <c r="O46" i="18"/>
  <c r="AB26" i="18"/>
  <c r="W26" i="18"/>
  <c r="U26" i="18"/>
  <c r="X26" i="18"/>
  <c r="N26" i="18"/>
  <c r="J26" i="18"/>
  <c r="K26" i="18"/>
  <c r="I26" i="18"/>
  <c r="X6" i="18"/>
  <c r="L28" i="18"/>
  <c r="Q28" i="18"/>
  <c r="L6" i="18"/>
  <c r="Q6" i="18"/>
  <c r="L26" i="18"/>
  <c r="AC26" i="18"/>
  <c r="X28" i="18"/>
  <c r="AA6" i="18"/>
  <c r="AC6" i="18"/>
  <c r="AA28" i="18"/>
  <c r="AC28" i="18"/>
  <c r="Q26" i="18"/>
  <c r="P26" i="18"/>
  <c r="AA26" i="18"/>
  <c r="AD26" i="18"/>
  <c r="AE26" i="18"/>
  <c r="R28" i="18"/>
  <c r="S28" i="18"/>
  <c r="P28" i="18"/>
  <c r="R6" i="18"/>
  <c r="S6" i="18"/>
  <c r="P6" i="18"/>
  <c r="R26" i="18"/>
  <c r="S26" i="18"/>
  <c r="AD28" i="18"/>
  <c r="AE28" i="18"/>
  <c r="AD6" i="18"/>
  <c r="AE6" i="18"/>
  <c r="Q46" i="18"/>
  <c r="B5" i="18"/>
  <c r="B6" i="18"/>
  <c r="B7" i="18"/>
  <c r="B8" i="18"/>
  <c r="B9" i="18"/>
  <c r="B10" i="18"/>
  <c r="B11" i="18"/>
  <c r="AB5" i="18"/>
  <c r="W5" i="18"/>
  <c r="U5" i="18"/>
  <c r="N5" i="18"/>
  <c r="J5" i="18"/>
  <c r="K5" i="18"/>
  <c r="I5" i="18"/>
  <c r="AB25" i="18"/>
  <c r="W25" i="18"/>
  <c r="U25" i="18"/>
  <c r="N25" i="18"/>
  <c r="J25" i="18"/>
  <c r="K25" i="18"/>
  <c r="I25" i="18"/>
  <c r="AB24" i="18"/>
  <c r="W24" i="18"/>
  <c r="U24" i="18"/>
  <c r="N24" i="18"/>
  <c r="I24" i="18"/>
  <c r="J24" i="18"/>
  <c r="K24" i="18"/>
  <c r="AB23" i="18"/>
  <c r="W23" i="18"/>
  <c r="U23" i="18"/>
  <c r="N23" i="18"/>
  <c r="J23" i="18"/>
  <c r="K23" i="18"/>
  <c r="I23" i="18"/>
  <c r="AB22" i="18"/>
  <c r="W22" i="18"/>
  <c r="U22" i="18"/>
  <c r="N22" i="18"/>
  <c r="J22" i="18"/>
  <c r="K22" i="18"/>
  <c r="I22" i="18"/>
  <c r="O45" i="18"/>
  <c r="AB21" i="18"/>
  <c r="W21" i="18"/>
  <c r="U21" i="18"/>
  <c r="N21" i="18"/>
  <c r="J21" i="18"/>
  <c r="K21" i="18"/>
  <c r="I21" i="18"/>
  <c r="AB20" i="18"/>
  <c r="W20" i="18"/>
  <c r="U20" i="18"/>
  <c r="N20" i="18"/>
  <c r="J20" i="18"/>
  <c r="K20" i="18"/>
  <c r="I20" i="18"/>
  <c r="AB19" i="18"/>
  <c r="W19" i="18"/>
  <c r="U19" i="18"/>
  <c r="N19" i="18"/>
  <c r="J19" i="18"/>
  <c r="K19" i="18"/>
  <c r="I19" i="18"/>
  <c r="X24" i="18"/>
  <c r="X5" i="18"/>
  <c r="X19" i="18"/>
  <c r="X21" i="18"/>
  <c r="L25" i="18"/>
  <c r="AA25" i="18"/>
  <c r="L5" i="18"/>
  <c r="Q5" i="18"/>
  <c r="X22" i="18"/>
  <c r="X23" i="18"/>
  <c r="L24" i="18"/>
  <c r="AC24" i="18"/>
  <c r="X25" i="18"/>
  <c r="L19" i="18"/>
  <c r="AC19" i="18"/>
  <c r="L23" i="18"/>
  <c r="AC23" i="18"/>
  <c r="L22" i="18"/>
  <c r="AC22" i="18"/>
  <c r="X20" i="18"/>
  <c r="L20" i="18"/>
  <c r="AA20" i="18"/>
  <c r="L21" i="18"/>
  <c r="AA21" i="18"/>
  <c r="AA5" i="18"/>
  <c r="AC25" i="18"/>
  <c r="AD25" i="18"/>
  <c r="AE25" i="18"/>
  <c r="Q19" i="18"/>
  <c r="P19" i="18"/>
  <c r="Q25" i="18"/>
  <c r="R25" i="18"/>
  <c r="S25" i="18"/>
  <c r="AC5" i="18"/>
  <c r="AA19" i="18"/>
  <c r="AD19" i="18"/>
  <c r="AE19" i="18"/>
  <c r="Q22" i="18"/>
  <c r="R22" i="18"/>
  <c r="S22" i="18"/>
  <c r="Q24" i="18"/>
  <c r="AA24" i="18"/>
  <c r="AD24" i="18"/>
  <c r="AE24" i="18"/>
  <c r="AA22" i="18"/>
  <c r="AD22" i="18"/>
  <c r="AE22" i="18"/>
  <c r="Q23" i="18"/>
  <c r="P23" i="18"/>
  <c r="R5" i="18"/>
  <c r="S5" i="18"/>
  <c r="P5" i="18"/>
  <c r="AA23" i="18"/>
  <c r="AD23" i="18"/>
  <c r="AE23" i="18"/>
  <c r="AC20" i="18"/>
  <c r="AD20" i="18"/>
  <c r="AE20" i="18"/>
  <c r="Q20" i="18"/>
  <c r="P20" i="18"/>
  <c r="AC21" i="18"/>
  <c r="AD21" i="18"/>
  <c r="AE21" i="18"/>
  <c r="Q21" i="18"/>
  <c r="P21" i="18"/>
  <c r="AD5" i="18"/>
  <c r="AE5" i="18"/>
  <c r="R19" i="18"/>
  <c r="S19" i="18"/>
  <c r="P25" i="18"/>
  <c r="P22" i="18"/>
  <c r="R23" i="18"/>
  <c r="S23" i="18"/>
  <c r="R20" i="18"/>
  <c r="S20" i="18"/>
  <c r="R24" i="18"/>
  <c r="S24" i="18"/>
  <c r="P24" i="18"/>
  <c r="R21" i="18"/>
  <c r="S21" i="18"/>
  <c r="AB54" i="17"/>
  <c r="W54" i="17"/>
  <c r="U54" i="17"/>
  <c r="X54" i="17"/>
  <c r="N54" i="17"/>
  <c r="J54" i="17"/>
  <c r="K54" i="17"/>
  <c r="I54" i="17"/>
  <c r="AB53" i="17"/>
  <c r="W53" i="17"/>
  <c r="U53" i="17"/>
  <c r="X53" i="17"/>
  <c r="N53" i="17"/>
  <c r="J53" i="17"/>
  <c r="K53" i="17"/>
  <c r="I53" i="17"/>
  <c r="AB52" i="17"/>
  <c r="W52" i="17"/>
  <c r="U52" i="17"/>
  <c r="N52" i="17"/>
  <c r="J52" i="17"/>
  <c r="K52" i="17"/>
  <c r="I52" i="17"/>
  <c r="AB51" i="17"/>
  <c r="W51" i="17"/>
  <c r="U51" i="17"/>
  <c r="N51" i="17"/>
  <c r="I51" i="17"/>
  <c r="J51" i="17"/>
  <c r="K51" i="17"/>
  <c r="AB50" i="17"/>
  <c r="W50" i="17"/>
  <c r="U50" i="17"/>
  <c r="N50" i="17"/>
  <c r="J50" i="17"/>
  <c r="K50" i="17"/>
  <c r="I50" i="17"/>
  <c r="AB14" i="17"/>
  <c r="W14" i="17"/>
  <c r="U14" i="17"/>
  <c r="N14" i="17"/>
  <c r="J14" i="17"/>
  <c r="K14" i="17"/>
  <c r="I14" i="17"/>
  <c r="AB13" i="17"/>
  <c r="W13" i="17"/>
  <c r="U13" i="17"/>
  <c r="N13" i="17"/>
  <c r="J13" i="17"/>
  <c r="K13" i="17"/>
  <c r="I13" i="17"/>
  <c r="Q70" i="16"/>
  <c r="O70" i="16"/>
  <c r="O69" i="16"/>
  <c r="O66" i="17"/>
  <c r="Q66" i="17"/>
  <c r="O65" i="17"/>
  <c r="Q65" i="17"/>
  <c r="AB49" i="17"/>
  <c r="W49" i="17"/>
  <c r="U49" i="17"/>
  <c r="N49" i="17"/>
  <c r="J49" i="17"/>
  <c r="K49" i="17"/>
  <c r="I49" i="17"/>
  <c r="AB48" i="17"/>
  <c r="W48" i="17"/>
  <c r="U48" i="17"/>
  <c r="N48" i="17"/>
  <c r="J48" i="17"/>
  <c r="K48" i="17"/>
  <c r="I48" i="17"/>
  <c r="AB46" i="17"/>
  <c r="W46" i="17"/>
  <c r="U46" i="17"/>
  <c r="AB47" i="17"/>
  <c r="W47" i="17"/>
  <c r="U47" i="17"/>
  <c r="I46" i="17"/>
  <c r="J46" i="17"/>
  <c r="K46" i="17"/>
  <c r="N46" i="17"/>
  <c r="I47" i="17"/>
  <c r="N47" i="17"/>
  <c r="J47" i="17"/>
  <c r="K47" i="17"/>
  <c r="AB12" i="17"/>
  <c r="W12" i="17"/>
  <c r="U12" i="17"/>
  <c r="N12" i="17"/>
  <c r="J12" i="17"/>
  <c r="K12" i="17"/>
  <c r="I12" i="17"/>
  <c r="AB44" i="17"/>
  <c r="W44" i="17"/>
  <c r="U44" i="17"/>
  <c r="N44" i="17"/>
  <c r="I44" i="17"/>
  <c r="J44" i="17"/>
  <c r="K44" i="17"/>
  <c r="AB45" i="17"/>
  <c r="W45" i="17"/>
  <c r="U45" i="17"/>
  <c r="N45" i="17"/>
  <c r="J45" i="17"/>
  <c r="K45" i="17"/>
  <c r="I45" i="17"/>
  <c r="AB43" i="17"/>
  <c r="W43" i="17"/>
  <c r="U43" i="17"/>
  <c r="N43" i="17"/>
  <c r="J43" i="17"/>
  <c r="K43" i="17"/>
  <c r="I43" i="17"/>
  <c r="AB11" i="17"/>
  <c r="W11" i="17"/>
  <c r="U11" i="17"/>
  <c r="N11" i="17"/>
  <c r="J11" i="17"/>
  <c r="K11" i="17"/>
  <c r="I11" i="17"/>
  <c r="O64" i="17"/>
  <c r="Q64" i="17"/>
  <c r="AB42" i="17"/>
  <c r="W42" i="17"/>
  <c r="U42" i="17"/>
  <c r="N42" i="17"/>
  <c r="J42" i="17"/>
  <c r="K42" i="17"/>
  <c r="I42" i="17"/>
  <c r="AB41" i="17"/>
  <c r="W41" i="17"/>
  <c r="U41" i="17"/>
  <c r="N41" i="17"/>
  <c r="J41" i="17"/>
  <c r="K41" i="17"/>
  <c r="I41" i="17"/>
  <c r="AB10" i="17"/>
  <c r="W10" i="17"/>
  <c r="U10" i="17"/>
  <c r="N10" i="17"/>
  <c r="J10" i="17"/>
  <c r="K10" i="17"/>
  <c r="I10" i="17"/>
  <c r="AB40" i="17"/>
  <c r="W40" i="17"/>
  <c r="U40" i="17"/>
  <c r="N40" i="17"/>
  <c r="J40" i="17"/>
  <c r="K40" i="17"/>
  <c r="I40" i="17"/>
  <c r="AB39" i="17"/>
  <c r="W39" i="17"/>
  <c r="U39" i="17"/>
  <c r="N39" i="17"/>
  <c r="J39" i="17"/>
  <c r="K39" i="17"/>
  <c r="I39" i="17"/>
  <c r="AB37" i="17"/>
  <c r="W37" i="17"/>
  <c r="U37" i="17"/>
  <c r="N37" i="17"/>
  <c r="J37" i="17"/>
  <c r="K37" i="17"/>
  <c r="I37" i="17"/>
  <c r="AB38" i="17"/>
  <c r="W38" i="17"/>
  <c r="U38" i="17"/>
  <c r="N38" i="17"/>
  <c r="J38" i="17"/>
  <c r="K38" i="17"/>
  <c r="I38" i="17"/>
  <c r="AB9" i="17"/>
  <c r="W9" i="17"/>
  <c r="U9" i="17"/>
  <c r="N9" i="17"/>
  <c r="J9" i="17"/>
  <c r="K9" i="17"/>
  <c r="I9" i="17"/>
  <c r="AB8" i="17"/>
  <c r="W8" i="17"/>
  <c r="U8" i="17"/>
  <c r="N8" i="17"/>
  <c r="J8" i="17"/>
  <c r="K8" i="17"/>
  <c r="I8" i="17"/>
  <c r="AB7" i="17"/>
  <c r="W7" i="17"/>
  <c r="U7" i="17"/>
  <c r="N7" i="17"/>
  <c r="J7" i="17"/>
  <c r="K7" i="17"/>
  <c r="I7" i="17"/>
  <c r="AB36" i="17"/>
  <c r="W36" i="17"/>
  <c r="U36" i="17"/>
  <c r="N36" i="17"/>
  <c r="J36" i="17"/>
  <c r="K36" i="17"/>
  <c r="I36" i="17"/>
  <c r="AB6" i="17"/>
  <c r="W6" i="17"/>
  <c r="U6" i="17"/>
  <c r="N6" i="17"/>
  <c r="J6" i="17"/>
  <c r="K6" i="17"/>
  <c r="I6" i="17"/>
  <c r="O63" i="17"/>
  <c r="Q63" i="17"/>
  <c r="AB35" i="17"/>
  <c r="W35" i="17"/>
  <c r="U35" i="17"/>
  <c r="N35" i="17"/>
  <c r="J35" i="17"/>
  <c r="K35" i="17"/>
  <c r="I35" i="17"/>
  <c r="AB34" i="17"/>
  <c r="W34" i="17"/>
  <c r="U34" i="17"/>
  <c r="N34" i="17"/>
  <c r="J34" i="17"/>
  <c r="K34" i="17"/>
  <c r="I34" i="17"/>
  <c r="AB33" i="17"/>
  <c r="W33" i="17"/>
  <c r="U33" i="17"/>
  <c r="N33" i="17"/>
  <c r="J33" i="17"/>
  <c r="K33" i="17"/>
  <c r="I33" i="17"/>
  <c r="AB32" i="17"/>
  <c r="W32" i="17"/>
  <c r="U32" i="17"/>
  <c r="N32" i="17"/>
  <c r="J32" i="17"/>
  <c r="K32" i="17"/>
  <c r="I32" i="17"/>
  <c r="AB31" i="17"/>
  <c r="W31" i="17"/>
  <c r="U31" i="17"/>
  <c r="N31" i="17"/>
  <c r="J31" i="17"/>
  <c r="K31" i="17"/>
  <c r="I31" i="17"/>
  <c r="AB30" i="17"/>
  <c r="W30" i="17"/>
  <c r="U30" i="17"/>
  <c r="N30" i="17"/>
  <c r="J30" i="17"/>
  <c r="K30" i="17"/>
  <c r="I30" i="17"/>
  <c r="AB29" i="17"/>
  <c r="W29" i="17"/>
  <c r="U29" i="17"/>
  <c r="N29" i="17"/>
  <c r="J29" i="17"/>
  <c r="K29" i="17"/>
  <c r="I29" i="17"/>
  <c r="AB28" i="17"/>
  <c r="W28" i="17"/>
  <c r="U28" i="17"/>
  <c r="N28" i="17"/>
  <c r="J28" i="17"/>
  <c r="K28" i="17"/>
  <c r="I28" i="17"/>
  <c r="AB5" i="17"/>
  <c r="W5" i="17"/>
  <c r="U5" i="17"/>
  <c r="N5" i="17"/>
  <c r="J5" i="17"/>
  <c r="K5" i="17"/>
  <c r="I5" i="17"/>
  <c r="O62" i="17"/>
  <c r="AB27" i="17"/>
  <c r="W27" i="17"/>
  <c r="U27" i="17"/>
  <c r="N27" i="17"/>
  <c r="J27" i="17"/>
  <c r="K27" i="17"/>
  <c r="I27" i="17"/>
  <c r="AB26" i="17"/>
  <c r="W26" i="17"/>
  <c r="U26" i="17"/>
  <c r="N26" i="17"/>
  <c r="J26" i="17"/>
  <c r="K26" i="17"/>
  <c r="I26" i="17"/>
  <c r="AB25" i="17"/>
  <c r="W25" i="17"/>
  <c r="U25" i="17"/>
  <c r="N25" i="17"/>
  <c r="J25" i="17"/>
  <c r="K25" i="17"/>
  <c r="I25" i="17"/>
  <c r="AB24" i="17"/>
  <c r="W24" i="17"/>
  <c r="U24" i="17"/>
  <c r="N24" i="17"/>
  <c r="J24" i="17"/>
  <c r="K24" i="17"/>
  <c r="I24" i="17"/>
  <c r="L54" i="17"/>
  <c r="L53" i="17"/>
  <c r="AA53" i="17"/>
  <c r="AA54" i="17"/>
  <c r="Q54" i="17"/>
  <c r="AC54" i="17"/>
  <c r="AC53" i="17"/>
  <c r="L51" i="17"/>
  <c r="AC51" i="17"/>
  <c r="X14" i="17"/>
  <c r="L52" i="17"/>
  <c r="AC52" i="17"/>
  <c r="X51" i="17"/>
  <c r="X52" i="17"/>
  <c r="X48" i="17"/>
  <c r="X50" i="17"/>
  <c r="L45" i="17"/>
  <c r="Q45" i="17"/>
  <c r="L14" i="17"/>
  <c r="AC14" i="17"/>
  <c r="L50" i="17"/>
  <c r="AC50" i="17"/>
  <c r="L13" i="17"/>
  <c r="AC13" i="17"/>
  <c r="L49" i="17"/>
  <c r="AC49" i="17"/>
  <c r="X49" i="17"/>
  <c r="X13" i="17"/>
  <c r="L46" i="17"/>
  <c r="AC46" i="17"/>
  <c r="L47" i="17"/>
  <c r="Q47" i="17"/>
  <c r="L48" i="17"/>
  <c r="AC48" i="17"/>
  <c r="X46" i="17"/>
  <c r="X44" i="17"/>
  <c r="X12" i="17"/>
  <c r="X47" i="17"/>
  <c r="X40" i="17"/>
  <c r="X45" i="17"/>
  <c r="L12" i="17"/>
  <c r="AC12" i="17"/>
  <c r="L44" i="17"/>
  <c r="X41" i="17"/>
  <c r="X42" i="17"/>
  <c r="X11" i="17"/>
  <c r="X43" i="17"/>
  <c r="L10" i="17"/>
  <c r="AC10" i="17"/>
  <c r="L41" i="17"/>
  <c r="AC41" i="17"/>
  <c r="L11" i="17"/>
  <c r="AA11" i="17"/>
  <c r="X37" i="17"/>
  <c r="X10" i="17"/>
  <c r="L43" i="17"/>
  <c r="AA43" i="17"/>
  <c r="L42" i="17"/>
  <c r="Q42" i="17"/>
  <c r="L40" i="17"/>
  <c r="L39" i="17"/>
  <c r="AC39" i="17"/>
  <c r="L38" i="17"/>
  <c r="AA38" i="17"/>
  <c r="X39" i="17"/>
  <c r="L37" i="17"/>
  <c r="AC37" i="17"/>
  <c r="X38" i="17"/>
  <c r="X36" i="17"/>
  <c r="X7" i="17"/>
  <c r="X8" i="17"/>
  <c r="L6" i="17"/>
  <c r="Q6" i="17"/>
  <c r="L9" i="17"/>
  <c r="Q9" i="17"/>
  <c r="L35" i="17"/>
  <c r="Q35" i="17"/>
  <c r="X9" i="17"/>
  <c r="L8" i="17"/>
  <c r="AA8" i="17"/>
  <c r="L7" i="17"/>
  <c r="Q7" i="17"/>
  <c r="X34" i="17"/>
  <c r="X35" i="17"/>
  <c r="X6" i="17"/>
  <c r="L36" i="17"/>
  <c r="AC36" i="17"/>
  <c r="L34" i="17"/>
  <c r="AA34" i="17"/>
  <c r="X32" i="17"/>
  <c r="X33" i="17"/>
  <c r="X31" i="17"/>
  <c r="L32" i="17"/>
  <c r="AC32" i="17"/>
  <c r="L33" i="17"/>
  <c r="AC33" i="17"/>
  <c r="X29" i="17"/>
  <c r="X30" i="17"/>
  <c r="L31" i="17"/>
  <c r="Q31" i="17"/>
  <c r="X24" i="17"/>
  <c r="X25" i="17"/>
  <c r="X27" i="17"/>
  <c r="L29" i="17"/>
  <c r="Q29" i="17"/>
  <c r="L30" i="17"/>
  <c r="AA30" i="17"/>
  <c r="L5" i="17"/>
  <c r="Q5" i="17"/>
  <c r="L27" i="17"/>
  <c r="AC27" i="17"/>
  <c r="L28" i="17"/>
  <c r="AC28" i="17"/>
  <c r="X26" i="17"/>
  <c r="L26" i="17"/>
  <c r="AC26" i="17"/>
  <c r="L24" i="17"/>
  <c r="AA24" i="17"/>
  <c r="L25" i="17"/>
  <c r="AA25" i="17"/>
  <c r="X5" i="17"/>
  <c r="X28" i="17"/>
  <c r="Q53" i="17"/>
  <c r="Q51" i="17"/>
  <c r="AD54" i="17"/>
  <c r="AE54" i="17"/>
  <c r="R54" i="17"/>
  <c r="S54" i="17"/>
  <c r="P54" i="17"/>
  <c r="R53" i="17"/>
  <c r="S53" i="17"/>
  <c r="P53" i="17"/>
  <c r="AD53" i="17"/>
  <c r="AE53" i="17"/>
  <c r="Q52" i="17"/>
  <c r="P52" i="17"/>
  <c r="AA52" i="17"/>
  <c r="AD52" i="17"/>
  <c r="AE52" i="17"/>
  <c r="AC47" i="17"/>
  <c r="AA51" i="17"/>
  <c r="AD51" i="17"/>
  <c r="AE51" i="17"/>
  <c r="AA45" i="17"/>
  <c r="Q13" i="17"/>
  <c r="R13" i="17"/>
  <c r="S13" i="17"/>
  <c r="R52" i="17"/>
  <c r="S52" i="17"/>
  <c r="R51" i="17"/>
  <c r="S51" i="17"/>
  <c r="P51" i="17"/>
  <c r="AA47" i="17"/>
  <c r="AD47" i="17"/>
  <c r="AE47" i="17"/>
  <c r="AC45" i="17"/>
  <c r="AD45" i="17"/>
  <c r="AE45" i="17"/>
  <c r="Q49" i="17"/>
  <c r="R49" i="17"/>
  <c r="S49" i="17"/>
  <c r="AA13" i="17"/>
  <c r="AD13" i="17"/>
  <c r="AE13" i="17"/>
  <c r="Q14" i="17"/>
  <c r="R14" i="17"/>
  <c r="S14" i="17"/>
  <c r="AA49" i="17"/>
  <c r="AD49" i="17"/>
  <c r="AE49" i="17"/>
  <c r="AA14" i="17"/>
  <c r="AD14" i="17"/>
  <c r="AE14" i="17"/>
  <c r="Q50" i="17"/>
  <c r="R50" i="17"/>
  <c r="S50" i="17"/>
  <c r="AA50" i="17"/>
  <c r="AD50" i="17"/>
  <c r="AE50" i="17"/>
  <c r="Q48" i="17"/>
  <c r="R48" i="17"/>
  <c r="S48" i="17"/>
  <c r="AA46" i="17"/>
  <c r="AD46" i="17"/>
  <c r="AE46" i="17"/>
  <c r="AA48" i="17"/>
  <c r="AD48" i="17"/>
  <c r="AE48" i="17"/>
  <c r="Q46" i="17"/>
  <c r="P46" i="17"/>
  <c r="R47" i="17"/>
  <c r="S47" i="17"/>
  <c r="P47" i="17"/>
  <c r="Q10" i="17"/>
  <c r="P10" i="17"/>
  <c r="AA12" i="17"/>
  <c r="AD12" i="17"/>
  <c r="AE12" i="17"/>
  <c r="AA10" i="17"/>
  <c r="AD10" i="17"/>
  <c r="AE10" i="17"/>
  <c r="Q12" i="17"/>
  <c r="P12" i="17"/>
  <c r="AC42" i="17"/>
  <c r="Q44" i="17"/>
  <c r="AA44" i="17"/>
  <c r="AC44" i="17"/>
  <c r="AC43" i="17"/>
  <c r="AD43" i="17"/>
  <c r="AE43" i="17"/>
  <c r="Q43" i="17"/>
  <c r="R43" i="17"/>
  <c r="S43" i="17"/>
  <c r="P45" i="17"/>
  <c r="R45" i="17"/>
  <c r="S45" i="17"/>
  <c r="AA7" i="17"/>
  <c r="AA42" i="17"/>
  <c r="Q41" i="17"/>
  <c r="R41" i="17"/>
  <c r="S41" i="17"/>
  <c r="AA41" i="17"/>
  <c r="AD41" i="17"/>
  <c r="AE41" i="17"/>
  <c r="AC11" i="17"/>
  <c r="AD11" i="17"/>
  <c r="AE11" i="17"/>
  <c r="Q11" i="17"/>
  <c r="R11" i="17"/>
  <c r="S11" i="17"/>
  <c r="R42" i="17"/>
  <c r="S42" i="17"/>
  <c r="P42" i="17"/>
  <c r="AC38" i="17"/>
  <c r="AD38" i="17"/>
  <c r="AE38" i="17"/>
  <c r="AA40" i="17"/>
  <c r="AC40" i="17"/>
  <c r="Q40" i="17"/>
  <c r="AC6" i="17"/>
  <c r="Q39" i="17"/>
  <c r="R39" i="17"/>
  <c r="S39" i="17"/>
  <c r="Q38" i="17"/>
  <c r="R38" i="17"/>
  <c r="S38" i="17"/>
  <c r="AA39" i="17"/>
  <c r="AD39" i="17"/>
  <c r="AE39" i="17"/>
  <c r="AA6" i="17"/>
  <c r="Q37" i="17"/>
  <c r="R37" i="17"/>
  <c r="S37" i="17"/>
  <c r="AA37" i="17"/>
  <c r="AD37" i="17"/>
  <c r="AE37" i="17"/>
  <c r="AC9" i="17"/>
  <c r="AA9" i="17"/>
  <c r="AC8" i="17"/>
  <c r="AD8" i="17"/>
  <c r="AE8" i="17"/>
  <c r="Q8" i="17"/>
  <c r="P8" i="17"/>
  <c r="AC7" i="17"/>
  <c r="AA36" i="17"/>
  <c r="AD36" i="17"/>
  <c r="AE36" i="17"/>
  <c r="AA35" i="17"/>
  <c r="AC35" i="17"/>
  <c r="R9" i="17"/>
  <c r="S9" i="17"/>
  <c r="P9" i="17"/>
  <c r="Q36" i="17"/>
  <c r="R36" i="17"/>
  <c r="S36" i="17"/>
  <c r="P7" i="17"/>
  <c r="R7" i="17"/>
  <c r="S7" i="17"/>
  <c r="P6" i="17"/>
  <c r="R6" i="17"/>
  <c r="S6" i="17"/>
  <c r="R35" i="17"/>
  <c r="S35" i="17"/>
  <c r="P35" i="17"/>
  <c r="Q32" i="17"/>
  <c r="R32" i="17"/>
  <c r="S32" i="17"/>
  <c r="AC34" i="17"/>
  <c r="AD34" i="17"/>
  <c r="AE34" i="17"/>
  <c r="Q34" i="17"/>
  <c r="P34" i="17"/>
  <c r="AC25" i="17"/>
  <c r="AD25" i="17"/>
  <c r="AE25" i="17"/>
  <c r="AA33" i="17"/>
  <c r="AD33" i="17"/>
  <c r="AE33" i="17"/>
  <c r="AA32" i="17"/>
  <c r="AD32" i="17"/>
  <c r="AE32" i="17"/>
  <c r="AC31" i="17"/>
  <c r="AC5" i="17"/>
  <c r="AA5" i="17"/>
  <c r="AA29" i="17"/>
  <c r="Q33" i="17"/>
  <c r="R33" i="17"/>
  <c r="S33" i="17"/>
  <c r="AC30" i="17"/>
  <c r="AD30" i="17"/>
  <c r="AE30" i="17"/>
  <c r="Q25" i="17"/>
  <c r="P25" i="17"/>
  <c r="Q30" i="17"/>
  <c r="R30" i="17"/>
  <c r="S30" i="17"/>
  <c r="AA31" i="17"/>
  <c r="R31" i="17"/>
  <c r="S31" i="17"/>
  <c r="P31" i="17"/>
  <c r="AC29" i="17"/>
  <c r="P29" i="17"/>
  <c r="R29" i="17"/>
  <c r="S29" i="17"/>
  <c r="Q27" i="17"/>
  <c r="R27" i="17"/>
  <c r="S27" i="17"/>
  <c r="Q28" i="17"/>
  <c r="P28" i="17"/>
  <c r="AA27" i="17"/>
  <c r="AD27" i="17"/>
  <c r="AE27" i="17"/>
  <c r="AA28" i="17"/>
  <c r="AD28" i="17"/>
  <c r="AE28" i="17"/>
  <c r="Q26" i="17"/>
  <c r="P26" i="17"/>
  <c r="AA26" i="17"/>
  <c r="AD26" i="17"/>
  <c r="AE26" i="17"/>
  <c r="AC24" i="17"/>
  <c r="AD24" i="17"/>
  <c r="AE24" i="17"/>
  <c r="Q24" i="17"/>
  <c r="R24" i="17"/>
  <c r="S24" i="17"/>
  <c r="R5" i="17"/>
  <c r="S5" i="17"/>
  <c r="P5" i="17"/>
  <c r="P14" i="17"/>
  <c r="P13" i="17"/>
  <c r="R46" i="17"/>
  <c r="S46" i="17"/>
  <c r="P49" i="17"/>
  <c r="P48" i="17"/>
  <c r="P50" i="17"/>
  <c r="R10" i="17"/>
  <c r="S10" i="17"/>
  <c r="AD42" i="17"/>
  <c r="AE42" i="17"/>
  <c r="R12" i="17"/>
  <c r="S12" i="17"/>
  <c r="AD44" i="17"/>
  <c r="AE44" i="17"/>
  <c r="P43" i="17"/>
  <c r="P41" i="17"/>
  <c r="AD7" i="17"/>
  <c r="AE7" i="17"/>
  <c r="R44" i="17"/>
  <c r="S44" i="17"/>
  <c r="P44" i="17"/>
  <c r="P11" i="17"/>
  <c r="P38" i="17"/>
  <c r="AD6" i="17"/>
  <c r="AE6" i="17"/>
  <c r="AD40" i="17"/>
  <c r="AE40" i="17"/>
  <c r="P40" i="17"/>
  <c r="R40" i="17"/>
  <c r="S40" i="17"/>
  <c r="AD9" i="17"/>
  <c r="AE9" i="17"/>
  <c r="P39" i="17"/>
  <c r="P37" i="17"/>
  <c r="R8" i="17"/>
  <c r="S8" i="17"/>
  <c r="AD35" i="17"/>
  <c r="AE35" i="17"/>
  <c r="P36" i="17"/>
  <c r="R34" i="17"/>
  <c r="S34" i="17"/>
  <c r="AD31" i="17"/>
  <c r="AE31" i="17"/>
  <c r="AD5" i="17"/>
  <c r="AE5" i="17"/>
  <c r="P30" i="17"/>
  <c r="P32" i="17"/>
  <c r="AD29" i="17"/>
  <c r="AE29" i="17"/>
  <c r="P33" i="17"/>
  <c r="R25" i="17"/>
  <c r="S25" i="17"/>
  <c r="P27" i="17"/>
  <c r="R28" i="17"/>
  <c r="S28" i="17"/>
  <c r="P24" i="17"/>
  <c r="R26" i="17"/>
  <c r="S26" i="17"/>
  <c r="I58" i="16"/>
  <c r="J15" i="16"/>
  <c r="K15" i="16"/>
  <c r="I15" i="16"/>
  <c r="AB15" i="16"/>
  <c r="W15" i="16"/>
  <c r="U15" i="16"/>
  <c r="N15" i="16"/>
  <c r="AB59" i="16"/>
  <c r="W59" i="16"/>
  <c r="U59" i="16"/>
  <c r="X59" i="16"/>
  <c r="N59" i="16"/>
  <c r="J59" i="16"/>
  <c r="K59" i="16"/>
  <c r="L59" i="16"/>
  <c r="I59" i="16"/>
  <c r="AB58" i="16"/>
  <c r="W58" i="16"/>
  <c r="U58" i="16"/>
  <c r="N58" i="16"/>
  <c r="J58" i="16"/>
  <c r="K58" i="16"/>
  <c r="AB57" i="16"/>
  <c r="W57" i="16"/>
  <c r="U57" i="16"/>
  <c r="N57" i="16"/>
  <c r="J57" i="16"/>
  <c r="K57" i="16"/>
  <c r="I57" i="16"/>
  <c r="L57" i="16"/>
  <c r="X58" i="16"/>
  <c r="L58" i="16"/>
  <c r="AC58" i="16"/>
  <c r="X15" i="16"/>
  <c r="L15" i="16"/>
  <c r="AA59" i="16"/>
  <c r="Q59" i="16"/>
  <c r="AC59" i="16"/>
  <c r="X57" i="16"/>
  <c r="AC57" i="16"/>
  <c r="AA57" i="16"/>
  <c r="Q57" i="16"/>
  <c r="AA58" i="16"/>
  <c r="AD58" i="16"/>
  <c r="AE58" i="16"/>
  <c r="Q58" i="16"/>
  <c r="P58" i="16"/>
  <c r="AD59" i="16"/>
  <c r="AE59" i="16"/>
  <c r="AA15" i="16"/>
  <c r="Q15" i="16"/>
  <c r="AC15" i="16"/>
  <c r="R59" i="16"/>
  <c r="S59" i="16"/>
  <c r="P59" i="16"/>
  <c r="R58" i="16"/>
  <c r="S58" i="16"/>
  <c r="AD57" i="16"/>
  <c r="AE57" i="16"/>
  <c r="R57" i="16"/>
  <c r="S57" i="16"/>
  <c r="P57" i="16"/>
  <c r="AD15" i="16"/>
  <c r="AE15" i="16"/>
  <c r="R15" i="16"/>
  <c r="S15" i="16"/>
  <c r="P15" i="16"/>
  <c r="AB55" i="16"/>
  <c r="W55" i="16"/>
  <c r="U55" i="16"/>
  <c r="N55" i="16"/>
  <c r="J55" i="16"/>
  <c r="K55" i="16"/>
  <c r="I55" i="16"/>
  <c r="AB54" i="16"/>
  <c r="W54" i="16"/>
  <c r="U54" i="16"/>
  <c r="X54" i="16"/>
  <c r="N54" i="16"/>
  <c r="J54" i="16"/>
  <c r="K54" i="16"/>
  <c r="I54" i="16"/>
  <c r="AB56" i="16"/>
  <c r="W56" i="16"/>
  <c r="U56" i="16"/>
  <c r="N56" i="16"/>
  <c r="J56" i="16"/>
  <c r="K56" i="16"/>
  <c r="I56" i="16"/>
  <c r="AB53" i="16"/>
  <c r="W53" i="16"/>
  <c r="U53" i="16"/>
  <c r="N53" i="16"/>
  <c r="J53" i="16"/>
  <c r="K53" i="16"/>
  <c r="I53" i="16"/>
  <c r="AB51" i="16"/>
  <c r="W51" i="16"/>
  <c r="U51" i="16"/>
  <c r="N51" i="16"/>
  <c r="J51" i="16"/>
  <c r="K51" i="16"/>
  <c r="I51" i="16"/>
  <c r="AB52" i="16"/>
  <c r="W52" i="16"/>
  <c r="U52" i="16"/>
  <c r="N52" i="16"/>
  <c r="J52" i="16"/>
  <c r="K52" i="16"/>
  <c r="I52" i="16"/>
  <c r="AB49" i="16"/>
  <c r="W49" i="16"/>
  <c r="U49" i="16"/>
  <c r="N49" i="16"/>
  <c r="J49" i="16"/>
  <c r="K49" i="16"/>
  <c r="I49" i="16"/>
  <c r="AB50" i="16"/>
  <c r="W50" i="16"/>
  <c r="U50" i="16"/>
  <c r="N50" i="16"/>
  <c r="J50" i="16"/>
  <c r="K50" i="16"/>
  <c r="I50" i="16"/>
  <c r="AB14" i="16"/>
  <c r="W14" i="16"/>
  <c r="U14" i="16"/>
  <c r="N14" i="16"/>
  <c r="J14" i="16"/>
  <c r="K14" i="16"/>
  <c r="I14" i="16"/>
  <c r="Q69" i="16"/>
  <c r="O67" i="16"/>
  <c r="O68" i="16"/>
  <c r="Q68" i="16"/>
  <c r="AB13" i="16"/>
  <c r="W13" i="16"/>
  <c r="U13" i="16"/>
  <c r="N13" i="16"/>
  <c r="J13" i="16"/>
  <c r="K13" i="16"/>
  <c r="I13" i="16"/>
  <c r="AB48" i="16"/>
  <c r="W48" i="16"/>
  <c r="U48" i="16"/>
  <c r="N48" i="16"/>
  <c r="J48" i="16"/>
  <c r="K48" i="16"/>
  <c r="I48" i="16"/>
  <c r="AB47" i="16"/>
  <c r="W47" i="16"/>
  <c r="U47" i="16"/>
  <c r="N47" i="16"/>
  <c r="J47" i="16"/>
  <c r="K47" i="16"/>
  <c r="I47" i="16"/>
  <c r="AB12" i="16"/>
  <c r="W12" i="16"/>
  <c r="U12" i="16"/>
  <c r="N12" i="16"/>
  <c r="J12" i="16"/>
  <c r="K12" i="16"/>
  <c r="I12" i="16"/>
  <c r="AB11" i="16"/>
  <c r="W11" i="16"/>
  <c r="U11" i="16"/>
  <c r="N11" i="16"/>
  <c r="J11" i="16"/>
  <c r="K11" i="16"/>
  <c r="I11" i="16"/>
  <c r="AB46" i="16"/>
  <c r="W46" i="16"/>
  <c r="U46" i="16"/>
  <c r="N46" i="16"/>
  <c r="J46" i="16"/>
  <c r="K46" i="16"/>
  <c r="I46" i="16"/>
  <c r="AB45" i="16"/>
  <c r="W45" i="16"/>
  <c r="U45" i="16"/>
  <c r="N45" i="16"/>
  <c r="J45" i="16"/>
  <c r="K45" i="16"/>
  <c r="I45" i="16"/>
  <c r="AB9" i="16"/>
  <c r="W9" i="16"/>
  <c r="U9" i="16"/>
  <c r="N9" i="16"/>
  <c r="J9" i="16"/>
  <c r="K9" i="16"/>
  <c r="I9" i="16"/>
  <c r="AB44" i="16"/>
  <c r="W44" i="16"/>
  <c r="U44" i="16"/>
  <c r="N44" i="16"/>
  <c r="J44" i="16"/>
  <c r="K44" i="16"/>
  <c r="I44" i="16"/>
  <c r="AB10" i="16"/>
  <c r="W10" i="16"/>
  <c r="U10" i="16"/>
  <c r="N10" i="16"/>
  <c r="J10" i="16"/>
  <c r="K10" i="16"/>
  <c r="I10" i="16"/>
  <c r="AB8" i="16"/>
  <c r="W8" i="16"/>
  <c r="U8" i="16"/>
  <c r="N8" i="16"/>
  <c r="J8" i="16"/>
  <c r="K8" i="16"/>
  <c r="I8" i="16"/>
  <c r="AB43" i="16"/>
  <c r="W43" i="16"/>
  <c r="U43" i="16"/>
  <c r="N43" i="16"/>
  <c r="J43" i="16"/>
  <c r="K43" i="16"/>
  <c r="I43" i="16"/>
  <c r="AB42" i="16"/>
  <c r="W42" i="16"/>
  <c r="U42" i="16"/>
  <c r="N42" i="16"/>
  <c r="J42" i="16"/>
  <c r="K42" i="16"/>
  <c r="I42" i="16"/>
  <c r="AB7" i="16"/>
  <c r="W7" i="16"/>
  <c r="U7" i="16"/>
  <c r="N7" i="16"/>
  <c r="J7" i="16"/>
  <c r="K7" i="16"/>
  <c r="I7" i="16"/>
  <c r="AB40" i="16"/>
  <c r="W40" i="16"/>
  <c r="U40" i="16"/>
  <c r="N40" i="16"/>
  <c r="J40" i="16"/>
  <c r="K40" i="16"/>
  <c r="I40" i="16"/>
  <c r="AB41" i="16"/>
  <c r="W41" i="16"/>
  <c r="U41" i="16"/>
  <c r="N41" i="16"/>
  <c r="J41" i="16"/>
  <c r="K41" i="16"/>
  <c r="I41" i="16"/>
  <c r="AB39" i="16"/>
  <c r="W39" i="16"/>
  <c r="U39" i="16"/>
  <c r="N39" i="16"/>
  <c r="J39" i="16"/>
  <c r="K39" i="16"/>
  <c r="I39" i="16"/>
  <c r="AB37" i="16"/>
  <c r="W37" i="16"/>
  <c r="U37" i="16"/>
  <c r="N37" i="16"/>
  <c r="J37" i="16"/>
  <c r="K37" i="16"/>
  <c r="I37" i="16"/>
  <c r="AB38" i="16"/>
  <c r="W38" i="16"/>
  <c r="U38" i="16"/>
  <c r="N38" i="16"/>
  <c r="J38" i="16"/>
  <c r="K38" i="16"/>
  <c r="I38" i="16"/>
  <c r="AB6" i="16"/>
  <c r="W6" i="16"/>
  <c r="U6" i="16"/>
  <c r="N6" i="16"/>
  <c r="J6" i="16"/>
  <c r="K6" i="16"/>
  <c r="I6" i="16"/>
  <c r="X55" i="16"/>
  <c r="L55" i="16"/>
  <c r="AC55" i="16"/>
  <c r="Q55" i="16"/>
  <c r="L54" i="16"/>
  <c r="L53" i="16"/>
  <c r="AC53" i="16"/>
  <c r="X14" i="16"/>
  <c r="X49" i="16"/>
  <c r="X47" i="16"/>
  <c r="X53" i="16"/>
  <c r="X56" i="16"/>
  <c r="L56" i="16"/>
  <c r="Q56" i="16"/>
  <c r="L52" i="16"/>
  <c r="Q52" i="16"/>
  <c r="X52" i="16"/>
  <c r="X13" i="16"/>
  <c r="X51" i="16"/>
  <c r="L51" i="16"/>
  <c r="AA51" i="16"/>
  <c r="L49" i="16"/>
  <c r="AC49" i="16"/>
  <c r="X50" i="16"/>
  <c r="L50" i="16"/>
  <c r="AA50" i="16"/>
  <c r="L14" i="16"/>
  <c r="AC14" i="16"/>
  <c r="X48" i="16"/>
  <c r="L13" i="16"/>
  <c r="L47" i="16"/>
  <c r="Q47" i="16"/>
  <c r="L48" i="16"/>
  <c r="AC48" i="16"/>
  <c r="L12" i="16"/>
  <c r="AC12" i="16"/>
  <c r="X12" i="16"/>
  <c r="L11" i="16"/>
  <c r="AA11" i="16"/>
  <c r="X39" i="16"/>
  <c r="X40" i="16"/>
  <c r="X10" i="16"/>
  <c r="X44" i="16"/>
  <c r="X9" i="16"/>
  <c r="X45" i="16"/>
  <c r="X46" i="16"/>
  <c r="L46" i="16"/>
  <c r="AC46" i="16"/>
  <c r="X11" i="16"/>
  <c r="L9" i="16"/>
  <c r="AA9" i="16"/>
  <c r="L45" i="16"/>
  <c r="AA45" i="16"/>
  <c r="L10" i="16"/>
  <c r="AA10" i="16"/>
  <c r="L44" i="16"/>
  <c r="AA44" i="16"/>
  <c r="L7" i="16"/>
  <c r="AA7" i="16"/>
  <c r="X8" i="16"/>
  <c r="L42" i="16"/>
  <c r="AA42" i="16"/>
  <c r="L43" i="16"/>
  <c r="AC43" i="16"/>
  <c r="L8" i="16"/>
  <c r="AC8" i="16"/>
  <c r="L41" i="16"/>
  <c r="AC41" i="16"/>
  <c r="X7" i="16"/>
  <c r="X42" i="16"/>
  <c r="X43" i="16"/>
  <c r="L39" i="16"/>
  <c r="AA39" i="16"/>
  <c r="X41" i="16"/>
  <c r="L40" i="16"/>
  <c r="AC40" i="16"/>
  <c r="L37" i="16"/>
  <c r="AC37" i="16"/>
  <c r="X37" i="16"/>
  <c r="X6" i="16"/>
  <c r="X38" i="16"/>
  <c r="L38" i="16"/>
  <c r="Q38" i="16"/>
  <c r="L6" i="16"/>
  <c r="AA6" i="16"/>
  <c r="AA52" i="16"/>
  <c r="AA55" i="16"/>
  <c r="AD55" i="16"/>
  <c r="AE55" i="16"/>
  <c r="AC51" i="16"/>
  <c r="AD51" i="16"/>
  <c r="AE51" i="16"/>
  <c r="AA53" i="16"/>
  <c r="AD53" i="16"/>
  <c r="AE53" i="16"/>
  <c r="Q53" i="16"/>
  <c r="R53" i="16"/>
  <c r="S53" i="16"/>
  <c r="AC56" i="16"/>
  <c r="P55" i="16"/>
  <c r="R55" i="16"/>
  <c r="S55" i="16"/>
  <c r="AC54" i="16"/>
  <c r="AA54" i="16"/>
  <c r="Q54" i="16"/>
  <c r="AA56" i="16"/>
  <c r="AD56" i="16"/>
  <c r="AE56" i="16"/>
  <c r="Q51" i="16"/>
  <c r="R51" i="16"/>
  <c r="S51" i="16"/>
  <c r="R56" i="16"/>
  <c r="S56" i="16"/>
  <c r="P56" i="16"/>
  <c r="AC52" i="16"/>
  <c r="AD52" i="16"/>
  <c r="AE52" i="16"/>
  <c r="R52" i="16"/>
  <c r="S52" i="16"/>
  <c r="P52" i="16"/>
  <c r="Q49" i="16"/>
  <c r="R49" i="16"/>
  <c r="S49" i="16"/>
  <c r="AA49" i="16"/>
  <c r="AD49" i="16"/>
  <c r="AE49" i="16"/>
  <c r="AC50" i="16"/>
  <c r="AD50" i="16"/>
  <c r="AE50" i="16"/>
  <c r="Q50" i="16"/>
  <c r="P50" i="16"/>
  <c r="Q14" i="16"/>
  <c r="R14" i="16"/>
  <c r="S14" i="16"/>
  <c r="AA48" i="16"/>
  <c r="AD48" i="16"/>
  <c r="AE48" i="16"/>
  <c r="AA14" i="16"/>
  <c r="AD14" i="16"/>
  <c r="AE14" i="16"/>
  <c r="AA37" i="16"/>
  <c r="AD37" i="16"/>
  <c r="AE37" i="16"/>
  <c r="AC11" i="16"/>
  <c r="AD11" i="16"/>
  <c r="AE11" i="16"/>
  <c r="AA47" i="16"/>
  <c r="AC47" i="16"/>
  <c r="AA13" i="16"/>
  <c r="AC13" i="16"/>
  <c r="Q13" i="16"/>
  <c r="Q12" i="16"/>
  <c r="R12" i="16"/>
  <c r="S12" i="16"/>
  <c r="AA12" i="16"/>
  <c r="AD12" i="16"/>
  <c r="AE12" i="16"/>
  <c r="Q48" i="16"/>
  <c r="P48" i="16"/>
  <c r="P47" i="16"/>
  <c r="R47" i="16"/>
  <c r="S47" i="16"/>
  <c r="Q37" i="16"/>
  <c r="P37" i="16"/>
  <c r="Q46" i="16"/>
  <c r="R46" i="16"/>
  <c r="S46" i="16"/>
  <c r="AA46" i="16"/>
  <c r="AD46" i="16"/>
  <c r="AE46" i="16"/>
  <c r="Q11" i="16"/>
  <c r="R11" i="16"/>
  <c r="S11" i="16"/>
  <c r="AC9" i="16"/>
  <c r="AD9" i="16"/>
  <c r="AE9" i="16"/>
  <c r="AC7" i="16"/>
  <c r="AD7" i="16"/>
  <c r="AE7" i="16"/>
  <c r="Q9" i="16"/>
  <c r="R9" i="16"/>
  <c r="S9" i="16"/>
  <c r="Q10" i="16"/>
  <c r="R10" i="16"/>
  <c r="S10" i="16"/>
  <c r="AC10" i="16"/>
  <c r="AD10" i="16"/>
  <c r="AE10" i="16"/>
  <c r="AC42" i="16"/>
  <c r="AD42" i="16"/>
  <c r="AE42" i="16"/>
  <c r="AC44" i="16"/>
  <c r="AD44" i="16"/>
  <c r="AE44" i="16"/>
  <c r="AC45" i="16"/>
  <c r="AD45" i="16"/>
  <c r="AE45" i="16"/>
  <c r="AA41" i="16"/>
  <c r="AD41" i="16"/>
  <c r="AE41" i="16"/>
  <c r="Q8" i="16"/>
  <c r="R8" i="16"/>
  <c r="S8" i="16"/>
  <c r="Q45" i="16"/>
  <c r="P45" i="16"/>
  <c r="AA8" i="16"/>
  <c r="AD8" i="16"/>
  <c r="AE8" i="16"/>
  <c r="Q7" i="16"/>
  <c r="R7" i="16"/>
  <c r="S7" i="16"/>
  <c r="Q44" i="16"/>
  <c r="R44" i="16"/>
  <c r="S44" i="16"/>
  <c r="Q41" i="16"/>
  <c r="P41" i="16"/>
  <c r="Q43" i="16"/>
  <c r="R43" i="16"/>
  <c r="S43" i="16"/>
  <c r="AA43" i="16"/>
  <c r="AD43" i="16"/>
  <c r="AE43" i="16"/>
  <c r="Q42" i="16"/>
  <c r="R42" i="16"/>
  <c r="S42" i="16"/>
  <c r="Q6" i="16"/>
  <c r="P6" i="16"/>
  <c r="Q39" i="16"/>
  <c r="R39" i="16"/>
  <c r="S39" i="16"/>
  <c r="Q40" i="16"/>
  <c r="R40" i="16"/>
  <c r="S40" i="16"/>
  <c r="AC39" i="16"/>
  <c r="AD39" i="16"/>
  <c r="AE39" i="16"/>
  <c r="AA40" i="16"/>
  <c r="AD40" i="16"/>
  <c r="AE40" i="16"/>
  <c r="AC6" i="16"/>
  <c r="AD6" i="16"/>
  <c r="AE6" i="16"/>
  <c r="AA38" i="16"/>
  <c r="AC38" i="16"/>
  <c r="R38" i="16"/>
  <c r="S38" i="16"/>
  <c r="P38" i="16"/>
  <c r="P53" i="16"/>
  <c r="R54" i="16"/>
  <c r="S54" i="16"/>
  <c r="P54" i="16"/>
  <c r="AD54" i="16"/>
  <c r="AE54" i="16"/>
  <c r="P51" i="16"/>
  <c r="P14" i="16"/>
  <c r="P49" i="16"/>
  <c r="R50" i="16"/>
  <c r="S50" i="16"/>
  <c r="AD47" i="16"/>
  <c r="AE47" i="16"/>
  <c r="P46" i="16"/>
  <c r="AD13" i="16"/>
  <c r="AE13" i="16"/>
  <c r="R37" i="16"/>
  <c r="S37" i="16"/>
  <c r="P12" i="16"/>
  <c r="R13" i="16"/>
  <c r="S13" i="16"/>
  <c r="P13" i="16"/>
  <c r="R48" i="16"/>
  <c r="S48" i="16"/>
  <c r="P11" i="16"/>
  <c r="P43" i="16"/>
  <c r="P9" i="16"/>
  <c r="R41" i="16"/>
  <c r="S41" i="16"/>
  <c r="R45" i="16"/>
  <c r="S45" i="16"/>
  <c r="P8" i="16"/>
  <c r="P10" i="16"/>
  <c r="P7" i="16"/>
  <c r="R6" i="16"/>
  <c r="S6" i="16"/>
  <c r="P44" i="16"/>
  <c r="P42" i="16"/>
  <c r="P40" i="16"/>
  <c r="P39" i="16"/>
  <c r="AD38" i="16"/>
  <c r="AE38" i="16"/>
  <c r="AB36" i="16"/>
  <c r="W36" i="16"/>
  <c r="U36" i="16"/>
  <c r="N36" i="16"/>
  <c r="J36" i="16"/>
  <c r="K36" i="16"/>
  <c r="I36" i="16"/>
  <c r="X36" i="16"/>
  <c r="L36" i="16"/>
  <c r="Q36" i="16"/>
  <c r="AA36" i="16"/>
  <c r="AC36" i="16"/>
  <c r="P36" i="16"/>
  <c r="R36" i="16"/>
  <c r="S36" i="16"/>
  <c r="AD36" i="16"/>
  <c r="AE36" i="16"/>
  <c r="AB34" i="16"/>
  <c r="W34" i="16"/>
  <c r="U34" i="16"/>
  <c r="N34" i="16"/>
  <c r="J34" i="16"/>
  <c r="K34" i="16"/>
  <c r="I34" i="16"/>
  <c r="AB35" i="16"/>
  <c r="W35" i="16"/>
  <c r="U35" i="16"/>
  <c r="N35" i="16"/>
  <c r="J35" i="16"/>
  <c r="K35" i="16"/>
  <c r="I35" i="16"/>
  <c r="AB33" i="16"/>
  <c r="W33" i="16"/>
  <c r="U33" i="16"/>
  <c r="N33" i="16"/>
  <c r="J33" i="16"/>
  <c r="K33" i="16"/>
  <c r="I33" i="16"/>
  <c r="B5" i="16"/>
  <c r="B6" i="16"/>
  <c r="B7" i="16"/>
  <c r="B8" i="16"/>
  <c r="B9" i="16"/>
  <c r="B10" i="16"/>
  <c r="B11" i="16"/>
  <c r="B12" i="16"/>
  <c r="B13" i="16"/>
  <c r="B14" i="16"/>
  <c r="B15" i="16"/>
  <c r="AB5" i="16"/>
  <c r="W5" i="16"/>
  <c r="U5" i="16"/>
  <c r="N5" i="16"/>
  <c r="AB32" i="16"/>
  <c r="W32" i="16"/>
  <c r="U32" i="16"/>
  <c r="N32" i="16"/>
  <c r="J32" i="16"/>
  <c r="K32" i="16"/>
  <c r="I32" i="16"/>
  <c r="AB31" i="16"/>
  <c r="W31" i="16"/>
  <c r="U31" i="16"/>
  <c r="N31" i="16"/>
  <c r="J31" i="16"/>
  <c r="K31" i="16"/>
  <c r="I31" i="16"/>
  <c r="J5" i="16"/>
  <c r="K5" i="16"/>
  <c r="I5" i="16"/>
  <c r="AB30" i="16"/>
  <c r="W30" i="16"/>
  <c r="U30" i="16"/>
  <c r="N30" i="16"/>
  <c r="J30" i="16"/>
  <c r="K30" i="16"/>
  <c r="I30" i="16"/>
  <c r="Q67" i="16"/>
  <c r="O66" i="16"/>
  <c r="AB29" i="16"/>
  <c r="W29" i="16"/>
  <c r="U29" i="16"/>
  <c r="N29" i="16"/>
  <c r="J29" i="16"/>
  <c r="K29" i="16"/>
  <c r="I29" i="16"/>
  <c r="AB28" i="16"/>
  <c r="W28" i="16"/>
  <c r="U28" i="16"/>
  <c r="N28" i="16"/>
  <c r="J28" i="16"/>
  <c r="K28" i="16"/>
  <c r="I28" i="16"/>
  <c r="AB27" i="16"/>
  <c r="W27" i="16"/>
  <c r="U27" i="16"/>
  <c r="N27" i="16"/>
  <c r="J27" i="16"/>
  <c r="K27" i="16"/>
  <c r="I27" i="16"/>
  <c r="AB26" i="16"/>
  <c r="W26" i="16"/>
  <c r="U26" i="16"/>
  <c r="N26" i="16"/>
  <c r="J26" i="16"/>
  <c r="K26" i="16"/>
  <c r="I26" i="16"/>
  <c r="AB25" i="16"/>
  <c r="W25" i="16"/>
  <c r="U25" i="16"/>
  <c r="N25" i="16"/>
  <c r="J25" i="16"/>
  <c r="K25" i="16"/>
  <c r="I25" i="16"/>
  <c r="X5" i="16"/>
  <c r="X28" i="16"/>
  <c r="L34" i="16"/>
  <c r="Q34" i="16"/>
  <c r="X34" i="16"/>
  <c r="L35" i="16"/>
  <c r="Q35" i="16"/>
  <c r="L33" i="16"/>
  <c r="AC33" i="16"/>
  <c r="X33" i="16"/>
  <c r="X31" i="16"/>
  <c r="X32" i="16"/>
  <c r="X35" i="16"/>
  <c r="L5" i="16"/>
  <c r="AA5" i="16"/>
  <c r="L32" i="16"/>
  <c r="Q32" i="16"/>
  <c r="L30" i="16"/>
  <c r="AC30" i="16"/>
  <c r="L31" i="16"/>
  <c r="X30" i="16"/>
  <c r="X29" i="16"/>
  <c r="L29" i="16"/>
  <c r="AA29" i="16"/>
  <c r="X27" i="16"/>
  <c r="L27" i="16"/>
  <c r="AC27" i="16"/>
  <c r="L28" i="16"/>
  <c r="Q28" i="16"/>
  <c r="X26" i="16"/>
  <c r="L26" i="16"/>
  <c r="AA26" i="16"/>
  <c r="X25" i="16"/>
  <c r="L25" i="16"/>
  <c r="AC35" i="16"/>
  <c r="AA34" i="16"/>
  <c r="AC34" i="16"/>
  <c r="AA35" i="16"/>
  <c r="R34" i="16"/>
  <c r="S34" i="16"/>
  <c r="P34" i="16"/>
  <c r="Q33" i="16"/>
  <c r="R33" i="16"/>
  <c r="S33" i="16"/>
  <c r="AA33" i="16"/>
  <c r="AD33" i="16"/>
  <c r="AE33" i="16"/>
  <c r="AA32" i="16"/>
  <c r="R35" i="16"/>
  <c r="S35" i="16"/>
  <c r="P35" i="16"/>
  <c r="AC32" i="16"/>
  <c r="Q5" i="16"/>
  <c r="AC5" i="16"/>
  <c r="AD5" i="16"/>
  <c r="AE5" i="16"/>
  <c r="Q30" i="16"/>
  <c r="R30" i="16"/>
  <c r="S30" i="16"/>
  <c r="AA30" i="16"/>
  <c r="AD30" i="16"/>
  <c r="AE30" i="16"/>
  <c r="P32" i="16"/>
  <c r="R32" i="16"/>
  <c r="S32" i="16"/>
  <c r="AA31" i="16"/>
  <c r="AC31" i="16"/>
  <c r="Q31" i="16"/>
  <c r="AC28" i="16"/>
  <c r="AA28" i="16"/>
  <c r="Q27" i="16"/>
  <c r="P27" i="16"/>
  <c r="AA27" i="16"/>
  <c r="AD27" i="16"/>
  <c r="AE27" i="16"/>
  <c r="AC29" i="16"/>
  <c r="AD29" i="16"/>
  <c r="AE29" i="16"/>
  <c r="Q29" i="16"/>
  <c r="P29" i="16"/>
  <c r="P28" i="16"/>
  <c r="R28" i="16"/>
  <c r="S28" i="16"/>
  <c r="AC26" i="16"/>
  <c r="AD26" i="16"/>
  <c r="AE26" i="16"/>
  <c r="Q26" i="16"/>
  <c r="R26" i="16"/>
  <c r="S26" i="16"/>
  <c r="AA25" i="16"/>
  <c r="Q25" i="16"/>
  <c r="AC25" i="16"/>
  <c r="AD34" i="16"/>
  <c r="AE34" i="16"/>
  <c r="AD35" i="16"/>
  <c r="AE35" i="16"/>
  <c r="P33" i="16"/>
  <c r="P30" i="16"/>
  <c r="AD32" i="16"/>
  <c r="AE32" i="16"/>
  <c r="AD28" i="16"/>
  <c r="AE28" i="16"/>
  <c r="P5" i="16"/>
  <c r="R5" i="16"/>
  <c r="S5" i="16"/>
  <c r="P31" i="16"/>
  <c r="R31" i="16"/>
  <c r="S31" i="16"/>
  <c r="AD31" i="16"/>
  <c r="AE31" i="16"/>
  <c r="R27" i="16"/>
  <c r="S27" i="16"/>
  <c r="R29" i="16"/>
  <c r="S29" i="16"/>
  <c r="P26" i="16"/>
  <c r="R25" i="16"/>
  <c r="S25" i="16"/>
  <c r="P25" i="16"/>
  <c r="AD25" i="16"/>
  <c r="AE25" i="16"/>
  <c r="AB39" i="13"/>
  <c r="W39" i="13"/>
  <c r="U39" i="13"/>
  <c r="X39" i="13"/>
  <c r="N39" i="13"/>
  <c r="K39" i="13"/>
  <c r="L39" i="13"/>
  <c r="J39" i="13"/>
  <c r="I39" i="13"/>
  <c r="AB38" i="13"/>
  <c r="W38" i="13"/>
  <c r="U38" i="13"/>
  <c r="X38" i="13"/>
  <c r="N38" i="13"/>
  <c r="J38" i="13"/>
  <c r="K38" i="13"/>
  <c r="I38" i="13"/>
  <c r="L38" i="13"/>
  <c r="B38" i="13"/>
  <c r="B39" i="13"/>
  <c r="B40" i="13"/>
  <c r="B41" i="13"/>
  <c r="B42" i="13"/>
  <c r="AB15" i="13"/>
  <c r="W15" i="13"/>
  <c r="U15" i="13"/>
  <c r="N15" i="13"/>
  <c r="J15" i="13"/>
  <c r="K15" i="13"/>
  <c r="L15" i="13"/>
  <c r="I15" i="13"/>
  <c r="AB57" i="13"/>
  <c r="W57" i="13"/>
  <c r="U57" i="13"/>
  <c r="N57" i="13"/>
  <c r="J57" i="13"/>
  <c r="K57" i="13"/>
  <c r="I57" i="13"/>
  <c r="AB14" i="13"/>
  <c r="W14" i="13"/>
  <c r="U14" i="13"/>
  <c r="N14" i="13"/>
  <c r="J14" i="13"/>
  <c r="K14" i="13"/>
  <c r="I14" i="13"/>
  <c r="O68" i="13"/>
  <c r="O67" i="13"/>
  <c r="AB50" i="13"/>
  <c r="W50" i="13"/>
  <c r="U50" i="13"/>
  <c r="N50" i="13"/>
  <c r="J50" i="13"/>
  <c r="K50" i="13"/>
  <c r="I50" i="13"/>
  <c r="AB12" i="13"/>
  <c r="W12" i="13"/>
  <c r="U12" i="13"/>
  <c r="N12" i="13"/>
  <c r="J12" i="13"/>
  <c r="K12" i="13"/>
  <c r="I12" i="13"/>
  <c r="AB56" i="13"/>
  <c r="W56" i="13"/>
  <c r="U56" i="13"/>
  <c r="N56" i="13"/>
  <c r="J56" i="13"/>
  <c r="K56" i="13"/>
  <c r="I56" i="13"/>
  <c r="AB13" i="13"/>
  <c r="W13" i="13"/>
  <c r="U13" i="13"/>
  <c r="N13" i="13"/>
  <c r="J13" i="13"/>
  <c r="K13" i="13"/>
  <c r="I13" i="13"/>
  <c r="AB55" i="13"/>
  <c r="W55" i="13"/>
  <c r="U55" i="13"/>
  <c r="N55" i="13"/>
  <c r="J55" i="13"/>
  <c r="K55" i="13"/>
  <c r="I55" i="13"/>
  <c r="AB53" i="13"/>
  <c r="W53" i="13"/>
  <c r="U53" i="13"/>
  <c r="N53" i="13"/>
  <c r="J53" i="13"/>
  <c r="K53" i="13"/>
  <c r="I53" i="13"/>
  <c r="AB54" i="13"/>
  <c r="W54" i="13"/>
  <c r="U54" i="13"/>
  <c r="N54" i="13"/>
  <c r="J54" i="13"/>
  <c r="K54" i="13"/>
  <c r="I54" i="13"/>
  <c r="AB52" i="13"/>
  <c r="W52" i="13"/>
  <c r="U52" i="13"/>
  <c r="N52" i="13"/>
  <c r="J52" i="13"/>
  <c r="K52" i="13"/>
  <c r="I52" i="13"/>
  <c r="AB51" i="13"/>
  <c r="W51" i="13"/>
  <c r="U51" i="13"/>
  <c r="N51" i="13"/>
  <c r="J51" i="13"/>
  <c r="K51" i="13"/>
  <c r="I51" i="13"/>
  <c r="AB49" i="13"/>
  <c r="W49" i="13"/>
  <c r="U49" i="13"/>
  <c r="N49" i="13"/>
  <c r="I49" i="13"/>
  <c r="J49" i="13"/>
  <c r="K49" i="13"/>
  <c r="AC38" i="13"/>
  <c r="AA38" i="13"/>
  <c r="Q38" i="13"/>
  <c r="AA39" i="13"/>
  <c r="AD39" i="13"/>
  <c r="AE39" i="13"/>
  <c r="Q39" i="13"/>
  <c r="AC39" i="13"/>
  <c r="X14" i="13"/>
  <c r="X15" i="13"/>
  <c r="L57" i="13"/>
  <c r="AA57" i="13"/>
  <c r="X57" i="13"/>
  <c r="AA15" i="13"/>
  <c r="Q15" i="13"/>
  <c r="AC15" i="13"/>
  <c r="L14" i="13"/>
  <c r="AC14" i="13"/>
  <c r="AA14" i="13"/>
  <c r="X49" i="13"/>
  <c r="X52" i="13"/>
  <c r="X54" i="13"/>
  <c r="X53" i="13"/>
  <c r="X55" i="13"/>
  <c r="X12" i="13"/>
  <c r="L55" i="13"/>
  <c r="AA55" i="13"/>
  <c r="X50" i="13"/>
  <c r="L56" i="13"/>
  <c r="AC56" i="13"/>
  <c r="L50" i="13"/>
  <c r="L49" i="13"/>
  <c r="AA49" i="13"/>
  <c r="X13" i="13"/>
  <c r="L12" i="13"/>
  <c r="Q12" i="13"/>
  <c r="L53" i="13"/>
  <c r="AC53" i="13"/>
  <c r="X56" i="13"/>
  <c r="L51" i="13"/>
  <c r="AC51" i="13"/>
  <c r="L13" i="13"/>
  <c r="Q13" i="13"/>
  <c r="L52" i="13"/>
  <c r="AC52" i="13"/>
  <c r="X51" i="13"/>
  <c r="L54" i="13"/>
  <c r="AD38" i="13"/>
  <c r="AE38" i="13"/>
  <c r="R39" i="13"/>
  <c r="S39" i="13"/>
  <c r="P39" i="13"/>
  <c r="R38" i="13"/>
  <c r="S38" i="13"/>
  <c r="P38" i="13"/>
  <c r="AC57" i="13"/>
  <c r="AD57" i="13"/>
  <c r="AE57" i="13"/>
  <c r="Q57" i="13"/>
  <c r="P57" i="13"/>
  <c r="P15" i="13"/>
  <c r="R15" i="13"/>
  <c r="S15" i="13"/>
  <c r="AD15" i="13"/>
  <c r="AE15" i="13"/>
  <c r="Q14" i="13"/>
  <c r="R14" i="13"/>
  <c r="S14" i="13"/>
  <c r="P14" i="13"/>
  <c r="AD14" i="13"/>
  <c r="AE14" i="13"/>
  <c r="Q51" i="13"/>
  <c r="R51" i="13"/>
  <c r="S51" i="13"/>
  <c r="Q56" i="13"/>
  <c r="R56" i="13"/>
  <c r="S56" i="13"/>
  <c r="Q55" i="13"/>
  <c r="P55" i="13"/>
  <c r="AC55" i="13"/>
  <c r="AD55" i="13"/>
  <c r="AE55" i="13"/>
  <c r="AA51" i="13"/>
  <c r="AD51" i="13"/>
  <c r="AE51" i="13"/>
  <c r="AA56" i="13"/>
  <c r="AD56" i="13"/>
  <c r="AE56" i="13"/>
  <c r="AA13" i="13"/>
  <c r="AA50" i="13"/>
  <c r="Q50" i="13"/>
  <c r="AC50" i="13"/>
  <c r="Q49" i="13"/>
  <c r="R49" i="13"/>
  <c r="S49" i="13"/>
  <c r="Q53" i="13"/>
  <c r="R53" i="13"/>
  <c r="S53" i="13"/>
  <c r="AC13" i="13"/>
  <c r="AD13" i="13"/>
  <c r="AE13" i="13"/>
  <c r="AC12" i="13"/>
  <c r="AC49" i="13"/>
  <c r="AD49" i="13"/>
  <c r="AE49" i="13"/>
  <c r="AA53" i="13"/>
  <c r="AD53" i="13"/>
  <c r="AE53" i="13"/>
  <c r="AA12" i="13"/>
  <c r="P12" i="13"/>
  <c r="R12" i="13"/>
  <c r="S12" i="13"/>
  <c r="Q52" i="13"/>
  <c r="R52" i="13"/>
  <c r="S52" i="13"/>
  <c r="AA52" i="13"/>
  <c r="AD52" i="13"/>
  <c r="AE52" i="13"/>
  <c r="P13" i="13"/>
  <c r="R13" i="13"/>
  <c r="S13" i="13"/>
  <c r="AA54" i="13"/>
  <c r="Q54" i="13"/>
  <c r="AC54" i="13"/>
  <c r="R57" i="13"/>
  <c r="S57" i="13"/>
  <c r="P51" i="13"/>
  <c r="R55" i="13"/>
  <c r="S55" i="13"/>
  <c r="P56" i="13"/>
  <c r="AD12" i="13"/>
  <c r="AE12" i="13"/>
  <c r="P49" i="13"/>
  <c r="P53" i="13"/>
  <c r="R50" i="13"/>
  <c r="S50" i="13"/>
  <c r="P50" i="13"/>
  <c r="AD50" i="13"/>
  <c r="AE50" i="13"/>
  <c r="P52" i="13"/>
  <c r="R54" i="13"/>
  <c r="S54" i="13"/>
  <c r="P54" i="13"/>
  <c r="AD54" i="13"/>
  <c r="AE54" i="13"/>
  <c r="J47" i="13"/>
  <c r="K47" i="13"/>
  <c r="I47" i="13"/>
  <c r="AB47" i="13"/>
  <c r="W47" i="13"/>
  <c r="U47" i="13"/>
  <c r="N47" i="13"/>
  <c r="AB48" i="13"/>
  <c r="W48" i="13"/>
  <c r="U48" i="13"/>
  <c r="N48" i="13"/>
  <c r="I48" i="13"/>
  <c r="J48" i="13"/>
  <c r="K48" i="13"/>
  <c r="AB11" i="13"/>
  <c r="W11" i="13"/>
  <c r="U11" i="13"/>
  <c r="N11" i="13"/>
  <c r="J11" i="13"/>
  <c r="K11" i="13"/>
  <c r="I11" i="13"/>
  <c r="AB10" i="13"/>
  <c r="W10" i="13"/>
  <c r="U10" i="13"/>
  <c r="N10" i="13"/>
  <c r="J10" i="13"/>
  <c r="K10" i="13"/>
  <c r="I10" i="13"/>
  <c r="X47" i="13"/>
  <c r="L47" i="13"/>
  <c r="Q47" i="13"/>
  <c r="L10" i="13"/>
  <c r="Q10" i="13"/>
  <c r="L48" i="13"/>
  <c r="AA48" i="13"/>
  <c r="L11" i="13"/>
  <c r="AC11" i="13"/>
  <c r="X10" i="13"/>
  <c r="X11" i="13"/>
  <c r="X48" i="13"/>
  <c r="Q48" i="13"/>
  <c r="R48" i="13"/>
  <c r="S48" i="13"/>
  <c r="Q11" i="13"/>
  <c r="R11" i="13"/>
  <c r="S11" i="13"/>
  <c r="AC48" i="13"/>
  <c r="AD48" i="13"/>
  <c r="AE48" i="13"/>
  <c r="AA11" i="13"/>
  <c r="AD11" i="13"/>
  <c r="AE11" i="13"/>
  <c r="AA10" i="13"/>
  <c r="AC47" i="13"/>
  <c r="AA47" i="13"/>
  <c r="AC10" i="13"/>
  <c r="R47" i="13"/>
  <c r="S47" i="13"/>
  <c r="P47" i="13"/>
  <c r="R10" i="13"/>
  <c r="S10" i="13"/>
  <c r="P10" i="13"/>
  <c r="P11" i="13"/>
  <c r="P48" i="13"/>
  <c r="AD10" i="13"/>
  <c r="AE10" i="13"/>
  <c r="AD47" i="13"/>
  <c r="AE47" i="13"/>
  <c r="AB45" i="13"/>
  <c r="W45" i="13"/>
  <c r="U45" i="13"/>
  <c r="N45" i="13"/>
  <c r="J45" i="13"/>
  <c r="K45" i="13"/>
  <c r="I45" i="13"/>
  <c r="AB46" i="13"/>
  <c r="W46" i="13"/>
  <c r="U46" i="13"/>
  <c r="N46" i="13"/>
  <c r="J46" i="13"/>
  <c r="K46" i="13"/>
  <c r="I46" i="13"/>
  <c r="Q67" i="13"/>
  <c r="AB44" i="13"/>
  <c r="W44" i="13"/>
  <c r="U44" i="13"/>
  <c r="N44" i="13"/>
  <c r="J44" i="13"/>
  <c r="K44" i="13"/>
  <c r="I44" i="13"/>
  <c r="AB9" i="13"/>
  <c r="W9" i="13"/>
  <c r="U9" i="13"/>
  <c r="N9" i="13"/>
  <c r="J9" i="13"/>
  <c r="K9" i="13"/>
  <c r="I9" i="13"/>
  <c r="AB8" i="13"/>
  <c r="W8" i="13"/>
  <c r="U8" i="13"/>
  <c r="N8" i="13"/>
  <c r="J8" i="13"/>
  <c r="K8" i="13"/>
  <c r="I8" i="13"/>
  <c r="O66" i="13"/>
  <c r="Q66" i="13"/>
  <c r="AB43" i="13"/>
  <c r="W43" i="13"/>
  <c r="U43" i="13"/>
  <c r="N43" i="13"/>
  <c r="J43" i="13"/>
  <c r="K43" i="13"/>
  <c r="I43" i="13"/>
  <c r="AB42" i="13"/>
  <c r="W42" i="13"/>
  <c r="U42" i="13"/>
  <c r="N42" i="13"/>
  <c r="J42" i="13"/>
  <c r="K42" i="13"/>
  <c r="I42" i="13"/>
  <c r="AB41" i="13"/>
  <c r="W41" i="13"/>
  <c r="U41" i="13"/>
  <c r="N41" i="13"/>
  <c r="J41" i="13"/>
  <c r="K41" i="13"/>
  <c r="I41" i="13"/>
  <c r="AB40" i="13"/>
  <c r="W40" i="13"/>
  <c r="U40" i="13"/>
  <c r="N40" i="13"/>
  <c r="J40" i="13"/>
  <c r="K40" i="13"/>
  <c r="I40" i="13"/>
  <c r="AB37" i="13"/>
  <c r="W37" i="13"/>
  <c r="U37" i="13"/>
  <c r="N37" i="13"/>
  <c r="J37" i="13"/>
  <c r="K37" i="13"/>
  <c r="I37" i="13"/>
  <c r="AB36" i="13"/>
  <c r="W36" i="13"/>
  <c r="U36" i="13"/>
  <c r="N36" i="13"/>
  <c r="J36" i="13"/>
  <c r="K36" i="13"/>
  <c r="I36" i="13"/>
  <c r="AB35" i="13"/>
  <c r="W35" i="13"/>
  <c r="U35" i="13"/>
  <c r="N35" i="13"/>
  <c r="J35" i="13"/>
  <c r="K35" i="13"/>
  <c r="I35" i="13"/>
  <c r="AB34" i="13"/>
  <c r="W34" i="13"/>
  <c r="U34" i="13"/>
  <c r="N34" i="13"/>
  <c r="J34" i="13"/>
  <c r="K34" i="13"/>
  <c r="I34" i="13"/>
  <c r="O65" i="13"/>
  <c r="Q65" i="13"/>
  <c r="AB33" i="13"/>
  <c r="W33" i="13"/>
  <c r="U33" i="13"/>
  <c r="N33" i="13"/>
  <c r="J33" i="13"/>
  <c r="K33" i="13"/>
  <c r="I33" i="13"/>
  <c r="AB32" i="13"/>
  <c r="W32" i="13"/>
  <c r="U32" i="13"/>
  <c r="N32" i="13"/>
  <c r="J32" i="13"/>
  <c r="K32" i="13"/>
  <c r="I32" i="13"/>
  <c r="AB31" i="13"/>
  <c r="W31" i="13"/>
  <c r="U31" i="13"/>
  <c r="N31" i="13"/>
  <c r="J31" i="13"/>
  <c r="K31" i="13"/>
  <c r="I31" i="13"/>
  <c r="AB30" i="13"/>
  <c r="W30" i="13"/>
  <c r="U30" i="13"/>
  <c r="N30" i="13"/>
  <c r="J30" i="13"/>
  <c r="K30" i="13"/>
  <c r="I30" i="13"/>
  <c r="G17" i="29"/>
  <c r="G16" i="29"/>
  <c r="G15" i="29"/>
  <c r="G14" i="29"/>
  <c r="AB7" i="13"/>
  <c r="W7" i="13"/>
  <c r="U7" i="13"/>
  <c r="N7" i="13"/>
  <c r="J7" i="13"/>
  <c r="K7" i="13"/>
  <c r="I7" i="13"/>
  <c r="AB29" i="13"/>
  <c r="W29" i="13"/>
  <c r="U29" i="13"/>
  <c r="N29" i="13"/>
  <c r="J29" i="13"/>
  <c r="K29" i="13"/>
  <c r="I29" i="13"/>
  <c r="AB6" i="13"/>
  <c r="W6" i="13"/>
  <c r="U6" i="13"/>
  <c r="N6" i="13"/>
  <c r="J6" i="13"/>
  <c r="K6" i="13"/>
  <c r="I6" i="13"/>
  <c r="AB28" i="13"/>
  <c r="W28" i="13"/>
  <c r="U28" i="13"/>
  <c r="N28" i="13"/>
  <c r="J28" i="13"/>
  <c r="K28" i="13"/>
  <c r="I28" i="13"/>
  <c r="O64" i="13"/>
  <c r="Q64" i="13"/>
  <c r="AB27" i="13"/>
  <c r="W27" i="13"/>
  <c r="U27" i="13"/>
  <c r="N27" i="13"/>
  <c r="J27" i="13"/>
  <c r="K27" i="13"/>
  <c r="I27" i="13"/>
  <c r="AB5" i="13"/>
  <c r="W5" i="13"/>
  <c r="U5" i="13"/>
  <c r="N5" i="13"/>
  <c r="J5" i="13"/>
  <c r="K5" i="13"/>
  <c r="I5" i="13"/>
  <c r="AB26" i="13"/>
  <c r="W26" i="13"/>
  <c r="U26" i="13"/>
  <c r="N26" i="13"/>
  <c r="J26" i="13"/>
  <c r="K26" i="13"/>
  <c r="I26" i="13"/>
  <c r="Q68" i="13"/>
  <c r="B1" i="29"/>
  <c r="O50" i="27"/>
  <c r="AB24" i="27"/>
  <c r="W24" i="27"/>
  <c r="U24" i="27"/>
  <c r="N24" i="27"/>
  <c r="J24" i="27"/>
  <c r="K24" i="27"/>
  <c r="I24" i="27"/>
  <c r="AB23" i="27"/>
  <c r="W23" i="27"/>
  <c r="U23" i="27"/>
  <c r="I23" i="27"/>
  <c r="J23" i="27"/>
  <c r="K23" i="27"/>
  <c r="L23" i="27"/>
  <c r="AA23" i="27"/>
  <c r="N23" i="27"/>
  <c r="O49" i="27"/>
  <c r="O48" i="27"/>
  <c r="AB21" i="27"/>
  <c r="W21" i="27"/>
  <c r="U21" i="27"/>
  <c r="N21" i="27"/>
  <c r="J21" i="27"/>
  <c r="K21" i="27"/>
  <c r="I21" i="27"/>
  <c r="AB22" i="27"/>
  <c r="W22" i="27"/>
  <c r="U22" i="27"/>
  <c r="N22" i="27"/>
  <c r="I22" i="27"/>
  <c r="J22" i="27"/>
  <c r="K22" i="27"/>
  <c r="AB20" i="27"/>
  <c r="W20" i="27"/>
  <c r="U20" i="27"/>
  <c r="N20" i="27"/>
  <c r="J20" i="27"/>
  <c r="K20" i="27"/>
  <c r="I20" i="27"/>
  <c r="AB19" i="27"/>
  <c r="W19" i="27"/>
  <c r="U19" i="27"/>
  <c r="N19" i="27"/>
  <c r="J19" i="27"/>
  <c r="K19" i="27"/>
  <c r="I19" i="27"/>
  <c r="AB18" i="27"/>
  <c r="W18" i="27"/>
  <c r="U18" i="27"/>
  <c r="N18" i="27"/>
  <c r="J18" i="27"/>
  <c r="K18" i="27"/>
  <c r="I18" i="27"/>
  <c r="AB17" i="27"/>
  <c r="W17" i="27"/>
  <c r="U17" i="27"/>
  <c r="N17" i="27"/>
  <c r="J17" i="27"/>
  <c r="K17" i="27"/>
  <c r="I17" i="27"/>
  <c r="AB16" i="27"/>
  <c r="W16" i="27"/>
  <c r="U16" i="27"/>
  <c r="N16" i="27"/>
  <c r="J16" i="27"/>
  <c r="K16" i="27"/>
  <c r="I16" i="27"/>
  <c r="AB15" i="27"/>
  <c r="W15" i="27"/>
  <c r="U15" i="27"/>
  <c r="N15" i="27"/>
  <c r="J15" i="27"/>
  <c r="K15" i="27"/>
  <c r="I15" i="27"/>
  <c r="AB14" i="27"/>
  <c r="W14" i="27"/>
  <c r="U14" i="27"/>
  <c r="N14" i="27"/>
  <c r="J14" i="27"/>
  <c r="K14" i="27"/>
  <c r="I14" i="27"/>
  <c r="AB13" i="27"/>
  <c r="W13" i="27"/>
  <c r="U13" i="27"/>
  <c r="N13" i="27"/>
  <c r="J13" i="27"/>
  <c r="K13" i="27"/>
  <c r="I13" i="27"/>
  <c r="N12" i="27"/>
  <c r="AB12" i="27"/>
  <c r="W12" i="27"/>
  <c r="U12" i="27"/>
  <c r="I12" i="27"/>
  <c r="J12" i="27"/>
  <c r="K12" i="27"/>
  <c r="X45" i="13"/>
  <c r="L46" i="13"/>
  <c r="Q46" i="13"/>
  <c r="L9" i="13"/>
  <c r="AA9" i="13"/>
  <c r="X46" i="13"/>
  <c r="X8" i="13"/>
  <c r="L45" i="13"/>
  <c r="Q45" i="13"/>
  <c r="L8" i="13"/>
  <c r="AA8" i="13"/>
  <c r="X9" i="13"/>
  <c r="L44" i="13"/>
  <c r="AC44" i="13"/>
  <c r="X44" i="13"/>
  <c r="L43" i="13"/>
  <c r="AA43" i="13"/>
  <c r="X43" i="13"/>
  <c r="X41" i="13"/>
  <c r="L42" i="13"/>
  <c r="Q42" i="13"/>
  <c r="X42" i="13"/>
  <c r="L41" i="13"/>
  <c r="Q41" i="13"/>
  <c r="X40" i="13"/>
  <c r="L40" i="13"/>
  <c r="AA40" i="13"/>
  <c r="X34" i="13"/>
  <c r="X37" i="13"/>
  <c r="X35" i="13"/>
  <c r="X36" i="13"/>
  <c r="L35" i="13"/>
  <c r="AC35" i="13"/>
  <c r="X31" i="13"/>
  <c r="L33" i="13"/>
  <c r="AC33" i="13"/>
  <c r="L36" i="13"/>
  <c r="AC36" i="13"/>
  <c r="L37" i="13"/>
  <c r="Q37" i="13"/>
  <c r="X32" i="13"/>
  <c r="L31" i="13"/>
  <c r="Q31" i="13"/>
  <c r="X33" i="13"/>
  <c r="L34" i="13"/>
  <c r="AA34" i="13"/>
  <c r="X30" i="13"/>
  <c r="L32" i="13"/>
  <c r="Q32" i="13"/>
  <c r="X26" i="13"/>
  <c r="X5" i="13"/>
  <c r="L30" i="13"/>
  <c r="AA30" i="13"/>
  <c r="X7" i="13"/>
  <c r="L5" i="13"/>
  <c r="Q5" i="13"/>
  <c r="L7" i="13"/>
  <c r="Q7" i="13"/>
  <c r="X29" i="13"/>
  <c r="X6" i="13"/>
  <c r="X27" i="13"/>
  <c r="L6" i="13"/>
  <c r="AC6" i="13"/>
  <c r="X28" i="13"/>
  <c r="L26" i="13"/>
  <c r="Q26" i="13"/>
  <c r="L27" i="13"/>
  <c r="AA27" i="13"/>
  <c r="L29" i="13"/>
  <c r="L28" i="13"/>
  <c r="X23" i="27"/>
  <c r="L24" i="27"/>
  <c r="Q24" i="27"/>
  <c r="Q23" i="27"/>
  <c r="P23" i="27"/>
  <c r="X24" i="27"/>
  <c r="AC23" i="27"/>
  <c r="AD23" i="27"/>
  <c r="AE23" i="27"/>
  <c r="X22" i="27"/>
  <c r="X21" i="27"/>
  <c r="L21" i="27"/>
  <c r="Q21" i="27"/>
  <c r="L22" i="27"/>
  <c r="L19" i="27"/>
  <c r="AA19" i="27"/>
  <c r="X16" i="27"/>
  <c r="X18" i="27"/>
  <c r="X19" i="27"/>
  <c r="X20" i="27"/>
  <c r="L20" i="27"/>
  <c r="AA20" i="27"/>
  <c r="X17" i="27"/>
  <c r="L18" i="27"/>
  <c r="AA18" i="27"/>
  <c r="L16" i="27"/>
  <c r="AC16" i="27"/>
  <c r="L17" i="27"/>
  <c r="AA17" i="27"/>
  <c r="X14" i="27"/>
  <c r="X15" i="27"/>
  <c r="L13" i="27"/>
  <c r="Q13" i="27"/>
  <c r="L15" i="27"/>
  <c r="AC15" i="27"/>
  <c r="X12" i="27"/>
  <c r="L14" i="27"/>
  <c r="AC14" i="27"/>
  <c r="L12" i="27"/>
  <c r="AA12" i="27"/>
  <c r="X13" i="27"/>
  <c r="AB11" i="27"/>
  <c r="W11" i="27"/>
  <c r="U11" i="27"/>
  <c r="N11" i="27"/>
  <c r="J11" i="27"/>
  <c r="K11" i="27"/>
  <c r="I11" i="27"/>
  <c r="AB10" i="27"/>
  <c r="W10" i="27"/>
  <c r="U10" i="27"/>
  <c r="N10" i="27"/>
  <c r="J10" i="27"/>
  <c r="K10" i="27"/>
  <c r="I10" i="27"/>
  <c r="AC46" i="13"/>
  <c r="AA45" i="13"/>
  <c r="AA46" i="13"/>
  <c r="Q9" i="13"/>
  <c r="P9" i="13"/>
  <c r="AC9" i="13"/>
  <c r="AD9" i="13"/>
  <c r="AE9" i="13"/>
  <c r="AC8" i="13"/>
  <c r="AD8" i="13"/>
  <c r="AE8" i="13"/>
  <c r="AC45" i="13"/>
  <c r="AC43" i="13"/>
  <c r="AD43" i="13"/>
  <c r="AE43" i="13"/>
  <c r="AC40" i="13"/>
  <c r="AD40" i="13"/>
  <c r="AE40" i="13"/>
  <c r="Q8" i="13"/>
  <c r="R8" i="13"/>
  <c r="S8" i="13"/>
  <c r="P45" i="13"/>
  <c r="R45" i="13"/>
  <c r="S45" i="13"/>
  <c r="P46" i="13"/>
  <c r="R46" i="13"/>
  <c r="S46" i="13"/>
  <c r="Q34" i="13"/>
  <c r="R34" i="13"/>
  <c r="S34" i="13"/>
  <c r="Q44" i="13"/>
  <c r="R44" i="13"/>
  <c r="S44" i="13"/>
  <c r="AA44" i="13"/>
  <c r="AD44" i="13"/>
  <c r="AE44" i="13"/>
  <c r="Q43" i="13"/>
  <c r="P43" i="13"/>
  <c r="AC42" i="13"/>
  <c r="AA41" i="13"/>
  <c r="AC41" i="13"/>
  <c r="Q33" i="13"/>
  <c r="R33" i="13"/>
  <c r="S33" i="13"/>
  <c r="Q40" i="13"/>
  <c r="R40" i="13"/>
  <c r="S40" i="13"/>
  <c r="AA42" i="13"/>
  <c r="R42" i="13"/>
  <c r="S42" i="13"/>
  <c r="P42" i="13"/>
  <c r="Q35" i="13"/>
  <c r="R35" i="13"/>
  <c r="S35" i="13"/>
  <c r="AA33" i="13"/>
  <c r="AD33" i="13"/>
  <c r="AE33" i="13"/>
  <c r="P41" i="13"/>
  <c r="R41" i="13"/>
  <c r="S41" i="13"/>
  <c r="AA37" i="13"/>
  <c r="AC37" i="13"/>
  <c r="AA36" i="13"/>
  <c r="AD36" i="13"/>
  <c r="AE36" i="13"/>
  <c r="Q36" i="13"/>
  <c r="R36" i="13"/>
  <c r="S36" i="13"/>
  <c r="AC31" i="13"/>
  <c r="AC34" i="13"/>
  <c r="AD34" i="13"/>
  <c r="AE34" i="13"/>
  <c r="AA35" i="13"/>
  <c r="AD35" i="13"/>
  <c r="AE35" i="13"/>
  <c r="R37" i="13"/>
  <c r="S37" i="13"/>
  <c r="P37" i="13"/>
  <c r="AA31" i="13"/>
  <c r="AC32" i="13"/>
  <c r="AA32" i="13"/>
  <c r="P32" i="13"/>
  <c r="R32" i="13"/>
  <c r="S32" i="13"/>
  <c r="P31" i="13"/>
  <c r="R31" i="13"/>
  <c r="S31" i="13"/>
  <c r="AA7" i="13"/>
  <c r="AC30" i="13"/>
  <c r="AD30" i="13"/>
  <c r="AE30" i="13"/>
  <c r="AA5" i="13"/>
  <c r="AC5" i="13"/>
  <c r="Q27" i="13"/>
  <c r="P27" i="13"/>
  <c r="Q30" i="13"/>
  <c r="R30" i="13"/>
  <c r="S30" i="13"/>
  <c r="AC7" i="13"/>
  <c r="AC26" i="13"/>
  <c r="AA26" i="13"/>
  <c r="AA6" i="13"/>
  <c r="AD6" i="13"/>
  <c r="AE6" i="13"/>
  <c r="AC27" i="13"/>
  <c r="AD27" i="13"/>
  <c r="AE27" i="13"/>
  <c r="R7" i="13"/>
  <c r="S7" i="13"/>
  <c r="P7" i="13"/>
  <c r="Q6" i="13"/>
  <c r="P6" i="13"/>
  <c r="Q29" i="13"/>
  <c r="AA29" i="13"/>
  <c r="AC29" i="13"/>
  <c r="AC28" i="13"/>
  <c r="AA28" i="13"/>
  <c r="Q28" i="13"/>
  <c r="R5" i="13"/>
  <c r="S5" i="13"/>
  <c r="P5" i="13"/>
  <c r="P26" i="13"/>
  <c r="R26" i="13"/>
  <c r="S26" i="13"/>
  <c r="R23" i="27"/>
  <c r="S23" i="27"/>
  <c r="AC21" i="27"/>
  <c r="AA24" i="27"/>
  <c r="AD24" i="27"/>
  <c r="AE24" i="27"/>
  <c r="AC24" i="27"/>
  <c r="P24" i="27"/>
  <c r="R24" i="27"/>
  <c r="S24" i="27"/>
  <c r="AA21" i="27"/>
  <c r="AD21" i="27"/>
  <c r="AE21" i="27"/>
  <c r="AC19" i="27"/>
  <c r="AD19" i="27"/>
  <c r="AE19" i="27"/>
  <c r="P21" i="27"/>
  <c r="R21" i="27"/>
  <c r="S21" i="27"/>
  <c r="Q22" i="27"/>
  <c r="AA22" i="27"/>
  <c r="AC22" i="27"/>
  <c r="AC20" i="27"/>
  <c r="AD20" i="27"/>
  <c r="AE20" i="27"/>
  <c r="Q19" i="27"/>
  <c r="P19" i="27"/>
  <c r="Q20" i="27"/>
  <c r="P20" i="27"/>
  <c r="Q16" i="27"/>
  <c r="P16" i="27"/>
  <c r="AA16" i="27"/>
  <c r="AD16" i="27"/>
  <c r="AE16" i="27"/>
  <c r="AC18" i="27"/>
  <c r="AD18" i="27"/>
  <c r="AE18" i="27"/>
  <c r="Q18" i="27"/>
  <c r="R18" i="27"/>
  <c r="S18" i="27"/>
  <c r="AC17" i="27"/>
  <c r="AD17" i="27"/>
  <c r="AE17" i="27"/>
  <c r="Q17" i="27"/>
  <c r="R17" i="27"/>
  <c r="S17" i="27"/>
  <c r="Q14" i="27"/>
  <c r="P14" i="27"/>
  <c r="AA13" i="27"/>
  <c r="Q15" i="27"/>
  <c r="P15" i="27"/>
  <c r="AA15" i="27"/>
  <c r="AD15" i="27"/>
  <c r="AE15" i="27"/>
  <c r="AC13" i="27"/>
  <c r="AA14" i="27"/>
  <c r="AD14" i="27"/>
  <c r="AE14" i="27"/>
  <c r="Q12" i="27"/>
  <c r="AC12" i="27"/>
  <c r="AD12" i="27"/>
  <c r="AE12" i="27"/>
  <c r="R13" i="27"/>
  <c r="S13" i="27"/>
  <c r="P13" i="27"/>
  <c r="X10" i="27"/>
  <c r="L11" i="27"/>
  <c r="AC11" i="27"/>
  <c r="X11" i="27"/>
  <c r="L10" i="27"/>
  <c r="AA10" i="27"/>
  <c r="O47" i="27"/>
  <c r="AB9" i="27"/>
  <c r="W9" i="27"/>
  <c r="U9" i="27"/>
  <c r="N9" i="27"/>
  <c r="J9" i="27"/>
  <c r="K9" i="27"/>
  <c r="I9" i="27"/>
  <c r="AD46" i="13"/>
  <c r="AE46" i="13"/>
  <c r="AD45" i="13"/>
  <c r="AE45" i="13"/>
  <c r="R9" i="13"/>
  <c r="S9" i="13"/>
  <c r="P36" i="13"/>
  <c r="P34" i="13"/>
  <c r="P8" i="13"/>
  <c r="R43" i="13"/>
  <c r="S43" i="13"/>
  <c r="P44" i="13"/>
  <c r="AD7" i="13"/>
  <c r="AE7" i="13"/>
  <c r="AD32" i="13"/>
  <c r="AE32" i="13"/>
  <c r="AD41" i="13"/>
  <c r="AE41" i="13"/>
  <c r="P35" i="13"/>
  <c r="AD42" i="13"/>
  <c r="AE42" i="13"/>
  <c r="P40" i="13"/>
  <c r="P33" i="13"/>
  <c r="AD37" i="13"/>
  <c r="AE37" i="13"/>
  <c r="AD31" i="13"/>
  <c r="AE31" i="13"/>
  <c r="AD5" i="13"/>
  <c r="AE5" i="13"/>
  <c r="P30" i="13"/>
  <c r="R6" i="13"/>
  <c r="S6" i="13"/>
  <c r="R27" i="13"/>
  <c r="S27" i="13"/>
  <c r="AD26" i="13"/>
  <c r="AE26" i="13"/>
  <c r="AD28" i="13"/>
  <c r="AE28" i="13"/>
  <c r="AD29" i="13"/>
  <c r="AE29" i="13"/>
  <c r="R29" i="13"/>
  <c r="S29" i="13"/>
  <c r="P29" i="13"/>
  <c r="R28" i="13"/>
  <c r="S28" i="13"/>
  <c r="P28" i="13"/>
  <c r="R19" i="27"/>
  <c r="S19" i="27"/>
  <c r="P18" i="27"/>
  <c r="P17" i="27"/>
  <c r="AD22" i="27"/>
  <c r="AE22" i="27"/>
  <c r="P22" i="27"/>
  <c r="R22" i="27"/>
  <c r="S22" i="27"/>
  <c r="R16" i="27"/>
  <c r="S16" i="27"/>
  <c r="R20" i="27"/>
  <c r="S20" i="27"/>
  <c r="AD13" i="27"/>
  <c r="AE13" i="27"/>
  <c r="R14" i="27"/>
  <c r="S14" i="27"/>
  <c r="R15" i="27"/>
  <c r="S15" i="27"/>
  <c r="R12" i="27"/>
  <c r="S12" i="27"/>
  <c r="P12" i="27"/>
  <c r="Q11" i="27"/>
  <c r="P11" i="27"/>
  <c r="AA11" i="27"/>
  <c r="AD11" i="27"/>
  <c r="AE11" i="27"/>
  <c r="AC10" i="27"/>
  <c r="AD10" i="27"/>
  <c r="AE10" i="27"/>
  <c r="Q10" i="27"/>
  <c r="R10" i="27"/>
  <c r="S10" i="27"/>
  <c r="X9" i="27"/>
  <c r="L9" i="27"/>
  <c r="AA9" i="27"/>
  <c r="R11" i="27"/>
  <c r="S11" i="27"/>
  <c r="P10" i="27"/>
  <c r="AC9" i="27"/>
  <c r="AD9" i="27"/>
  <c r="AE9" i="27"/>
  <c r="Q9" i="27"/>
  <c r="R9" i="27"/>
  <c r="S9" i="27"/>
  <c r="P9" i="27"/>
  <c r="AB8" i="27"/>
  <c r="W8" i="27"/>
  <c r="U8" i="27"/>
  <c r="N8" i="27"/>
  <c r="I8" i="27"/>
  <c r="J8" i="27"/>
  <c r="K8" i="27"/>
  <c r="O46" i="27"/>
  <c r="AB38" i="27"/>
  <c r="W38" i="27"/>
  <c r="U38" i="27"/>
  <c r="N38" i="27"/>
  <c r="J38" i="27"/>
  <c r="K38" i="27"/>
  <c r="I38" i="27"/>
  <c r="AB37" i="27"/>
  <c r="W37" i="27"/>
  <c r="U37" i="27"/>
  <c r="N37" i="27"/>
  <c r="J37" i="27"/>
  <c r="K37" i="27"/>
  <c r="I37" i="27"/>
  <c r="AB36" i="27"/>
  <c r="W36" i="27"/>
  <c r="U36" i="27"/>
  <c r="N36" i="27"/>
  <c r="J36" i="27"/>
  <c r="K36" i="27"/>
  <c r="I36" i="27"/>
  <c r="AB7" i="27"/>
  <c r="W7" i="27"/>
  <c r="U7" i="27"/>
  <c r="N7" i="27"/>
  <c r="J7" i="27"/>
  <c r="K7" i="27"/>
  <c r="I7" i="27"/>
  <c r="AB6" i="27"/>
  <c r="W6" i="27"/>
  <c r="U6" i="27"/>
  <c r="N6" i="27"/>
  <c r="J6" i="27"/>
  <c r="K6" i="27"/>
  <c r="I6" i="27"/>
  <c r="AB35" i="27"/>
  <c r="W35" i="27"/>
  <c r="U35" i="27"/>
  <c r="N35" i="27"/>
  <c r="J35" i="27"/>
  <c r="K35" i="27"/>
  <c r="I35" i="27"/>
  <c r="AB33" i="27"/>
  <c r="W33" i="27"/>
  <c r="U33" i="27"/>
  <c r="N33" i="27"/>
  <c r="J33" i="27"/>
  <c r="K33" i="27"/>
  <c r="I33" i="27"/>
  <c r="AB34" i="27"/>
  <c r="W34" i="27"/>
  <c r="U34" i="27"/>
  <c r="N34" i="27"/>
  <c r="J34" i="27"/>
  <c r="K34" i="27"/>
  <c r="I34" i="27"/>
  <c r="O32" i="26"/>
  <c r="O33" i="26"/>
  <c r="L8" i="27"/>
  <c r="AA8" i="27"/>
  <c r="L38" i="27"/>
  <c r="AC38" i="27"/>
  <c r="X38" i="27"/>
  <c r="X37" i="27"/>
  <c r="X8" i="27"/>
  <c r="L33" i="27"/>
  <c r="Q33" i="27"/>
  <c r="L7" i="27"/>
  <c r="AA7" i="27"/>
  <c r="L36" i="27"/>
  <c r="Q36" i="27"/>
  <c r="L37" i="27"/>
  <c r="AC37" i="27"/>
  <c r="X33" i="27"/>
  <c r="X35" i="27"/>
  <c r="X6" i="27"/>
  <c r="X7" i="27"/>
  <c r="X36" i="27"/>
  <c r="L35" i="27"/>
  <c r="Q35" i="27"/>
  <c r="L6" i="27"/>
  <c r="AA6" i="27"/>
  <c r="L34" i="27"/>
  <c r="Q34" i="27"/>
  <c r="X34" i="27"/>
  <c r="O31" i="26"/>
  <c r="O30" i="26"/>
  <c r="O29" i="26"/>
  <c r="AB8" i="26"/>
  <c r="W8" i="26"/>
  <c r="U8" i="26"/>
  <c r="N8" i="26"/>
  <c r="J8" i="26"/>
  <c r="K8" i="26"/>
  <c r="I8" i="26"/>
  <c r="AB22" i="26"/>
  <c r="W22" i="26"/>
  <c r="U22" i="26"/>
  <c r="N22" i="26"/>
  <c r="J22" i="26"/>
  <c r="K22" i="26"/>
  <c r="I22" i="26"/>
  <c r="AB20" i="26"/>
  <c r="W20" i="26"/>
  <c r="U20" i="26"/>
  <c r="N20" i="26"/>
  <c r="J20" i="26"/>
  <c r="K20" i="26"/>
  <c r="I20" i="26"/>
  <c r="AB21" i="26"/>
  <c r="W21" i="26"/>
  <c r="U21" i="26"/>
  <c r="N21" i="26"/>
  <c r="J21" i="26"/>
  <c r="K21" i="26"/>
  <c r="I21" i="26"/>
  <c r="AB19" i="26"/>
  <c r="W19" i="26"/>
  <c r="U19" i="26"/>
  <c r="N19" i="26"/>
  <c r="J19" i="26"/>
  <c r="K19" i="26"/>
  <c r="I19" i="26"/>
  <c r="AB18" i="26"/>
  <c r="W18" i="26"/>
  <c r="U18" i="26"/>
  <c r="N18" i="26"/>
  <c r="J18" i="26"/>
  <c r="K18" i="26"/>
  <c r="I18" i="26"/>
  <c r="N15" i="26"/>
  <c r="B16" i="26"/>
  <c r="B17" i="26"/>
  <c r="B18" i="26"/>
  <c r="B19" i="26"/>
  <c r="B20" i="26"/>
  <c r="B21" i="26"/>
  <c r="B22" i="26"/>
  <c r="O36" i="25"/>
  <c r="O35" i="25"/>
  <c r="O34" i="25"/>
  <c r="O33" i="25"/>
  <c r="AB8" i="25"/>
  <c r="W8" i="25"/>
  <c r="U8" i="25"/>
  <c r="N8" i="25"/>
  <c r="J8" i="25"/>
  <c r="K8" i="25"/>
  <c r="I8" i="25"/>
  <c r="AB7" i="25"/>
  <c r="W7" i="25"/>
  <c r="U7" i="25"/>
  <c r="N7" i="25"/>
  <c r="J7" i="25"/>
  <c r="K7" i="25"/>
  <c r="I7" i="25"/>
  <c r="AB6" i="25"/>
  <c r="W6" i="25"/>
  <c r="U6" i="25"/>
  <c r="N6" i="25"/>
  <c r="J6" i="25"/>
  <c r="K6" i="25"/>
  <c r="I6" i="25"/>
  <c r="AB25" i="25"/>
  <c r="W25" i="25"/>
  <c r="U25" i="25"/>
  <c r="N25" i="25"/>
  <c r="J25" i="25"/>
  <c r="K25" i="25"/>
  <c r="I25" i="25"/>
  <c r="AB24" i="25"/>
  <c r="W24" i="25"/>
  <c r="U24" i="25"/>
  <c r="N24" i="25"/>
  <c r="J24" i="25"/>
  <c r="K24" i="25"/>
  <c r="I24" i="25"/>
  <c r="AB23" i="25"/>
  <c r="W23" i="25"/>
  <c r="U23" i="25"/>
  <c r="N23" i="25"/>
  <c r="J23" i="25"/>
  <c r="K23" i="25"/>
  <c r="I23" i="25"/>
  <c r="AB22" i="25"/>
  <c r="W22" i="25"/>
  <c r="U22" i="25"/>
  <c r="N22" i="25"/>
  <c r="J22" i="25"/>
  <c r="K22" i="25"/>
  <c r="I22" i="25"/>
  <c r="AB21" i="25"/>
  <c r="W21" i="25"/>
  <c r="U21" i="25"/>
  <c r="N21" i="25"/>
  <c r="J21" i="25"/>
  <c r="K21" i="25"/>
  <c r="I21" i="25"/>
  <c r="AB20" i="25"/>
  <c r="W20" i="25"/>
  <c r="U20" i="25"/>
  <c r="N20" i="25"/>
  <c r="J20" i="25"/>
  <c r="K20" i="25"/>
  <c r="I20" i="25"/>
  <c r="AB19" i="25"/>
  <c r="W19" i="25"/>
  <c r="U19" i="25"/>
  <c r="N19" i="25"/>
  <c r="J19" i="25"/>
  <c r="K19" i="25"/>
  <c r="I19" i="25"/>
  <c r="AB18" i="25"/>
  <c r="W18" i="25"/>
  <c r="U18" i="25"/>
  <c r="N18" i="25"/>
  <c r="J18" i="25"/>
  <c r="K18" i="25"/>
  <c r="L18" i="25"/>
  <c r="AB17" i="25"/>
  <c r="W17" i="25"/>
  <c r="U17" i="25"/>
  <c r="N17" i="25"/>
  <c r="J17" i="25"/>
  <c r="K17" i="25"/>
  <c r="I17" i="25"/>
  <c r="B17" i="25"/>
  <c r="B18" i="25"/>
  <c r="B19" i="25"/>
  <c r="B20" i="25"/>
  <c r="B21" i="25"/>
  <c r="B22" i="25"/>
  <c r="B23" i="25"/>
  <c r="B24" i="25"/>
  <c r="B25" i="25"/>
  <c r="AB16" i="25"/>
  <c r="W16" i="25"/>
  <c r="U16" i="25"/>
  <c r="N16" i="25"/>
  <c r="J16" i="25"/>
  <c r="K16" i="25"/>
  <c r="I16" i="25"/>
  <c r="AC8" i="27"/>
  <c r="AD8" i="27"/>
  <c r="AE8" i="27"/>
  <c r="Q38" i="27"/>
  <c r="R38" i="27"/>
  <c r="S38" i="27"/>
  <c r="AA38" i="27"/>
  <c r="AD38" i="27"/>
  <c r="AE38" i="27"/>
  <c r="AA35" i="27"/>
  <c r="AA36" i="27"/>
  <c r="Q8" i="27"/>
  <c r="P8" i="27"/>
  <c r="Q37" i="27"/>
  <c r="R37" i="27"/>
  <c r="S37" i="27"/>
  <c r="AA37" i="27"/>
  <c r="AD37" i="27"/>
  <c r="AE37" i="27"/>
  <c r="AA33" i="27"/>
  <c r="AC7" i="27"/>
  <c r="AD7" i="27"/>
  <c r="AE7" i="27"/>
  <c r="Q7" i="27"/>
  <c r="P7" i="27"/>
  <c r="AC33" i="27"/>
  <c r="AC36" i="27"/>
  <c r="AA34" i="27"/>
  <c r="AC6" i="27"/>
  <c r="AD6" i="27"/>
  <c r="AE6" i="27"/>
  <c r="AC35" i="27"/>
  <c r="Q6" i="27"/>
  <c r="P6" i="27"/>
  <c r="P36" i="27"/>
  <c r="R36" i="27"/>
  <c r="S36" i="27"/>
  <c r="P35" i="27"/>
  <c r="R35" i="27"/>
  <c r="S35" i="27"/>
  <c r="P33" i="27"/>
  <c r="R33" i="27"/>
  <c r="S33" i="27"/>
  <c r="AC34" i="27"/>
  <c r="P34" i="27"/>
  <c r="R34" i="27"/>
  <c r="S34" i="27"/>
  <c r="X8" i="26"/>
  <c r="L8" i="26"/>
  <c r="Q8" i="26"/>
  <c r="X22" i="26"/>
  <c r="L22" i="26"/>
  <c r="AC22" i="26"/>
  <c r="X20" i="26"/>
  <c r="L20" i="26"/>
  <c r="AA20" i="26"/>
  <c r="X21" i="26"/>
  <c r="L21" i="26"/>
  <c r="AC21" i="26"/>
  <c r="X19" i="26"/>
  <c r="L19" i="26"/>
  <c r="L18" i="26"/>
  <c r="AA18" i="26"/>
  <c r="X18" i="26"/>
  <c r="X6" i="25"/>
  <c r="X7" i="25"/>
  <c r="X8" i="25"/>
  <c r="X17" i="25"/>
  <c r="L20" i="25"/>
  <c r="Q20" i="25"/>
  <c r="L22" i="25"/>
  <c r="AA22" i="25"/>
  <c r="X24" i="25"/>
  <c r="X25" i="25"/>
  <c r="L19" i="25"/>
  <c r="AA19" i="25"/>
  <c r="L21" i="25"/>
  <c r="AA21" i="25"/>
  <c r="X16" i="25"/>
  <c r="X18" i="25"/>
  <c r="X19" i="25"/>
  <c r="X20" i="25"/>
  <c r="X21" i="25"/>
  <c r="L25" i="25"/>
  <c r="Q25" i="25"/>
  <c r="L8" i="25"/>
  <c r="AC8" i="25"/>
  <c r="L6" i="25"/>
  <c r="AC6" i="25"/>
  <c r="L7" i="25"/>
  <c r="AA7" i="25"/>
  <c r="L24" i="25"/>
  <c r="AC24" i="25"/>
  <c r="L16" i="25"/>
  <c r="AA16" i="25"/>
  <c r="L17" i="25"/>
  <c r="Q17" i="25"/>
  <c r="X22" i="25"/>
  <c r="X23" i="25"/>
  <c r="Q18" i="25"/>
  <c r="AC18" i="25"/>
  <c r="AA18" i="25"/>
  <c r="L23" i="25"/>
  <c r="P38" i="27"/>
  <c r="AD36" i="27"/>
  <c r="AE36" i="27"/>
  <c r="R8" i="27"/>
  <c r="S8" i="27"/>
  <c r="AD35" i="27"/>
  <c r="AE35" i="27"/>
  <c r="P37" i="27"/>
  <c r="AD33" i="27"/>
  <c r="AE33" i="27"/>
  <c r="R7" i="27"/>
  <c r="S7" i="27"/>
  <c r="R6" i="27"/>
  <c r="S6" i="27"/>
  <c r="AD34" i="27"/>
  <c r="AE34" i="27"/>
  <c r="AA8" i="26"/>
  <c r="AC8" i="26"/>
  <c r="R8" i="26"/>
  <c r="S8" i="26"/>
  <c r="P8" i="26"/>
  <c r="Q22" i="26"/>
  <c r="P22" i="26"/>
  <c r="AA22" i="26"/>
  <c r="AD22" i="26"/>
  <c r="AE22" i="26"/>
  <c r="AC20" i="26"/>
  <c r="AD20" i="26"/>
  <c r="AE20" i="26"/>
  <c r="Q20" i="26"/>
  <c r="P20" i="26"/>
  <c r="Q21" i="26"/>
  <c r="P21" i="26"/>
  <c r="AA21" i="26"/>
  <c r="AD21" i="26"/>
  <c r="AE21" i="26"/>
  <c r="AC18" i="26"/>
  <c r="AD18" i="26"/>
  <c r="AE18" i="26"/>
  <c r="AA19" i="26"/>
  <c r="Q19" i="26"/>
  <c r="AC19" i="26"/>
  <c r="Q18" i="26"/>
  <c r="P18" i="26"/>
  <c r="AC22" i="25"/>
  <c r="AD22" i="25"/>
  <c r="AE22" i="25"/>
  <c r="AC21" i="25"/>
  <c r="AD21" i="25"/>
  <c r="AE21" i="25"/>
  <c r="Q21" i="25"/>
  <c r="R21" i="25"/>
  <c r="S21" i="25"/>
  <c r="Q22" i="25"/>
  <c r="R22" i="25"/>
  <c r="S22" i="25"/>
  <c r="AA20" i="25"/>
  <c r="AA17" i="25"/>
  <c r="AC20" i="25"/>
  <c r="AA25" i="25"/>
  <c r="AC16" i="25"/>
  <c r="AD16" i="25"/>
  <c r="AE16" i="25"/>
  <c r="AC25" i="25"/>
  <c r="Q19" i="25"/>
  <c r="R19" i="25"/>
  <c r="S19" i="25"/>
  <c r="Q16" i="25"/>
  <c r="R16" i="25"/>
  <c r="S16" i="25"/>
  <c r="AC19" i="25"/>
  <c r="AD19" i="25"/>
  <c r="AE19" i="25"/>
  <c r="Q6" i="25"/>
  <c r="R6" i="25"/>
  <c r="S6" i="25"/>
  <c r="AA6" i="25"/>
  <c r="AD6" i="25"/>
  <c r="AE6" i="25"/>
  <c r="AC7" i="25"/>
  <c r="AD7" i="25"/>
  <c r="AE7" i="25"/>
  <c r="AD18" i="25"/>
  <c r="AE18" i="25"/>
  <c r="Q24" i="25"/>
  <c r="R24" i="25"/>
  <c r="S24" i="25"/>
  <c r="AA24" i="25"/>
  <c r="AD24" i="25"/>
  <c r="AE24" i="25"/>
  <c r="Q8" i="25"/>
  <c r="R8" i="25"/>
  <c r="S8" i="25"/>
  <c r="Q7" i="25"/>
  <c r="P7" i="25"/>
  <c r="AA8" i="25"/>
  <c r="AD8" i="25"/>
  <c r="AE8" i="25"/>
  <c r="AC17" i="25"/>
  <c r="R25" i="25"/>
  <c r="S25" i="25"/>
  <c r="P25" i="25"/>
  <c r="R18" i="25"/>
  <c r="S18" i="25"/>
  <c r="P18" i="25"/>
  <c r="P20" i="25"/>
  <c r="R20" i="25"/>
  <c r="S20" i="25"/>
  <c r="R17" i="25"/>
  <c r="S17" i="25"/>
  <c r="P17" i="25"/>
  <c r="AA23" i="25"/>
  <c r="Q23" i="25"/>
  <c r="AC23" i="25"/>
  <c r="AD8" i="26"/>
  <c r="AE8" i="26"/>
  <c r="R22" i="26"/>
  <c r="S22" i="26"/>
  <c r="R21" i="26"/>
  <c r="S21" i="26"/>
  <c r="R20" i="26"/>
  <c r="S20" i="26"/>
  <c r="R18" i="26"/>
  <c r="S18" i="26"/>
  <c r="R19" i="26"/>
  <c r="S19" i="26"/>
  <c r="P19" i="26"/>
  <c r="AD19" i="26"/>
  <c r="AE19" i="26"/>
  <c r="P6" i="25"/>
  <c r="P16" i="25"/>
  <c r="AD25" i="25"/>
  <c r="AE25" i="25"/>
  <c r="AD20" i="25"/>
  <c r="AE20" i="25"/>
  <c r="R7" i="25"/>
  <c r="S7" i="25"/>
  <c r="P21" i="25"/>
  <c r="AD17" i="25"/>
  <c r="AE17" i="25"/>
  <c r="P19" i="25"/>
  <c r="P22" i="25"/>
  <c r="P24" i="25"/>
  <c r="P8" i="25"/>
  <c r="AD23" i="25"/>
  <c r="AE23" i="25"/>
  <c r="R23" i="25"/>
  <c r="S23" i="25"/>
  <c r="P23" i="25"/>
  <c r="AB5" i="25"/>
  <c r="W5" i="25"/>
  <c r="U5" i="25"/>
  <c r="N5" i="25"/>
  <c r="J5" i="25"/>
  <c r="K5" i="25"/>
  <c r="I5" i="25"/>
  <c r="O34" i="24"/>
  <c r="O33" i="24"/>
  <c r="O32" i="24"/>
  <c r="X5" i="25"/>
  <c r="L5" i="25"/>
  <c r="Q5" i="25"/>
  <c r="O65" i="23"/>
  <c r="H29" i="21" s="1"/>
  <c r="K40" i="21" s="1"/>
  <c r="O31" i="24"/>
  <c r="AB8" i="24"/>
  <c r="W8" i="24"/>
  <c r="U8" i="24"/>
  <c r="N8" i="24"/>
  <c r="J8" i="24"/>
  <c r="K8" i="24"/>
  <c r="I8" i="24"/>
  <c r="AB22" i="24"/>
  <c r="W22" i="24"/>
  <c r="U22" i="24"/>
  <c r="N22" i="24"/>
  <c r="J22" i="24"/>
  <c r="K22" i="24"/>
  <c r="I22" i="24"/>
  <c r="O30" i="24"/>
  <c r="I21" i="24"/>
  <c r="I20" i="24"/>
  <c r="I19" i="24"/>
  <c r="AB21" i="24"/>
  <c r="W21" i="24"/>
  <c r="U21" i="24"/>
  <c r="N21" i="24"/>
  <c r="J21" i="24"/>
  <c r="K21" i="24"/>
  <c r="AB20" i="24"/>
  <c r="W20" i="24"/>
  <c r="U20" i="24"/>
  <c r="N20" i="24"/>
  <c r="J20" i="24"/>
  <c r="K20" i="24"/>
  <c r="AB19" i="24"/>
  <c r="W19" i="24"/>
  <c r="U19" i="24"/>
  <c r="N19" i="24"/>
  <c r="J19" i="24"/>
  <c r="K19" i="24"/>
  <c r="AB18" i="24"/>
  <c r="W18" i="24"/>
  <c r="U18" i="24"/>
  <c r="N18" i="24"/>
  <c r="J18" i="24"/>
  <c r="K18" i="24"/>
  <c r="I18" i="24"/>
  <c r="AB17" i="24"/>
  <c r="W17" i="24"/>
  <c r="U17" i="24"/>
  <c r="N17" i="24"/>
  <c r="J17" i="24"/>
  <c r="K17" i="24"/>
  <c r="I17" i="24"/>
  <c r="AB7" i="24"/>
  <c r="W7" i="24"/>
  <c r="U7" i="24"/>
  <c r="N7" i="24"/>
  <c r="J7" i="24"/>
  <c r="K7" i="24"/>
  <c r="I7" i="24"/>
  <c r="AB6" i="24"/>
  <c r="W6" i="24"/>
  <c r="U6" i="24"/>
  <c r="N6" i="24"/>
  <c r="J6" i="24"/>
  <c r="K6" i="24"/>
  <c r="I6" i="24"/>
  <c r="AB5" i="24"/>
  <c r="W5" i="24"/>
  <c r="U5" i="24"/>
  <c r="N5" i="24"/>
  <c r="AB4" i="24"/>
  <c r="W4" i="24"/>
  <c r="U4" i="24"/>
  <c r="N4" i="24"/>
  <c r="AC5" i="25"/>
  <c r="AA5" i="25"/>
  <c r="R5" i="25"/>
  <c r="S5" i="25"/>
  <c r="P5" i="25"/>
  <c r="X19" i="24"/>
  <c r="X8" i="24"/>
  <c r="L8" i="24"/>
  <c r="X6" i="24"/>
  <c r="X7" i="24"/>
  <c r="X18" i="24"/>
  <c r="L17" i="24"/>
  <c r="AA17" i="24"/>
  <c r="L7" i="24"/>
  <c r="Q7" i="24"/>
  <c r="L22" i="24"/>
  <c r="AC22" i="24"/>
  <c r="X5" i="24"/>
  <c r="X4" i="24"/>
  <c r="X17" i="24"/>
  <c r="X22" i="24"/>
  <c r="X21" i="24"/>
  <c r="L18" i="24"/>
  <c r="AC18" i="24"/>
  <c r="L21" i="24"/>
  <c r="AC21" i="24"/>
  <c r="L19" i="24"/>
  <c r="AC19" i="24"/>
  <c r="L20" i="24"/>
  <c r="AC20" i="24"/>
  <c r="X20" i="24"/>
  <c r="L6" i="24"/>
  <c r="Q70" i="23"/>
  <c r="AB27" i="23"/>
  <c r="W27" i="23"/>
  <c r="U27" i="23"/>
  <c r="N27" i="23"/>
  <c r="J27" i="23"/>
  <c r="K27" i="23" s="1"/>
  <c r="I27" i="23"/>
  <c r="AB5" i="23"/>
  <c r="W5" i="23"/>
  <c r="U5" i="23"/>
  <c r="N5" i="23"/>
  <c r="J5" i="23"/>
  <c r="K5" i="23" s="1"/>
  <c r="I5" i="23"/>
  <c r="Q68" i="22"/>
  <c r="E12" i="29"/>
  <c r="Q63" i="22"/>
  <c r="AB21" i="22"/>
  <c r="W21" i="22"/>
  <c r="U21" i="22"/>
  <c r="N21" i="22"/>
  <c r="J21" i="22"/>
  <c r="K21" i="22" s="1"/>
  <c r="I21" i="22"/>
  <c r="Q83" i="20"/>
  <c r="Q84" i="20"/>
  <c r="Q85" i="20" s="1"/>
  <c r="AD5" i="25"/>
  <c r="AE5" i="25"/>
  <c r="Q21" i="24"/>
  <c r="P21" i="24"/>
  <c r="AA8" i="24"/>
  <c r="AC8" i="24"/>
  <c r="Q8" i="24"/>
  <c r="AA7" i="24"/>
  <c r="AC7" i="24"/>
  <c r="Q17" i="24"/>
  <c r="R17" i="24"/>
  <c r="S17" i="24"/>
  <c r="AC17" i="24"/>
  <c r="AD17" i="24"/>
  <c r="AE17" i="24"/>
  <c r="Q18" i="24"/>
  <c r="R18" i="24"/>
  <c r="S18" i="24"/>
  <c r="AA18" i="24"/>
  <c r="AD18" i="24"/>
  <c r="AE18" i="24"/>
  <c r="Q22" i="24"/>
  <c r="R22" i="24"/>
  <c r="S22" i="24"/>
  <c r="AA21" i="24"/>
  <c r="AD21" i="24"/>
  <c r="AE21" i="24"/>
  <c r="AA22" i="24"/>
  <c r="AD22" i="24"/>
  <c r="AE22" i="24"/>
  <c r="AA20" i="24"/>
  <c r="AD20" i="24"/>
  <c r="AE20" i="24"/>
  <c r="Q19" i="24"/>
  <c r="P19" i="24"/>
  <c r="AA19" i="24"/>
  <c r="AD19" i="24"/>
  <c r="AE19" i="24"/>
  <c r="Q20" i="24"/>
  <c r="P20" i="24"/>
  <c r="R7" i="24"/>
  <c r="S7" i="24"/>
  <c r="P7" i="24"/>
  <c r="Q6" i="24"/>
  <c r="AC6" i="24"/>
  <c r="AA6" i="24"/>
  <c r="Q82" i="20"/>
  <c r="Q81" i="20"/>
  <c r="O75" i="20"/>
  <c r="E11" i="29" s="1"/>
  <c r="R21" i="24"/>
  <c r="S21" i="24"/>
  <c r="P8" i="24"/>
  <c r="R8" i="24"/>
  <c r="S8" i="24"/>
  <c r="AD8" i="24"/>
  <c r="AE8" i="24"/>
  <c r="P18" i="24"/>
  <c r="AD7" i="24"/>
  <c r="AE7" i="24"/>
  <c r="P17" i="24"/>
  <c r="P22" i="24"/>
  <c r="R19" i="24"/>
  <c r="S19" i="24"/>
  <c r="R20" i="24"/>
  <c r="S20" i="24"/>
  <c r="AD6" i="24"/>
  <c r="AE6" i="24"/>
  <c r="P6" i="24"/>
  <c r="R6" i="24"/>
  <c r="S6" i="24"/>
  <c r="AB28" i="20"/>
  <c r="W28" i="20"/>
  <c r="U28" i="20"/>
  <c r="N28" i="20"/>
  <c r="J28" i="20"/>
  <c r="K28" i="20" s="1"/>
  <c r="I28" i="20"/>
  <c r="AB27" i="20"/>
  <c r="W27" i="20"/>
  <c r="U27" i="20"/>
  <c r="N27" i="20"/>
  <c r="J27" i="20"/>
  <c r="K27" i="20" s="1"/>
  <c r="I27" i="20"/>
  <c r="AB4" i="20"/>
  <c r="W4" i="20"/>
  <c r="U4" i="20"/>
  <c r="N4" i="20"/>
  <c r="J4" i="20"/>
  <c r="K4" i="20" s="1"/>
  <c r="I4" i="20"/>
  <c r="AB26" i="20"/>
  <c r="W26" i="20"/>
  <c r="U26" i="20"/>
  <c r="N26" i="20"/>
  <c r="J26" i="20"/>
  <c r="K26" i="20" s="1"/>
  <c r="I26" i="20"/>
  <c r="O68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O57" i="17"/>
  <c r="AB4" i="17"/>
  <c r="W4" i="17"/>
  <c r="U4" i="17"/>
  <c r="X4" i="17"/>
  <c r="N4" i="16"/>
  <c r="O59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43" i="13"/>
  <c r="B44" i="13"/>
  <c r="B45" i="13"/>
  <c r="B46" i="13"/>
  <c r="B47" i="13"/>
  <c r="B48" i="13"/>
  <c r="B2" i="29"/>
  <c r="AB16" i="26"/>
  <c r="W16" i="26"/>
  <c r="U16" i="26"/>
  <c r="N16" i="26"/>
  <c r="J16" i="26"/>
  <c r="K16" i="26"/>
  <c r="I16" i="26"/>
  <c r="AB17" i="26"/>
  <c r="W17" i="26"/>
  <c r="U17" i="26"/>
  <c r="N17" i="26"/>
  <c r="J17" i="26"/>
  <c r="K17" i="26"/>
  <c r="I17" i="26"/>
  <c r="AB15" i="26"/>
  <c r="W15" i="26"/>
  <c r="U15" i="26"/>
  <c r="J15" i="26"/>
  <c r="K15" i="26"/>
  <c r="I15" i="26"/>
  <c r="AB7" i="26"/>
  <c r="W7" i="26"/>
  <c r="U7" i="26"/>
  <c r="N7" i="26"/>
  <c r="J7" i="26"/>
  <c r="K7" i="26"/>
  <c r="I7" i="26"/>
  <c r="AB6" i="26"/>
  <c r="W6" i="26"/>
  <c r="U6" i="26"/>
  <c r="N6" i="26"/>
  <c r="J6" i="26"/>
  <c r="K6" i="26"/>
  <c r="I6" i="26"/>
  <c r="AB5" i="26"/>
  <c r="W5" i="26"/>
  <c r="U5" i="26"/>
  <c r="N5" i="26"/>
  <c r="J5" i="26"/>
  <c r="K5" i="26"/>
  <c r="I5" i="26"/>
  <c r="AB4" i="26"/>
  <c r="W4" i="26"/>
  <c r="U4" i="26"/>
  <c r="N4" i="26"/>
  <c r="J4" i="26"/>
  <c r="K4" i="26"/>
  <c r="I4" i="26"/>
  <c r="AB4" i="25"/>
  <c r="W4" i="25"/>
  <c r="U4" i="25"/>
  <c r="N4" i="25"/>
  <c r="J4" i="25"/>
  <c r="K4" i="25"/>
  <c r="I4" i="25"/>
  <c r="AB16" i="24"/>
  <c r="W16" i="24"/>
  <c r="U16" i="24"/>
  <c r="N16" i="24"/>
  <c r="J16" i="24"/>
  <c r="K16" i="24"/>
  <c r="I16" i="24"/>
  <c r="J5" i="24"/>
  <c r="K5" i="24"/>
  <c r="I5" i="24"/>
  <c r="J4" i="24"/>
  <c r="K4" i="24"/>
  <c r="I4" i="24"/>
  <c r="AB26" i="23"/>
  <c r="W26" i="23"/>
  <c r="U26" i="23"/>
  <c r="N26" i="23"/>
  <c r="J26" i="23"/>
  <c r="K26" i="23" s="1"/>
  <c r="I26" i="23"/>
  <c r="AB25" i="23"/>
  <c r="W25" i="23"/>
  <c r="U25" i="23"/>
  <c r="N25" i="23"/>
  <c r="J25" i="23"/>
  <c r="K25" i="23" s="1"/>
  <c r="I25" i="23"/>
  <c r="AB4" i="23"/>
  <c r="W4" i="23"/>
  <c r="U4" i="23"/>
  <c r="N4" i="23"/>
  <c r="J4" i="23"/>
  <c r="K4" i="23" s="1"/>
  <c r="I4" i="23"/>
  <c r="AB20" i="22"/>
  <c r="W20" i="22"/>
  <c r="U20" i="22"/>
  <c r="N20" i="22"/>
  <c r="J20" i="22"/>
  <c r="K20" i="22" s="1"/>
  <c r="I20" i="22"/>
  <c r="AB19" i="22"/>
  <c r="W19" i="22"/>
  <c r="U19" i="22"/>
  <c r="N19" i="22"/>
  <c r="J19" i="22"/>
  <c r="K19" i="22" s="1"/>
  <c r="I19" i="22"/>
  <c r="AB5" i="22"/>
  <c r="W5" i="22"/>
  <c r="U5" i="22"/>
  <c r="U13" i="22" s="1"/>
  <c r="N5" i="22"/>
  <c r="J5" i="22"/>
  <c r="K5" i="22" s="1"/>
  <c r="K13" i="22" s="1"/>
  <c r="I5" i="22"/>
  <c r="AB25" i="20"/>
  <c r="W25" i="20"/>
  <c r="U25" i="20"/>
  <c r="N25" i="20"/>
  <c r="J25" i="20"/>
  <c r="K25" i="20" s="1"/>
  <c r="I25" i="20"/>
  <c r="AB21" i="19"/>
  <c r="W21" i="19"/>
  <c r="U21" i="19"/>
  <c r="N21" i="19"/>
  <c r="J21" i="19"/>
  <c r="K21" i="19"/>
  <c r="I21" i="19"/>
  <c r="AB20" i="19"/>
  <c r="W20" i="19"/>
  <c r="U20" i="19"/>
  <c r="N20" i="19"/>
  <c r="J20" i="19"/>
  <c r="K20" i="19"/>
  <c r="I20" i="19"/>
  <c r="AB4" i="19"/>
  <c r="W4" i="19"/>
  <c r="U4" i="19"/>
  <c r="N4" i="19"/>
  <c r="J4" i="19"/>
  <c r="K4" i="19"/>
  <c r="I4" i="19"/>
  <c r="O14" i="19"/>
  <c r="AB4" i="18"/>
  <c r="W4" i="18"/>
  <c r="U4" i="18"/>
  <c r="N4" i="18"/>
  <c r="J4" i="18"/>
  <c r="K4" i="18"/>
  <c r="I4" i="18"/>
  <c r="AB23" i="17"/>
  <c r="W23" i="17"/>
  <c r="U23" i="17"/>
  <c r="N23" i="17"/>
  <c r="J23" i="17"/>
  <c r="K23" i="17"/>
  <c r="I23" i="17"/>
  <c r="N4" i="17"/>
  <c r="J4" i="17"/>
  <c r="K4" i="17"/>
  <c r="I4" i="17"/>
  <c r="AB24" i="16"/>
  <c r="W24" i="16"/>
  <c r="U24" i="16"/>
  <c r="N24" i="16"/>
  <c r="J24" i="16"/>
  <c r="K24" i="16"/>
  <c r="I24" i="16"/>
  <c r="AB23" i="16"/>
  <c r="W23" i="16"/>
  <c r="U23" i="16"/>
  <c r="N23" i="16"/>
  <c r="J23" i="16"/>
  <c r="K23" i="16"/>
  <c r="I23" i="16"/>
  <c r="AB4" i="16"/>
  <c r="W4" i="16"/>
  <c r="U4" i="16"/>
  <c r="J4" i="16"/>
  <c r="K4" i="16"/>
  <c r="I4" i="16"/>
  <c r="AB25" i="13"/>
  <c r="W25" i="13"/>
  <c r="U25" i="13"/>
  <c r="N25" i="13"/>
  <c r="J25" i="13"/>
  <c r="K25" i="13"/>
  <c r="I25" i="13"/>
  <c r="AB4" i="13"/>
  <c r="W4" i="13"/>
  <c r="U4" i="13"/>
  <c r="N4" i="13"/>
  <c r="J4" i="13"/>
  <c r="K4" i="13"/>
  <c r="I4" i="13"/>
  <c r="B49" i="13"/>
  <c r="B50" i="13"/>
  <c r="B51" i="13"/>
  <c r="B52" i="13"/>
  <c r="B53" i="13"/>
  <c r="B54" i="13"/>
  <c r="B55" i="13"/>
  <c r="B56" i="13"/>
  <c r="B57" i="13"/>
  <c r="X15" i="26"/>
  <c r="X21" i="19"/>
  <c r="L4" i="19"/>
  <c r="Q4" i="19"/>
  <c r="X4" i="19"/>
  <c r="L4" i="17"/>
  <c r="L24" i="16"/>
  <c r="AA24" i="16"/>
  <c r="X17" i="26"/>
  <c r="X16" i="26"/>
  <c r="X4" i="26"/>
  <c r="X7" i="26"/>
  <c r="L15" i="26"/>
  <c r="Q15" i="26"/>
  <c r="L17" i="26"/>
  <c r="AA17" i="26"/>
  <c r="L16" i="26"/>
  <c r="AA16" i="26"/>
  <c r="X6" i="26"/>
  <c r="L4" i="26"/>
  <c r="L7" i="26"/>
  <c r="X5" i="26"/>
  <c r="L6" i="26"/>
  <c r="L5" i="26"/>
  <c r="L4" i="25"/>
  <c r="X4" i="25"/>
  <c r="X16" i="24"/>
  <c r="L16" i="24"/>
  <c r="L5" i="24"/>
  <c r="L4" i="24"/>
  <c r="L21" i="19"/>
  <c r="AC21" i="19"/>
  <c r="X20" i="19"/>
  <c r="W14" i="19"/>
  <c r="L20" i="19"/>
  <c r="AC20" i="19"/>
  <c r="K14" i="19"/>
  <c r="U14" i="19"/>
  <c r="I14" i="19"/>
  <c r="X4" i="18"/>
  <c r="L4" i="18"/>
  <c r="L23" i="17"/>
  <c r="AA23" i="17"/>
  <c r="X23" i="17"/>
  <c r="X24" i="16"/>
  <c r="X4" i="16"/>
  <c r="L23" i="16"/>
  <c r="Q23" i="16"/>
  <c r="X23" i="16"/>
  <c r="L4" i="16"/>
  <c r="L25" i="13"/>
  <c r="Q25" i="13"/>
  <c r="X25" i="13"/>
  <c r="L4" i="13"/>
  <c r="X4" i="13"/>
  <c r="AC5" i="26"/>
  <c r="Q5" i="26"/>
  <c r="AA6" i="26"/>
  <c r="Q6" i="26"/>
  <c r="AC7" i="26"/>
  <c r="Q7" i="26"/>
  <c r="AA4" i="26"/>
  <c r="Q4" i="26"/>
  <c r="AA7" i="26"/>
  <c r="AC4" i="26"/>
  <c r="AC4" i="25"/>
  <c r="Q4" i="25"/>
  <c r="AA4" i="25"/>
  <c r="AA4" i="24"/>
  <c r="Q4" i="24"/>
  <c r="AC4" i="24"/>
  <c r="AC5" i="24"/>
  <c r="Q5" i="24"/>
  <c r="AA5" i="24"/>
  <c r="X14" i="19"/>
  <c r="AC4" i="19"/>
  <c r="R4" i="19"/>
  <c r="P4" i="19"/>
  <c r="AA4" i="19"/>
  <c r="Q14" i="19"/>
  <c r="AA15" i="26"/>
  <c r="AC4" i="18"/>
  <c r="Q4" i="18"/>
  <c r="AA4" i="17"/>
  <c r="Q4" i="17"/>
  <c r="AC4" i="17"/>
  <c r="Q23" i="17"/>
  <c r="P23" i="17"/>
  <c r="AC23" i="17"/>
  <c r="AD23" i="17"/>
  <c r="AE23" i="17"/>
  <c r="AC24" i="16"/>
  <c r="AD24" i="16"/>
  <c r="AE24" i="16"/>
  <c r="Q24" i="16"/>
  <c r="P24" i="16"/>
  <c r="AA23" i="16"/>
  <c r="AA4" i="16"/>
  <c r="Q4" i="16"/>
  <c r="AC4" i="16"/>
  <c r="AC23" i="16"/>
  <c r="AA4" i="13"/>
  <c r="Q4" i="13"/>
  <c r="R4" i="13"/>
  <c r="S4" i="13"/>
  <c r="AA25" i="13"/>
  <c r="AC17" i="26"/>
  <c r="AD17" i="26"/>
  <c r="AE17" i="26"/>
  <c r="Q17" i="26"/>
  <c r="R17" i="26"/>
  <c r="S17" i="26"/>
  <c r="AC15" i="26"/>
  <c r="AC16" i="26"/>
  <c r="AD16" i="26"/>
  <c r="AE16" i="26"/>
  <c r="Q16" i="26"/>
  <c r="R16" i="26"/>
  <c r="S16" i="26"/>
  <c r="P15" i="26"/>
  <c r="R15" i="26"/>
  <c r="S15" i="26"/>
  <c r="AA5" i="26"/>
  <c r="AC6" i="26"/>
  <c r="AD6" i="26"/>
  <c r="AE6" i="26"/>
  <c r="Q16" i="24"/>
  <c r="AC16" i="24"/>
  <c r="AA16" i="24"/>
  <c r="Q21" i="19"/>
  <c r="P21" i="19"/>
  <c r="AA21" i="19"/>
  <c r="AD21" i="19"/>
  <c r="AE21" i="19"/>
  <c r="AA20" i="19"/>
  <c r="AD20" i="19"/>
  <c r="AE20" i="19"/>
  <c r="Q20" i="19"/>
  <c r="P20" i="19"/>
  <c r="L14" i="19"/>
  <c r="AA4" i="18"/>
  <c r="P23" i="16"/>
  <c r="R23" i="16"/>
  <c r="S23" i="16"/>
  <c r="AC25" i="13"/>
  <c r="AC4" i="13"/>
  <c r="R25" i="13"/>
  <c r="S25" i="13"/>
  <c r="P25" i="13"/>
  <c r="AD5" i="24"/>
  <c r="AE5" i="24"/>
  <c r="AD4" i="26"/>
  <c r="AE4" i="26"/>
  <c r="AD5" i="26"/>
  <c r="AE5" i="26"/>
  <c r="AD7" i="26"/>
  <c r="AE7" i="26"/>
  <c r="R6" i="26"/>
  <c r="S6" i="26"/>
  <c r="P6" i="26"/>
  <c r="R7" i="26"/>
  <c r="S7" i="26"/>
  <c r="P7" i="26"/>
  <c r="R4" i="26"/>
  <c r="S4" i="26"/>
  <c r="P4" i="26"/>
  <c r="P5" i="26"/>
  <c r="R5" i="26"/>
  <c r="S5" i="26"/>
  <c r="P17" i="26"/>
  <c r="AD15" i="26"/>
  <c r="AE15" i="26"/>
  <c r="AD4" i="25"/>
  <c r="AE4" i="25"/>
  <c r="P4" i="25"/>
  <c r="R4" i="25"/>
  <c r="S4" i="25"/>
  <c r="R5" i="24"/>
  <c r="S5" i="24"/>
  <c r="P5" i="24"/>
  <c r="P4" i="24"/>
  <c r="R4" i="24"/>
  <c r="S4" i="24"/>
  <c r="AD4" i="24"/>
  <c r="AE4" i="24"/>
  <c r="AD4" i="19"/>
  <c r="AE4" i="19"/>
  <c r="R21" i="19"/>
  <c r="S21" i="19"/>
  <c r="S4" i="19"/>
  <c r="AC14" i="19"/>
  <c r="AD4" i="18"/>
  <c r="AE4" i="18"/>
  <c r="P4" i="18"/>
  <c r="R4" i="18"/>
  <c r="S4" i="18"/>
  <c r="R23" i="17"/>
  <c r="S23" i="17"/>
  <c r="AD4" i="17"/>
  <c r="P4" i="17"/>
  <c r="R4" i="17"/>
  <c r="S4" i="17"/>
  <c r="R24" i="16"/>
  <c r="S24" i="16"/>
  <c r="Q61" i="16"/>
  <c r="AD4" i="16"/>
  <c r="AE4" i="16"/>
  <c r="AD23" i="16"/>
  <c r="AE23" i="16"/>
  <c r="P4" i="16"/>
  <c r="R4" i="16"/>
  <c r="S4" i="16"/>
  <c r="P4" i="13"/>
  <c r="AD4" i="13"/>
  <c r="AD25" i="13"/>
  <c r="P16" i="26"/>
  <c r="AD16" i="24"/>
  <c r="AE16" i="24"/>
  <c r="P16" i="24"/>
  <c r="R16" i="24"/>
  <c r="S16" i="24"/>
  <c r="R20" i="19"/>
  <c r="S20" i="19"/>
  <c r="AA14" i="19"/>
  <c r="R14" i="19"/>
  <c r="AD14" i="19"/>
  <c r="O41" i="27"/>
  <c r="AB5" i="27"/>
  <c r="W5" i="27"/>
  <c r="U5" i="27"/>
  <c r="N5" i="27"/>
  <c r="J5" i="27"/>
  <c r="K5" i="27"/>
  <c r="I5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X5" i="27"/>
  <c r="L5" i="27"/>
  <c r="Q5" i="27"/>
  <c r="AC5" i="27"/>
  <c r="AA5" i="27"/>
  <c r="P5" i="27"/>
  <c r="R5" i="27"/>
  <c r="S5" i="27"/>
  <c r="AD5" i="27"/>
  <c r="AE5" i="27"/>
  <c r="B32" i="27"/>
  <c r="B33" i="27"/>
  <c r="B34" i="27"/>
  <c r="B35" i="27"/>
  <c r="B36" i="27"/>
  <c r="B37" i="27"/>
  <c r="B38" i="27"/>
  <c r="AB31" i="27"/>
  <c r="W31" i="27"/>
  <c r="U31" i="27"/>
  <c r="N31" i="27"/>
  <c r="J31" i="27"/>
  <c r="K31" i="27"/>
  <c r="I31" i="27"/>
  <c r="AB32" i="27"/>
  <c r="W32" i="27"/>
  <c r="U32" i="27"/>
  <c r="N32" i="27"/>
  <c r="J32" i="27"/>
  <c r="K32" i="27"/>
  <c r="I32" i="27"/>
  <c r="AB4" i="27"/>
  <c r="W4" i="27"/>
  <c r="U4" i="27"/>
  <c r="N4" i="27"/>
  <c r="J4" i="27"/>
  <c r="K4" i="27"/>
  <c r="I4" i="27"/>
  <c r="L31" i="27"/>
  <c r="Q31" i="27"/>
  <c r="P31" i="27"/>
  <c r="X32" i="27"/>
  <c r="X31" i="27"/>
  <c r="X4" i="27"/>
  <c r="L4" i="27"/>
  <c r="L32" i="27"/>
  <c r="AA31" i="27"/>
  <c r="AC31" i="27"/>
  <c r="R31" i="27"/>
  <c r="S31" i="27"/>
  <c r="AC32" i="27"/>
  <c r="Q32" i="27"/>
  <c r="AA4" i="27"/>
  <c r="Q4" i="27"/>
  <c r="AC4" i="27"/>
  <c r="AA32" i="27"/>
  <c r="AD31" i="27"/>
  <c r="AE31" i="27"/>
  <c r="AD32" i="27"/>
  <c r="AE32" i="27"/>
  <c r="AD4" i="27"/>
  <c r="AE4" i="27"/>
  <c r="R32" i="27"/>
  <c r="S32" i="27"/>
  <c r="P32" i="27"/>
  <c r="P4" i="27"/>
  <c r="R4" i="27"/>
  <c r="S4" i="27"/>
  <c r="B5" i="26"/>
  <c r="B6" i="26"/>
  <c r="B7" i="26"/>
  <c r="B8" i="26"/>
  <c r="O25" i="24"/>
  <c r="O32" i="25"/>
  <c r="B5" i="25"/>
  <c r="B6" i="25"/>
  <c r="B7" i="25"/>
  <c r="B8" i="25"/>
  <c r="E25" i="24"/>
  <c r="B5" i="24"/>
  <c r="B6" i="24"/>
  <c r="B7" i="24"/>
  <c r="B8" i="24"/>
  <c r="S10" i="24"/>
  <c r="E11" i="24"/>
  <c r="O11" i="24"/>
  <c r="Q11" i="24"/>
  <c r="U11" i="24"/>
  <c r="R11" i="24"/>
  <c r="I11" i="24"/>
  <c r="K11" i="24"/>
  <c r="W11" i="24"/>
  <c r="X11" i="24"/>
  <c r="AC11" i="24"/>
  <c r="L11" i="24"/>
  <c r="AD11" i="24"/>
  <c r="AA11" i="24"/>
  <c r="M12" i="24"/>
  <c r="B17" i="24"/>
  <c r="B18" i="24"/>
  <c r="B19" i="24"/>
  <c r="B20" i="24"/>
  <c r="B21" i="24"/>
  <c r="B22" i="24"/>
  <c r="S25" i="27"/>
  <c r="S9" i="26"/>
  <c r="S10" i="25"/>
  <c r="S26" i="25"/>
  <c r="S24" i="24"/>
  <c r="S60" i="16"/>
  <c r="S16" i="16"/>
  <c r="B5" i="23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26" i="23"/>
  <c r="B27" i="23" s="1"/>
  <c r="B28" i="23" s="1"/>
  <c r="B29" i="23" s="1"/>
  <c r="B30" i="23" s="1"/>
  <c r="B31" i="23" s="1"/>
  <c r="B32" i="23" s="1"/>
  <c r="B20" i="22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E63" i="19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5" i="17"/>
  <c r="B6" i="17"/>
  <c r="B7" i="17"/>
  <c r="B8" i="17"/>
  <c r="B9" i="17"/>
  <c r="B10" i="17"/>
  <c r="B11" i="17"/>
  <c r="B12" i="17"/>
  <c r="B13" i="17"/>
  <c r="B14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AE4" i="17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O34" i="26"/>
  <c r="Q29" i="26"/>
  <c r="Q30" i="26"/>
  <c r="Q30" i="24"/>
  <c r="Q31" i="24"/>
  <c r="Q32" i="24"/>
  <c r="Q33" i="24"/>
  <c r="Q34" i="24"/>
  <c r="Q35" i="24"/>
  <c r="Q68" i="19"/>
  <c r="Q62" i="17"/>
  <c r="O51" i="27"/>
  <c r="Q31" i="26"/>
  <c r="Q32" i="26"/>
  <c r="Q33" i="26"/>
  <c r="Q34" i="26"/>
  <c r="Q75" i="23"/>
  <c r="O75" i="23"/>
  <c r="O35" i="24"/>
  <c r="Q69" i="19"/>
  <c r="O73" i="19"/>
  <c r="O50" i="18"/>
  <c r="Q67" i="17"/>
  <c r="O67" i="17"/>
  <c r="Q46" i="27"/>
  <c r="Q47" i="27"/>
  <c r="Q48" i="27"/>
  <c r="Q49" i="27"/>
  <c r="Q50" i="27"/>
  <c r="Q51" i="27"/>
  <c r="Q32" i="25"/>
  <c r="Q33" i="25"/>
  <c r="Q34" i="25"/>
  <c r="Q45" i="18"/>
  <c r="Q66" i="16"/>
  <c r="Q71" i="16"/>
  <c r="B5" i="13"/>
  <c r="B6" i="13"/>
  <c r="B7" i="13"/>
  <c r="B8" i="13"/>
  <c r="B9" i="13"/>
  <c r="B10" i="13"/>
  <c r="B11" i="13"/>
  <c r="B12" i="13"/>
  <c r="B13" i="13"/>
  <c r="B14" i="13"/>
  <c r="B15" i="13"/>
  <c r="Q70" i="19"/>
  <c r="Q71" i="19"/>
  <c r="Q72" i="19"/>
  <c r="Q73" i="19"/>
  <c r="Q50" i="18"/>
  <c r="O71" i="16"/>
  <c r="AE25" i="13"/>
  <c r="O69" i="13"/>
  <c r="AE4" i="13"/>
  <c r="Q69" i="13"/>
  <c r="AA59" i="13"/>
  <c r="B7" i="29"/>
  <c r="B8" i="29"/>
  <c r="B9" i="29"/>
  <c r="E41" i="27"/>
  <c r="D17" i="29"/>
  <c r="E26" i="27"/>
  <c r="D33" i="21"/>
  <c r="D16" i="21"/>
  <c r="U41" i="27"/>
  <c r="K41" i="27"/>
  <c r="U26" i="27"/>
  <c r="W41" i="27"/>
  <c r="O26" i="27"/>
  <c r="I26" i="27"/>
  <c r="Q41" i="27"/>
  <c r="H17" i="29"/>
  <c r="I17" i="29"/>
  <c r="K26" i="27"/>
  <c r="Q26" i="27"/>
  <c r="E17" i="29"/>
  <c r="F17" i="29"/>
  <c r="I41" i="27"/>
  <c r="W26" i="27"/>
  <c r="H33" i="21"/>
  <c r="F33" i="21"/>
  <c r="E33" i="21"/>
  <c r="I33" i="21"/>
  <c r="E16" i="21"/>
  <c r="F16" i="21"/>
  <c r="I16" i="21"/>
  <c r="H16" i="21"/>
  <c r="R26" i="27"/>
  <c r="R41" i="27"/>
  <c r="L26" i="27"/>
  <c r="X41" i="27"/>
  <c r="X26" i="27"/>
  <c r="L41" i="27"/>
  <c r="O40" i="21"/>
  <c r="G33" i="21"/>
  <c r="J33" i="21"/>
  <c r="N33" i="21"/>
  <c r="J16" i="21"/>
  <c r="N16" i="21"/>
  <c r="G16" i="21"/>
  <c r="AC41" i="27"/>
  <c r="L33" i="21"/>
  <c r="AC26" i="27"/>
  <c r="L16" i="21"/>
  <c r="AA26" i="27"/>
  <c r="AA41" i="27"/>
  <c r="S33" i="21"/>
  <c r="M42" i="27"/>
  <c r="K33" i="21"/>
  <c r="P33" i="21"/>
  <c r="M27" i="27"/>
  <c r="K16" i="21"/>
  <c r="AD26" i="27"/>
  <c r="AD41" i="27"/>
  <c r="N43" i="27"/>
  <c r="M33" i="21"/>
  <c r="R33" i="21"/>
  <c r="M16" i="21"/>
  <c r="P16" i="21"/>
  <c r="O16" i="21"/>
  <c r="Q16" i="21"/>
  <c r="Q33" i="21"/>
  <c r="O33" i="21"/>
  <c r="E24" i="26"/>
  <c r="D16" i="29"/>
  <c r="E10" i="26"/>
  <c r="D32" i="21"/>
  <c r="D15" i="21"/>
  <c r="W24" i="26"/>
  <c r="Q24" i="26"/>
  <c r="H16" i="29"/>
  <c r="I16" i="29"/>
  <c r="U10" i="26"/>
  <c r="W10" i="26"/>
  <c r="K10" i="26"/>
  <c r="I10" i="26"/>
  <c r="O10" i="26"/>
  <c r="K24" i="26"/>
  <c r="O24" i="26"/>
  <c r="E16" i="29"/>
  <c r="F16" i="29"/>
  <c r="U24" i="26"/>
  <c r="Q10" i="26"/>
  <c r="I24" i="26"/>
  <c r="H32" i="21"/>
  <c r="F32" i="21"/>
  <c r="E32" i="21"/>
  <c r="I32" i="21"/>
  <c r="I15" i="21"/>
  <c r="H15" i="21"/>
  <c r="F15" i="21"/>
  <c r="E15" i="21"/>
  <c r="X24" i="26"/>
  <c r="R24" i="26"/>
  <c r="R10" i="26"/>
  <c r="X10" i="26"/>
  <c r="L10" i="26"/>
  <c r="L24" i="26"/>
  <c r="N40" i="21"/>
  <c r="G15" i="21"/>
  <c r="N32" i="21"/>
  <c r="G32" i="21"/>
  <c r="J32" i="21"/>
  <c r="N15" i="21"/>
  <c r="J15" i="21"/>
  <c r="AC24" i="26"/>
  <c r="L32" i="21"/>
  <c r="AC10" i="26"/>
  <c r="L15" i="21"/>
  <c r="AA10" i="26"/>
  <c r="AA24" i="26"/>
  <c r="S32" i="21"/>
  <c r="M25" i="26"/>
  <c r="K32" i="21"/>
  <c r="M11" i="26"/>
  <c r="K15" i="21"/>
  <c r="AD24" i="26"/>
  <c r="AD10" i="26"/>
  <c r="N26" i="26"/>
  <c r="M32" i="21"/>
  <c r="R32" i="21"/>
  <c r="P32" i="21"/>
  <c r="M15" i="21"/>
  <c r="P15" i="21"/>
  <c r="O15" i="21"/>
  <c r="Q15" i="21"/>
  <c r="Q32" i="21"/>
  <c r="O32" i="21"/>
  <c r="E27" i="25"/>
  <c r="D15" i="29"/>
  <c r="E11" i="25"/>
  <c r="D14" i="21"/>
  <c r="D31" i="21"/>
  <c r="W27" i="25"/>
  <c r="I27" i="25"/>
  <c r="Q11" i="25"/>
  <c r="K27" i="25"/>
  <c r="I11" i="25"/>
  <c r="W11" i="25"/>
  <c r="U27" i="25"/>
  <c r="O11" i="25"/>
  <c r="Q27" i="25"/>
  <c r="H15" i="29"/>
  <c r="I15" i="29"/>
  <c r="K11" i="25"/>
  <c r="O27" i="25"/>
  <c r="U11" i="25"/>
  <c r="E15" i="29"/>
  <c r="F15" i="29"/>
  <c r="H31" i="21"/>
  <c r="F31" i="21"/>
  <c r="I31" i="21"/>
  <c r="E31" i="21"/>
  <c r="F14" i="21"/>
  <c r="E14" i="21"/>
  <c r="I14" i="21"/>
  <c r="H14" i="21"/>
  <c r="X11" i="25"/>
  <c r="X27" i="25"/>
  <c r="R27" i="25"/>
  <c r="L11" i="25"/>
  <c r="L27" i="25"/>
  <c r="R11" i="25"/>
  <c r="O37" i="25"/>
  <c r="Q35" i="25"/>
  <c r="Q36" i="25"/>
  <c r="Q37" i="25"/>
  <c r="M40" i="21"/>
  <c r="G31" i="21"/>
  <c r="J31" i="21"/>
  <c r="N31" i="21"/>
  <c r="J14" i="21"/>
  <c r="N14" i="21"/>
  <c r="G14" i="21"/>
  <c r="AC27" i="25"/>
  <c r="L31" i="21"/>
  <c r="AA11" i="25"/>
  <c r="AC11" i="25"/>
  <c r="L14" i="21"/>
  <c r="AA27" i="25"/>
  <c r="S31" i="21"/>
  <c r="M28" i="25"/>
  <c r="K31" i="21"/>
  <c r="M12" i="25"/>
  <c r="K14" i="21"/>
  <c r="AD27" i="25"/>
  <c r="AD11" i="25"/>
  <c r="N29" i="25"/>
  <c r="M31" i="21"/>
  <c r="R31" i="21"/>
  <c r="P31" i="21"/>
  <c r="M14" i="21"/>
  <c r="P14" i="21"/>
  <c r="O14" i="21"/>
  <c r="Q14" i="21"/>
  <c r="O31" i="21"/>
  <c r="Q31" i="21"/>
  <c r="D14" i="29"/>
  <c r="Q25" i="24"/>
  <c r="H14" i="29"/>
  <c r="I14" i="29"/>
  <c r="D13" i="21"/>
  <c r="D30" i="21"/>
  <c r="I30" i="21"/>
  <c r="W25" i="24"/>
  <c r="I25" i="24"/>
  <c r="K25" i="24"/>
  <c r="E14" i="29"/>
  <c r="F14" i="29"/>
  <c r="U25" i="24"/>
  <c r="F13" i="21"/>
  <c r="E13" i="21"/>
  <c r="I13" i="21"/>
  <c r="H13" i="21"/>
  <c r="F30" i="21"/>
  <c r="E30" i="21"/>
  <c r="H30" i="21"/>
  <c r="X25" i="24"/>
  <c r="R25" i="24"/>
  <c r="L25" i="24"/>
  <c r="L40" i="21"/>
  <c r="G13" i="21"/>
  <c r="G30" i="21"/>
  <c r="J13" i="21"/>
  <c r="N13" i="21"/>
  <c r="J30" i="21"/>
  <c r="N30" i="21"/>
  <c r="AA25" i="24"/>
  <c r="M26" i="24"/>
  <c r="N27" i="24"/>
  <c r="AC25" i="24"/>
  <c r="L30" i="21"/>
  <c r="L13" i="21"/>
  <c r="S30" i="21"/>
  <c r="K13" i="21"/>
  <c r="K30" i="21"/>
  <c r="AD25" i="24"/>
  <c r="M13" i="21"/>
  <c r="P13" i="21"/>
  <c r="M30" i="21"/>
  <c r="R30" i="21"/>
  <c r="P30" i="21"/>
  <c r="O30" i="21"/>
  <c r="Q30" i="21"/>
  <c r="O13" i="21"/>
  <c r="Q13" i="21"/>
  <c r="E65" i="23"/>
  <c r="D13" i="29" s="1"/>
  <c r="E20" i="23"/>
  <c r="D12" i="21" s="1"/>
  <c r="O20" i="23"/>
  <c r="H12" i="21" s="1"/>
  <c r="D12" i="29"/>
  <c r="D11" i="21"/>
  <c r="H11" i="21"/>
  <c r="B23" i="21"/>
  <c r="B24" i="21"/>
  <c r="B25" i="21"/>
  <c r="B6" i="21"/>
  <c r="B7" i="21"/>
  <c r="B8" i="21"/>
  <c r="E75" i="20"/>
  <c r="D11" i="29" s="1"/>
  <c r="E20" i="20"/>
  <c r="D10" i="21" s="1"/>
  <c r="O20" i="20"/>
  <c r="H10" i="21" s="1"/>
  <c r="D10" i="29"/>
  <c r="E14" i="19"/>
  <c r="O40" i="18"/>
  <c r="E9" i="29"/>
  <c r="E40" i="18"/>
  <c r="W40" i="18"/>
  <c r="Q40" i="18"/>
  <c r="H9" i="29"/>
  <c r="I40" i="18"/>
  <c r="E25" i="21"/>
  <c r="W13" i="18"/>
  <c r="U13" i="18"/>
  <c r="E13" i="18"/>
  <c r="D8" i="21"/>
  <c r="K13" i="18"/>
  <c r="X13" i="18"/>
  <c r="O13" i="18"/>
  <c r="E57" i="17"/>
  <c r="E17" i="17"/>
  <c r="Q17" i="17"/>
  <c r="U17" i="17"/>
  <c r="E61" i="16"/>
  <c r="E17" i="16"/>
  <c r="U17" i="16"/>
  <c r="O17" i="16"/>
  <c r="W59" i="13"/>
  <c r="U59" i="13"/>
  <c r="E59" i="13"/>
  <c r="D6" i="29"/>
  <c r="E6" i="29"/>
  <c r="K59" i="13"/>
  <c r="I59" i="13"/>
  <c r="E19" i="13"/>
  <c r="X19" i="13"/>
  <c r="W19" i="13"/>
  <c r="U19" i="13"/>
  <c r="O19" i="13"/>
  <c r="K19" i="13"/>
  <c r="F6" i="29"/>
  <c r="G6" i="29"/>
  <c r="D23" i="21"/>
  <c r="D7" i="29"/>
  <c r="D24" i="21"/>
  <c r="D8" i="29"/>
  <c r="D25" i="21"/>
  <c r="D9" i="29"/>
  <c r="H6" i="21"/>
  <c r="F22" i="21"/>
  <c r="H22" i="21"/>
  <c r="M60" i="13"/>
  <c r="R59" i="13"/>
  <c r="O60" i="13"/>
  <c r="H5" i="21"/>
  <c r="Q19" i="13"/>
  <c r="X59" i="13"/>
  <c r="F8" i="21"/>
  <c r="F5" i="21"/>
  <c r="R17" i="16"/>
  <c r="Q17" i="16"/>
  <c r="H7" i="29"/>
  <c r="L19" i="13"/>
  <c r="E22" i="21"/>
  <c r="K17" i="16"/>
  <c r="W17" i="16"/>
  <c r="L40" i="18"/>
  <c r="K40" i="18"/>
  <c r="I19" i="13"/>
  <c r="M20" i="13"/>
  <c r="I17" i="16"/>
  <c r="M18" i="16"/>
  <c r="X17" i="16"/>
  <c r="I61" i="16"/>
  <c r="K17" i="17"/>
  <c r="F7" i="21"/>
  <c r="X61" i="16"/>
  <c r="D5" i="21"/>
  <c r="W17" i="17"/>
  <c r="Q57" i="17"/>
  <c r="H8" i="29"/>
  <c r="Q13" i="18"/>
  <c r="R13" i="18"/>
  <c r="Q59" i="13"/>
  <c r="H6" i="29"/>
  <c r="I6" i="29"/>
  <c r="U61" i="16"/>
  <c r="O61" i="16"/>
  <c r="E7" i="29"/>
  <c r="D22" i="21"/>
  <c r="K61" i="16"/>
  <c r="W61" i="16"/>
  <c r="L61" i="16"/>
  <c r="K57" i="17"/>
  <c r="F24" i="21"/>
  <c r="U40" i="18"/>
  <c r="H25" i="21"/>
  <c r="D26" i="21"/>
  <c r="U57" i="17"/>
  <c r="H8" i="21"/>
  <c r="I25" i="21"/>
  <c r="D6" i="21"/>
  <c r="O17" i="17"/>
  <c r="H7" i="21"/>
  <c r="R57" i="17"/>
  <c r="I13" i="18"/>
  <c r="M14" i="18"/>
  <c r="R40" i="18"/>
  <c r="M41" i="18"/>
  <c r="E9" i="21"/>
  <c r="D9" i="21"/>
  <c r="I17" i="17"/>
  <c r="I57" i="17"/>
  <c r="I7" i="21"/>
  <c r="R17" i="17"/>
  <c r="D7" i="21"/>
  <c r="W57" i="17"/>
  <c r="K63" i="19"/>
  <c r="W63" i="19"/>
  <c r="I63" i="19"/>
  <c r="U63" i="19"/>
  <c r="E10" i="29"/>
  <c r="F10" i="29"/>
  <c r="G10" i="29"/>
  <c r="Q63" i="19"/>
  <c r="H10" i="29"/>
  <c r="I10" i="29"/>
  <c r="E8" i="29"/>
  <c r="F8" i="29"/>
  <c r="G8" i="29"/>
  <c r="F7" i="29"/>
  <c r="G7" i="29"/>
  <c r="F9" i="29"/>
  <c r="G9" i="29"/>
  <c r="I9" i="29"/>
  <c r="I24" i="21"/>
  <c r="I8" i="29"/>
  <c r="I7" i="29"/>
  <c r="D40" i="21"/>
  <c r="N61" i="13"/>
  <c r="N22" i="21"/>
  <c r="G40" i="21"/>
  <c r="N42" i="18"/>
  <c r="N25" i="21"/>
  <c r="J25" i="21"/>
  <c r="S25" i="21"/>
  <c r="L17" i="17"/>
  <c r="AC61" i="16"/>
  <c r="L23" i="21"/>
  <c r="F25" i="21"/>
  <c r="G25" i="21"/>
  <c r="F6" i="21"/>
  <c r="AD19" i="13"/>
  <c r="I26" i="21"/>
  <c r="F23" i="21"/>
  <c r="AC59" i="13"/>
  <c r="L22" i="21"/>
  <c r="L59" i="13"/>
  <c r="E6" i="21"/>
  <c r="AC17" i="16"/>
  <c r="L6" i="21"/>
  <c r="L17" i="16"/>
  <c r="H23" i="21"/>
  <c r="M62" i="16"/>
  <c r="N63" i="16"/>
  <c r="I8" i="21"/>
  <c r="J8" i="21"/>
  <c r="X17" i="17"/>
  <c r="L57" i="17"/>
  <c r="AC57" i="17"/>
  <c r="L24" i="21"/>
  <c r="R61" i="16"/>
  <c r="E23" i="21"/>
  <c r="AA19" i="13"/>
  <c r="K5" i="21"/>
  <c r="L9" i="21"/>
  <c r="X57" i="17"/>
  <c r="I22" i="21"/>
  <c r="R19" i="13"/>
  <c r="G22" i="21"/>
  <c r="I23" i="21"/>
  <c r="I5" i="21"/>
  <c r="J5" i="21"/>
  <c r="X40" i="18"/>
  <c r="AC40" i="18"/>
  <c r="L25" i="21"/>
  <c r="L13" i="18"/>
  <c r="AA61" i="16"/>
  <c r="K23" i="21"/>
  <c r="E5" i="21"/>
  <c r="G5" i="21"/>
  <c r="E26" i="21"/>
  <c r="F26" i="21"/>
  <c r="H26" i="21"/>
  <c r="F9" i="21"/>
  <c r="G9" i="21"/>
  <c r="E8" i="21"/>
  <c r="G8" i="21"/>
  <c r="AC13" i="18"/>
  <c r="L8" i="21"/>
  <c r="AA40" i="18"/>
  <c r="K25" i="21"/>
  <c r="AC19" i="13"/>
  <c r="L5" i="21"/>
  <c r="I6" i="21"/>
  <c r="J6" i="21"/>
  <c r="H24" i="21"/>
  <c r="M58" i="17"/>
  <c r="AC17" i="17"/>
  <c r="L7" i="21"/>
  <c r="E7" i="21"/>
  <c r="N7" i="21"/>
  <c r="M18" i="17"/>
  <c r="E24" i="21"/>
  <c r="J7" i="21"/>
  <c r="R63" i="19"/>
  <c r="X63" i="19"/>
  <c r="M64" i="19"/>
  <c r="L63" i="19"/>
  <c r="J22" i="21"/>
  <c r="G23" i="21"/>
  <c r="G6" i="21"/>
  <c r="N6" i="21"/>
  <c r="N5" i="21"/>
  <c r="E40" i="21"/>
  <c r="F40" i="21"/>
  <c r="H40" i="21"/>
  <c r="G26" i="21"/>
  <c r="AD40" i="18"/>
  <c r="M25" i="21"/>
  <c r="R25" i="21"/>
  <c r="AD57" i="17"/>
  <c r="AD61" i="16"/>
  <c r="N8" i="21"/>
  <c r="AC63" i="19"/>
  <c r="L26" i="21"/>
  <c r="AA57" i="17"/>
  <c r="K24" i="21"/>
  <c r="M24" i="21"/>
  <c r="AD59" i="13"/>
  <c r="K22" i="21"/>
  <c r="P22" i="21"/>
  <c r="M5" i="21"/>
  <c r="AA13" i="18"/>
  <c r="K8" i="21"/>
  <c r="AD13" i="18"/>
  <c r="M23" i="21"/>
  <c r="N24" i="21"/>
  <c r="AA17" i="17"/>
  <c r="K7" i="21"/>
  <c r="M7" i="21"/>
  <c r="AA63" i="19"/>
  <c r="K26" i="21"/>
  <c r="P25" i="21"/>
  <c r="N59" i="17"/>
  <c r="N26" i="21"/>
  <c r="J26" i="21"/>
  <c r="K9" i="21"/>
  <c r="P23" i="21"/>
  <c r="N23" i="21"/>
  <c r="J23" i="21"/>
  <c r="S23" i="21"/>
  <c r="P5" i="21"/>
  <c r="AA17" i="16"/>
  <c r="K6" i="21"/>
  <c r="M6" i="21"/>
  <c r="G24" i="21"/>
  <c r="J24" i="21"/>
  <c r="S24" i="21"/>
  <c r="AD17" i="17"/>
  <c r="G7" i="21"/>
  <c r="S22" i="21"/>
  <c r="R24" i="21"/>
  <c r="R23" i="21"/>
  <c r="M22" i="21"/>
  <c r="R22" i="21"/>
  <c r="O25" i="21"/>
  <c r="Q25" i="21"/>
  <c r="P7" i="21"/>
  <c r="Q7" i="21"/>
  <c r="O24" i="21"/>
  <c r="O7" i="21"/>
  <c r="O23" i="21"/>
  <c r="Q23" i="21"/>
  <c r="O6" i="21"/>
  <c r="O5" i="21"/>
  <c r="Q5" i="21"/>
  <c r="M26" i="21"/>
  <c r="R26" i="21"/>
  <c r="P26" i="21"/>
  <c r="S26" i="21"/>
  <c r="P8" i="21"/>
  <c r="M8" i="21"/>
  <c r="P6" i="21"/>
  <c r="Q6" i="21"/>
  <c r="M9" i="21"/>
  <c r="AD17" i="16"/>
  <c r="P24" i="21"/>
  <c r="Q24" i="21"/>
  <c r="AD63" i="19"/>
  <c r="Q26" i="21"/>
  <c r="O26" i="21"/>
  <c r="O8" i="21"/>
  <c r="Q8" i="21"/>
  <c r="O22" i="21"/>
  <c r="Q22" i="21"/>
  <c r="H9" i="21"/>
  <c r="I9" i="21"/>
  <c r="M15" i="19"/>
  <c r="N65" i="19"/>
  <c r="N9" i="21"/>
  <c r="O9" i="21"/>
  <c r="P9" i="21"/>
  <c r="Q9" i="21"/>
  <c r="J9" i="21"/>
  <c r="X27" i="23" l="1"/>
  <c r="B34" i="23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U20" i="23"/>
  <c r="U65" i="23"/>
  <c r="W20" i="23"/>
  <c r="X5" i="23"/>
  <c r="I20" i="23"/>
  <c r="E12" i="21" s="1"/>
  <c r="N12" i="21" s="1"/>
  <c r="X26" i="23"/>
  <c r="W65" i="23"/>
  <c r="X4" i="23"/>
  <c r="X25" i="23"/>
  <c r="D29" i="21"/>
  <c r="L25" i="23"/>
  <c r="AA25" i="23" s="1"/>
  <c r="L5" i="23"/>
  <c r="AA5" i="23" s="1"/>
  <c r="L27" i="23"/>
  <c r="AA27" i="23" s="1"/>
  <c r="E13" i="29"/>
  <c r="F13" i="29" s="1"/>
  <c r="G13" i="29" s="1"/>
  <c r="K20" i="23"/>
  <c r="F12" i="21" s="1"/>
  <c r="L4" i="23"/>
  <c r="L26" i="23"/>
  <c r="I65" i="23"/>
  <c r="E29" i="21" s="1"/>
  <c r="N29" i="21" s="1"/>
  <c r="K65" i="23"/>
  <c r="F29" i="21" s="1"/>
  <c r="K58" i="22"/>
  <c r="F28" i="21" s="1"/>
  <c r="X21" i="22"/>
  <c r="X5" i="22"/>
  <c r="X13" i="22" s="1"/>
  <c r="W13" i="22"/>
  <c r="X19" i="22"/>
  <c r="W58" i="22"/>
  <c r="X20" i="22"/>
  <c r="I13" i="22"/>
  <c r="E11" i="21" s="1"/>
  <c r="N11" i="21" s="1"/>
  <c r="I58" i="22"/>
  <c r="E28" i="21" s="1"/>
  <c r="L19" i="22"/>
  <c r="AA19" i="22" s="1"/>
  <c r="L5" i="22"/>
  <c r="H28" i="21"/>
  <c r="J40" i="21" s="1"/>
  <c r="F11" i="21"/>
  <c r="O68" i="22"/>
  <c r="L21" i="22"/>
  <c r="AA21" i="22" s="1"/>
  <c r="U58" i="22"/>
  <c r="L20" i="22"/>
  <c r="AC20" i="22" s="1"/>
  <c r="F12" i="29"/>
  <c r="G12" i="29" s="1"/>
  <c r="D28" i="21"/>
  <c r="O85" i="20"/>
  <c r="X41" i="20"/>
  <c r="L54" i="20"/>
  <c r="AA54" i="20" s="1"/>
  <c r="L55" i="20"/>
  <c r="AA55" i="20" s="1"/>
  <c r="L56" i="20"/>
  <c r="Q56" i="20" s="1"/>
  <c r="L8" i="20"/>
  <c r="Q8" i="20" s="1"/>
  <c r="X44" i="20"/>
  <c r="X57" i="20"/>
  <c r="L7" i="20"/>
  <c r="AC7" i="20" s="1"/>
  <c r="X9" i="20"/>
  <c r="X43" i="20"/>
  <c r="X29" i="20"/>
  <c r="X31" i="20"/>
  <c r="X32" i="20"/>
  <c r="X33" i="20"/>
  <c r="L6" i="20"/>
  <c r="Q6" i="20" s="1"/>
  <c r="P6" i="20" s="1"/>
  <c r="X37" i="20"/>
  <c r="X38" i="20"/>
  <c r="L30" i="20"/>
  <c r="AA30" i="20" s="1"/>
  <c r="H27" i="21"/>
  <c r="I40" i="21" s="1"/>
  <c r="L29" i="20"/>
  <c r="AA29" i="20" s="1"/>
  <c r="L43" i="20"/>
  <c r="AA43" i="20" s="1"/>
  <c r="L46" i="20"/>
  <c r="AA46" i="20" s="1"/>
  <c r="L47" i="20"/>
  <c r="AA47" i="20" s="1"/>
  <c r="X34" i="20"/>
  <c r="W20" i="20"/>
  <c r="X30" i="20"/>
  <c r="X6" i="20"/>
  <c r="X48" i="20"/>
  <c r="X49" i="20"/>
  <c r="X50" i="20"/>
  <c r="X27" i="20"/>
  <c r="L49" i="20"/>
  <c r="Q49" i="20" s="1"/>
  <c r="X28" i="20"/>
  <c r="L37" i="20"/>
  <c r="AA37" i="20" s="1"/>
  <c r="X53" i="20"/>
  <c r="X54" i="20"/>
  <c r="X4" i="20"/>
  <c r="L44" i="20"/>
  <c r="AC44" i="20" s="1"/>
  <c r="K20" i="20"/>
  <c r="F10" i="21" s="1"/>
  <c r="L28" i="20"/>
  <c r="AA28" i="20" s="1"/>
  <c r="L38" i="20"/>
  <c r="AC38" i="20" s="1"/>
  <c r="L42" i="20"/>
  <c r="L33" i="20"/>
  <c r="Q33" i="20" s="1"/>
  <c r="R33" i="20" s="1"/>
  <c r="S33" i="20" s="1"/>
  <c r="L40" i="20"/>
  <c r="AC40" i="20" s="1"/>
  <c r="L48" i="20"/>
  <c r="Q48" i="20" s="1"/>
  <c r="D27" i="21"/>
  <c r="L36" i="20"/>
  <c r="L41" i="20"/>
  <c r="AA41" i="20" s="1"/>
  <c r="L5" i="20"/>
  <c r="AC5" i="20" s="1"/>
  <c r="X7" i="20"/>
  <c r="L39" i="20"/>
  <c r="AA39" i="20" s="1"/>
  <c r="L45" i="20"/>
  <c r="AC45" i="20" s="1"/>
  <c r="X56" i="20"/>
  <c r="W75" i="20"/>
  <c r="L31" i="20"/>
  <c r="X35" i="20"/>
  <c r="X36" i="20"/>
  <c r="L53" i="20"/>
  <c r="Q53" i="20" s="1"/>
  <c r="L57" i="20"/>
  <c r="AA57" i="20" s="1"/>
  <c r="X8" i="20"/>
  <c r="X39" i="20"/>
  <c r="X40" i="20"/>
  <c r="L50" i="20"/>
  <c r="AA50" i="20" s="1"/>
  <c r="X25" i="20"/>
  <c r="L27" i="20"/>
  <c r="AC27" i="20" s="1"/>
  <c r="L35" i="20"/>
  <c r="Q35" i="20" s="1"/>
  <c r="R35" i="20" s="1"/>
  <c r="S35" i="20" s="1"/>
  <c r="X46" i="20"/>
  <c r="X45" i="20"/>
  <c r="X47" i="20"/>
  <c r="X51" i="20"/>
  <c r="D18" i="29"/>
  <c r="F11" i="29"/>
  <c r="G11" i="29" s="1"/>
  <c r="H17" i="21"/>
  <c r="Q55" i="20"/>
  <c r="X5" i="20"/>
  <c r="U20" i="20"/>
  <c r="L51" i="20"/>
  <c r="I75" i="20"/>
  <c r="E27" i="21" s="1"/>
  <c r="L25" i="20"/>
  <c r="X26" i="20"/>
  <c r="U75" i="20"/>
  <c r="L34" i="20"/>
  <c r="L9" i="20"/>
  <c r="K75" i="20"/>
  <c r="F27" i="21" s="1"/>
  <c r="L26" i="20"/>
  <c r="X55" i="20"/>
  <c r="I20" i="20"/>
  <c r="E10" i="21" s="1"/>
  <c r="L4" i="20"/>
  <c r="L32" i="20"/>
  <c r="X42" i="20"/>
  <c r="X20" i="23" l="1"/>
  <c r="AC5" i="23"/>
  <c r="AD5" i="23" s="1"/>
  <c r="AE5" i="23" s="1"/>
  <c r="Q5" i="23"/>
  <c r="R5" i="23" s="1"/>
  <c r="S5" i="23" s="1"/>
  <c r="E18" i="29"/>
  <c r="G22" i="29" s="1"/>
  <c r="X65" i="23"/>
  <c r="G12" i="21"/>
  <c r="AC25" i="23"/>
  <c r="AD25" i="23" s="1"/>
  <c r="L65" i="23"/>
  <c r="Q27" i="23"/>
  <c r="R27" i="23" s="1"/>
  <c r="S27" i="23" s="1"/>
  <c r="Q25" i="23"/>
  <c r="P25" i="23" s="1"/>
  <c r="AC27" i="23"/>
  <c r="AD27" i="23" s="1"/>
  <c r="AE27" i="23" s="1"/>
  <c r="G29" i="21"/>
  <c r="AC4" i="23"/>
  <c r="AA4" i="23"/>
  <c r="L20" i="23"/>
  <c r="Q4" i="23"/>
  <c r="AA26" i="23"/>
  <c r="Q26" i="23"/>
  <c r="AC26" i="23"/>
  <c r="Q19" i="22"/>
  <c r="P19" i="22" s="1"/>
  <c r="AC21" i="22"/>
  <c r="AD21" i="22" s="1"/>
  <c r="AE21" i="22" s="1"/>
  <c r="AA5" i="22"/>
  <c r="AA13" i="22" s="1"/>
  <c r="L13" i="22"/>
  <c r="G11" i="21"/>
  <c r="D41" i="21"/>
  <c r="L58" i="22"/>
  <c r="X58" i="22"/>
  <c r="AC19" i="22"/>
  <c r="AD19" i="22" s="1"/>
  <c r="Q20" i="22"/>
  <c r="AA20" i="22"/>
  <c r="AD20" i="22" s="1"/>
  <c r="Q21" i="22"/>
  <c r="P21" i="22" s="1"/>
  <c r="Q5" i="22"/>
  <c r="AC5" i="22"/>
  <c r="G28" i="21"/>
  <c r="D34" i="21"/>
  <c r="N28" i="21"/>
  <c r="AC56" i="20"/>
  <c r="AA56" i="20"/>
  <c r="AC55" i="20"/>
  <c r="AC43" i="20"/>
  <c r="AD43" i="20" s="1"/>
  <c r="AE43" i="20" s="1"/>
  <c r="Q44" i="20"/>
  <c r="P44" i="20" s="1"/>
  <c r="AC29" i="20"/>
  <c r="AD29" i="20" s="1"/>
  <c r="AE29" i="20" s="1"/>
  <c r="Q40" i="20"/>
  <c r="P40" i="20" s="1"/>
  <c r="AC49" i="20"/>
  <c r="Q29" i="20"/>
  <c r="R29" i="20" s="1"/>
  <c r="S29" i="20" s="1"/>
  <c r="AA49" i="20"/>
  <c r="Q54" i="20"/>
  <c r="R54" i="20" s="1"/>
  <c r="S54" i="20" s="1"/>
  <c r="Q7" i="20"/>
  <c r="R7" i="20" s="1"/>
  <c r="S7" i="20" s="1"/>
  <c r="AC54" i="20"/>
  <c r="AD54" i="20" s="1"/>
  <c r="AE54" i="20" s="1"/>
  <c r="AA7" i="20"/>
  <c r="AD7" i="20" s="1"/>
  <c r="AE7" i="20" s="1"/>
  <c r="AA44" i="20"/>
  <c r="AD44" i="20" s="1"/>
  <c r="AE44" i="20" s="1"/>
  <c r="AA8" i="20"/>
  <c r="AD55" i="20"/>
  <c r="AE55" i="20" s="1"/>
  <c r="AA6" i="20"/>
  <c r="AC30" i="20"/>
  <c r="AD30" i="20" s="1"/>
  <c r="AE30" i="20" s="1"/>
  <c r="Q30" i="20"/>
  <c r="P30" i="20" s="1"/>
  <c r="AC8" i="20"/>
  <c r="AA48" i="20"/>
  <c r="AC39" i="20"/>
  <c r="AD39" i="20" s="1"/>
  <c r="AE39" i="20" s="1"/>
  <c r="Q39" i="20"/>
  <c r="P39" i="20" s="1"/>
  <c r="Q38" i="20"/>
  <c r="P38" i="20" s="1"/>
  <c r="Q46" i="20"/>
  <c r="R46" i="20" s="1"/>
  <c r="S46" i="20" s="1"/>
  <c r="Q47" i="20"/>
  <c r="P47" i="20" s="1"/>
  <c r="AC48" i="20"/>
  <c r="AD48" i="20" s="1"/>
  <c r="AE48" i="20" s="1"/>
  <c r="G10" i="21"/>
  <c r="Q37" i="20"/>
  <c r="P37" i="20" s="1"/>
  <c r="AA53" i="20"/>
  <c r="AA38" i="20"/>
  <c r="AD38" i="20" s="1"/>
  <c r="AE38" i="20" s="1"/>
  <c r="AC47" i="20"/>
  <c r="AD47" i="20" s="1"/>
  <c r="AE47" i="20" s="1"/>
  <c r="AA40" i="20"/>
  <c r="AD40" i="20" s="1"/>
  <c r="AE40" i="20" s="1"/>
  <c r="Q43" i="20"/>
  <c r="P43" i="20" s="1"/>
  <c r="AC37" i="20"/>
  <c r="AD37" i="20" s="1"/>
  <c r="AE37" i="20" s="1"/>
  <c r="AC6" i="20"/>
  <c r="Q57" i="20"/>
  <c r="R57" i="20" s="1"/>
  <c r="S57" i="20" s="1"/>
  <c r="H34" i="21"/>
  <c r="AC33" i="20"/>
  <c r="AA27" i="20"/>
  <c r="AD27" i="20" s="1"/>
  <c r="AE27" i="20" s="1"/>
  <c r="P35" i="20"/>
  <c r="Q27" i="20"/>
  <c r="P27" i="20" s="1"/>
  <c r="AC46" i="20"/>
  <c r="AD46" i="20" s="1"/>
  <c r="AE46" i="20" s="1"/>
  <c r="AC35" i="20"/>
  <c r="Q45" i="20"/>
  <c r="P45" i="20" s="1"/>
  <c r="Q28" i="20"/>
  <c r="AC28" i="20"/>
  <c r="AD28" i="20" s="1"/>
  <c r="AE28" i="20" s="1"/>
  <c r="AC42" i="20"/>
  <c r="Q42" i="20"/>
  <c r="X20" i="20"/>
  <c r="AA42" i="20"/>
  <c r="R6" i="20"/>
  <c r="S6" i="20" s="1"/>
  <c r="AA5" i="20"/>
  <c r="AD5" i="20" s="1"/>
  <c r="AE5" i="20" s="1"/>
  <c r="P33" i="20"/>
  <c r="AA35" i="20"/>
  <c r="AA33" i="20"/>
  <c r="Q5" i="20"/>
  <c r="R5" i="20" s="1"/>
  <c r="S5" i="20" s="1"/>
  <c r="D22" i="29"/>
  <c r="AA45" i="20"/>
  <c r="AD45" i="20" s="1"/>
  <c r="AE45" i="20" s="1"/>
  <c r="AC57" i="20"/>
  <c r="AD57" i="20" s="1"/>
  <c r="AE57" i="20" s="1"/>
  <c r="AC41" i="20"/>
  <c r="AD41" i="20" s="1"/>
  <c r="AE41" i="20" s="1"/>
  <c r="AC36" i="20"/>
  <c r="Q36" i="20"/>
  <c r="AA36" i="20"/>
  <c r="AC50" i="20"/>
  <c r="AD50" i="20" s="1"/>
  <c r="AE50" i="20" s="1"/>
  <c r="N10" i="21"/>
  <c r="Q41" i="20"/>
  <c r="P41" i="20" s="1"/>
  <c r="X75" i="20"/>
  <c r="Q50" i="20"/>
  <c r="R50" i="20" s="1"/>
  <c r="S50" i="20" s="1"/>
  <c r="AC53" i="20"/>
  <c r="Q31" i="20"/>
  <c r="AA31" i="20"/>
  <c r="AC31" i="20"/>
  <c r="P29" i="20"/>
  <c r="Q34" i="20"/>
  <c r="AA34" i="20"/>
  <c r="AC34" i="20"/>
  <c r="AA51" i="20"/>
  <c r="Q51" i="20"/>
  <c r="AC51" i="20"/>
  <c r="R53" i="20"/>
  <c r="S53" i="20" s="1"/>
  <c r="P53" i="20"/>
  <c r="AC4" i="20"/>
  <c r="Q4" i="20"/>
  <c r="L20" i="20"/>
  <c r="AA4" i="20"/>
  <c r="AC26" i="20"/>
  <c r="Q26" i="20"/>
  <c r="AA26" i="20"/>
  <c r="Q9" i="20"/>
  <c r="AA9" i="20"/>
  <c r="AC9" i="20"/>
  <c r="Q25" i="20"/>
  <c r="AA25" i="20"/>
  <c r="AC25" i="20"/>
  <c r="L75" i="20"/>
  <c r="R56" i="20"/>
  <c r="S56" i="20" s="1"/>
  <c r="P56" i="20"/>
  <c r="N27" i="21"/>
  <c r="G27" i="21"/>
  <c r="P8" i="20"/>
  <c r="R8" i="20"/>
  <c r="S8" i="20" s="1"/>
  <c r="R49" i="20"/>
  <c r="S49" i="20" s="1"/>
  <c r="P49" i="20"/>
  <c r="AD56" i="20"/>
  <c r="AE56" i="20" s="1"/>
  <c r="Q32" i="20"/>
  <c r="AA32" i="20"/>
  <c r="AC32" i="20"/>
  <c r="P48" i="20"/>
  <c r="R48" i="20"/>
  <c r="S48" i="20" s="1"/>
  <c r="R55" i="20"/>
  <c r="S55" i="20" s="1"/>
  <c r="P55" i="20"/>
  <c r="P27" i="23" l="1"/>
  <c r="P5" i="23"/>
  <c r="F18" i="29"/>
  <c r="G18" i="29" s="1"/>
  <c r="G23" i="29"/>
  <c r="R25" i="23"/>
  <c r="S25" i="23" s="1"/>
  <c r="AC65" i="23"/>
  <c r="L29" i="21" s="1"/>
  <c r="AC20" i="23"/>
  <c r="L12" i="21" s="1"/>
  <c r="P4" i="23"/>
  <c r="R4" i="23"/>
  <c r="Q20" i="23"/>
  <c r="I12" i="21" s="1"/>
  <c r="J12" i="21" s="1"/>
  <c r="AA20" i="23"/>
  <c r="AD4" i="23"/>
  <c r="AD26" i="23"/>
  <c r="AE26" i="23" s="1"/>
  <c r="AA65" i="23"/>
  <c r="P26" i="23"/>
  <c r="R26" i="23"/>
  <c r="S26" i="23" s="1"/>
  <c r="Q65" i="23"/>
  <c r="H13" i="29" s="1"/>
  <c r="I13" i="29" s="1"/>
  <c r="AE25" i="23"/>
  <c r="R21" i="22"/>
  <c r="S21" i="22" s="1"/>
  <c r="R19" i="22"/>
  <c r="S19" i="22" s="1"/>
  <c r="Q58" i="22"/>
  <c r="I28" i="21" s="1"/>
  <c r="J28" i="21" s="1"/>
  <c r="S28" i="21" s="1"/>
  <c r="AC58" i="22"/>
  <c r="L28" i="21" s="1"/>
  <c r="AE19" i="22"/>
  <c r="AD58" i="22"/>
  <c r="AC13" i="22"/>
  <c r="L11" i="21" s="1"/>
  <c r="R20" i="22"/>
  <c r="S20" i="22" s="1"/>
  <c r="R5" i="22"/>
  <c r="R13" i="22" s="1"/>
  <c r="Q13" i="22"/>
  <c r="I11" i="21" s="1"/>
  <c r="J11" i="21" s="1"/>
  <c r="AA58" i="22"/>
  <c r="M59" i="22" s="1"/>
  <c r="P20" i="22"/>
  <c r="P5" i="22"/>
  <c r="AD5" i="22"/>
  <c r="AD13" i="22" s="1"/>
  <c r="G34" i="21"/>
  <c r="G35" i="21" s="1"/>
  <c r="AE20" i="22"/>
  <c r="R38" i="20"/>
  <c r="S38" i="20" s="1"/>
  <c r="R40" i="20"/>
  <c r="S40" i="20" s="1"/>
  <c r="R39" i="20"/>
  <c r="S39" i="20" s="1"/>
  <c r="AD49" i="20"/>
  <c r="AE49" i="20" s="1"/>
  <c r="P7" i="20"/>
  <c r="P54" i="20"/>
  <c r="R44" i="20"/>
  <c r="S44" i="20" s="1"/>
  <c r="R37" i="20"/>
  <c r="S37" i="20" s="1"/>
  <c r="AD8" i="20"/>
  <c r="AE8" i="20" s="1"/>
  <c r="AD6" i="20"/>
  <c r="AE6" i="20" s="1"/>
  <c r="P46" i="20"/>
  <c r="R30" i="20"/>
  <c r="S30" i="20" s="1"/>
  <c r="R43" i="20"/>
  <c r="S43" i="20" s="1"/>
  <c r="AD53" i="20"/>
  <c r="AE53" i="20" s="1"/>
  <c r="AD33" i="20"/>
  <c r="AE33" i="20" s="1"/>
  <c r="P50" i="20"/>
  <c r="AD35" i="20"/>
  <c r="AE35" i="20" s="1"/>
  <c r="R45" i="20"/>
  <c r="S45" i="20" s="1"/>
  <c r="R27" i="20"/>
  <c r="S27" i="20" s="1"/>
  <c r="R47" i="20"/>
  <c r="S47" i="20" s="1"/>
  <c r="P57" i="20"/>
  <c r="AD51" i="20"/>
  <c r="AE51" i="20" s="1"/>
  <c r="AD42" i="20"/>
  <c r="AE42" i="20" s="1"/>
  <c r="R41" i="20"/>
  <c r="S41" i="20" s="1"/>
  <c r="P5" i="20"/>
  <c r="R28" i="20"/>
  <c r="S28" i="20" s="1"/>
  <c r="P28" i="20"/>
  <c r="P42" i="20"/>
  <c r="R42" i="20"/>
  <c r="S42" i="20" s="1"/>
  <c r="AC20" i="20"/>
  <c r="L10" i="21" s="1"/>
  <c r="AD36" i="20"/>
  <c r="AE36" i="20" s="1"/>
  <c r="P36" i="20"/>
  <c r="R36" i="20"/>
  <c r="S36" i="20" s="1"/>
  <c r="AD32" i="20"/>
  <c r="AE32" i="20" s="1"/>
  <c r="AD31" i="20"/>
  <c r="AE31" i="20" s="1"/>
  <c r="P31" i="20"/>
  <c r="R31" i="20"/>
  <c r="S31" i="20" s="1"/>
  <c r="AD9" i="20"/>
  <c r="AE9" i="20" s="1"/>
  <c r="AA20" i="20"/>
  <c r="AD4" i="20"/>
  <c r="AD34" i="20"/>
  <c r="AE34" i="20" s="1"/>
  <c r="R26" i="20"/>
  <c r="S26" i="20" s="1"/>
  <c r="P26" i="20"/>
  <c r="Q75" i="20"/>
  <c r="P25" i="20"/>
  <c r="R25" i="20"/>
  <c r="P34" i="20"/>
  <c r="R34" i="20"/>
  <c r="S34" i="20" s="1"/>
  <c r="P9" i="20"/>
  <c r="R9" i="20"/>
  <c r="S9" i="20" s="1"/>
  <c r="P4" i="20"/>
  <c r="Q20" i="20"/>
  <c r="I10" i="21" s="1"/>
  <c r="R4" i="20"/>
  <c r="P32" i="20"/>
  <c r="R32" i="20"/>
  <c r="S32" i="20" s="1"/>
  <c r="AD25" i="20"/>
  <c r="AA75" i="20"/>
  <c r="AC75" i="20"/>
  <c r="L27" i="21" s="1"/>
  <c r="AD26" i="20"/>
  <c r="AE26" i="20" s="1"/>
  <c r="P51" i="20"/>
  <c r="R51" i="20"/>
  <c r="S51" i="20" s="1"/>
  <c r="AD65" i="23" l="1"/>
  <c r="AE4" i="23"/>
  <c r="AD20" i="23"/>
  <c r="M21" i="23"/>
  <c r="K12" i="21"/>
  <c r="S4" i="23"/>
  <c r="R20" i="23"/>
  <c r="I29" i="21"/>
  <c r="J29" i="21" s="1"/>
  <c r="S29" i="21" s="1"/>
  <c r="M66" i="23"/>
  <c r="K29" i="21"/>
  <c r="R65" i="23"/>
  <c r="AE5" i="22"/>
  <c r="R58" i="22"/>
  <c r="K28" i="21"/>
  <c r="P28" i="21" s="1"/>
  <c r="H12" i="29"/>
  <c r="I12" i="29" s="1"/>
  <c r="L34" i="21"/>
  <c r="F22" i="29" s="1"/>
  <c r="S5" i="22"/>
  <c r="M14" i="22"/>
  <c r="N60" i="22" s="1"/>
  <c r="K11" i="21"/>
  <c r="H11" i="29"/>
  <c r="I27" i="21"/>
  <c r="S4" i="20"/>
  <c r="R20" i="20"/>
  <c r="I17" i="21"/>
  <c r="J10" i="21"/>
  <c r="J17" i="21" s="1"/>
  <c r="S25" i="20"/>
  <c r="R75" i="20"/>
  <c r="AD20" i="20"/>
  <c r="AE4" i="20"/>
  <c r="AE25" i="20"/>
  <c r="AD75" i="20"/>
  <c r="K27" i="21"/>
  <c r="M76" i="20"/>
  <c r="K10" i="21"/>
  <c r="M21" i="20"/>
  <c r="M12" i="21" l="1"/>
  <c r="P12" i="21"/>
  <c r="N67" i="23"/>
  <c r="P29" i="21"/>
  <c r="M29" i="21"/>
  <c r="M28" i="21"/>
  <c r="R28" i="21" s="1"/>
  <c r="M11" i="21"/>
  <c r="P11" i="21"/>
  <c r="I11" i="29"/>
  <c r="H18" i="29"/>
  <c r="M10" i="21"/>
  <c r="K17" i="21"/>
  <c r="H18" i="21" s="1"/>
  <c r="I18" i="21" s="1"/>
  <c r="P10" i="21"/>
  <c r="N77" i="20"/>
  <c r="K34" i="21"/>
  <c r="M27" i="21"/>
  <c r="P27" i="21"/>
  <c r="I34" i="21"/>
  <c r="J27" i="21"/>
  <c r="P34" i="21" l="1"/>
  <c r="O12" i="21"/>
  <c r="Q12" i="21"/>
  <c r="Q29" i="21"/>
  <c r="O29" i="21"/>
  <c r="R29" i="21"/>
  <c r="O28" i="21"/>
  <c r="Q28" i="21"/>
  <c r="Q11" i="21"/>
  <c r="O11" i="21"/>
  <c r="S27" i="21"/>
  <c r="S34" i="21" s="1"/>
  <c r="J34" i="21"/>
  <c r="Q10" i="21"/>
  <c r="O10" i="21"/>
  <c r="Q27" i="21"/>
  <c r="O27" i="21"/>
  <c r="R27" i="21"/>
  <c r="M34" i="21"/>
  <c r="M35" i="21" s="1"/>
  <c r="I18" i="29"/>
  <c r="H22" i="29"/>
  <c r="E22" i="29"/>
  <c r="H36" i="21"/>
  <c r="J22" i="29" l="1"/>
  <c r="H23" i="29"/>
  <c r="I22" i="29"/>
  <c r="E23" i="29"/>
  <c r="I23" i="29" s="1"/>
  <c r="F23" i="29"/>
  <c r="J35" i="21"/>
  <c r="E41" i="21"/>
  <c r="J23" i="29" l="1"/>
  <c r="D23" i="29"/>
</calcChain>
</file>

<file path=xl/sharedStrings.xml><?xml version="1.0" encoding="utf-8"?>
<sst xmlns="http://schemas.openxmlformats.org/spreadsheetml/2006/main" count="1582" uniqueCount="408">
  <si>
    <t>NO.</t>
  </si>
  <si>
    <t>BUYER</t>
  </si>
  <si>
    <t>VESSEL</t>
  </si>
  <si>
    <t>MEDIUM</t>
  </si>
  <si>
    <t>SM</t>
  </si>
  <si>
    <t>Aktual Blending</t>
  </si>
  <si>
    <t>QC Intruction</t>
  </si>
  <si>
    <t>B/L Qty</t>
  </si>
  <si>
    <t>4,500 GAR</t>
  </si>
  <si>
    <t>BL-Date</t>
  </si>
  <si>
    <t>Loaded</t>
  </si>
  <si>
    <t>Beda Antara QC intruction &amp; Aktual Blending</t>
  </si>
  <si>
    <t>Batubara M campur SM</t>
  </si>
  <si>
    <t>4,150 GAR</t>
  </si>
  <si>
    <t>Mei</t>
  </si>
  <si>
    <t>Month</t>
  </si>
  <si>
    <t>Total</t>
  </si>
  <si>
    <t>January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</si>
  <si>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</si>
  <si>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</si>
  <si>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</si>
  <si>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</si>
  <si>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</si>
  <si>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</si>
  <si>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</si>
  <si>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</si>
  <si>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</si>
  <si>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</si>
  <si>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</si>
  <si>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G.Ttl</t>
  </si>
  <si>
    <t>QC Instruction (A)</t>
  </si>
  <si>
    <t>Actual Blending (B)</t>
  </si>
  <si>
    <t>Diff (B - A)</t>
  </si>
  <si>
    <t>%</t>
  </si>
  <si>
    <t>Qty Medium</t>
  </si>
  <si>
    <t>Pebruari</t>
  </si>
  <si>
    <t>Maret</t>
  </si>
  <si>
    <t>April</t>
  </si>
  <si>
    <t>Juni</t>
  </si>
  <si>
    <t>Business Plan (C)</t>
  </si>
  <si>
    <t>Diff (B - C)</t>
  </si>
  <si>
    <t>Beda Antara Business Plan &amp; Aktual Blending</t>
  </si>
  <si>
    <t>Blended Medium to SM</t>
  </si>
  <si>
    <t>Business Plan</t>
  </si>
  <si>
    <t>Juli</t>
  </si>
  <si>
    <t>Agustus</t>
  </si>
  <si>
    <t>September</t>
  </si>
  <si>
    <t>Oktober</t>
  </si>
  <si>
    <t>November</t>
  </si>
  <si>
    <t>Desember</t>
  </si>
  <si>
    <t>dari total shipment SM</t>
  </si>
  <si>
    <t>Business Plan (A)</t>
  </si>
  <si>
    <t>M</t>
  </si>
  <si>
    <t>Grand total M (4500 + 4150)</t>
  </si>
  <si>
    <t>13-19</t>
  </si>
  <si>
    <t>20-26</t>
  </si>
  <si>
    <t>27-31</t>
  </si>
  <si>
    <t>M to SM
4150</t>
  </si>
  <si>
    <t>Periode</t>
  </si>
  <si>
    <t>Qty</t>
  </si>
  <si>
    <t>Ak.Qty</t>
  </si>
  <si>
    <t>4-10</t>
  </si>
  <si>
    <t>11-17</t>
  </si>
  <si>
    <t>25-31</t>
  </si>
  <si>
    <t>1 - 7</t>
  </si>
  <si>
    <t>8-14</t>
  </si>
  <si>
    <t>15-21</t>
  </si>
  <si>
    <t>22-28</t>
  </si>
  <si>
    <t>5-11</t>
  </si>
  <si>
    <t>12-18</t>
  </si>
  <si>
    <t>19-25</t>
  </si>
  <si>
    <t>Remark</t>
  </si>
  <si>
    <t>diff</t>
  </si>
  <si>
    <t>(Act - BP)</t>
  </si>
  <si>
    <t>Qty (tons)</t>
  </si>
  <si>
    <t>ACTUAL  BLENDING</t>
  </si>
  <si>
    <t>29-31</t>
  </si>
  <si>
    <t>1 - 4</t>
  </si>
  <si>
    <t>1 -5</t>
  </si>
  <si>
    <t>6-12</t>
  </si>
  <si>
    <t>27-30</t>
  </si>
  <si>
    <t>1 -3</t>
  </si>
  <si>
    <t>17-24</t>
  </si>
  <si>
    <t>1 -7</t>
  </si>
  <si>
    <t>22-29</t>
  </si>
  <si>
    <t>30-31</t>
  </si>
  <si>
    <t>Shipment SM
 Januari  2022</t>
  </si>
  <si>
    <t>LBE</t>
  </si>
  <si>
    <t>MANALAGI WANDA</t>
  </si>
  <si>
    <t>15-22</t>
  </si>
  <si>
    <t>23-28</t>
  </si>
  <si>
    <t>Bulan Januari 2023 = 4,500 GAR</t>
  </si>
  <si>
    <t>Bulan Januari 2023 = 4,150 GAR</t>
  </si>
  <si>
    <t>Periode  2023 (Business Plan Target : 1.5%)</t>
  </si>
  <si>
    <t>Bulan Pebruari 2023 = 4,500 GAR</t>
  </si>
  <si>
    <t>Bulan Pebruari 2023 = 4,150 GAR</t>
  </si>
  <si>
    <t>Bulan Maret 2023 = 4,500 GAR</t>
  </si>
  <si>
    <t>Bulan Maret 2023 = 4,150 GAR</t>
  </si>
  <si>
    <t>Bulan April 2023 = 4,500 GAR</t>
  </si>
  <si>
    <t>Bulan April 2023 = 4,150 GAR</t>
  </si>
  <si>
    <t>Bulan Mei 2023 = 4,500 GAR</t>
  </si>
  <si>
    <t>Bulan Mei 2023= 4,150 GAR</t>
  </si>
  <si>
    <t>Bulan Juni 2023 = 4,500 GAR</t>
  </si>
  <si>
    <t>Bulan Juni 2023= 4,150 GAR</t>
  </si>
  <si>
    <t>Bulan Juli 2023 = 4,500 GAR</t>
  </si>
  <si>
    <t>Bulan Juli 2023 = 4,150 GAR</t>
  </si>
  <si>
    <t>Bulan Agt 2023 = 4,500 GAR</t>
  </si>
  <si>
    <t>Bulan Agt 2023 = 4,150 GAR</t>
  </si>
  <si>
    <t>Bulan Sept 2023 = 4,500 GAR</t>
  </si>
  <si>
    <t>Bulan Sept 2023 = 4,150 GAR</t>
  </si>
  <si>
    <t>Bulan Oct 2023 = 4,500 GAR</t>
  </si>
  <si>
    <t>Bulan Oct 2023 = 4,150 GAR</t>
  </si>
  <si>
    <t>Bulan Nop 2023 = 4,500 GAR</t>
  </si>
  <si>
    <t>Bulan Nop 2023 = 4,150 GAR</t>
  </si>
  <si>
    <t>Bulan Des 2023 = 4,500 GAR</t>
  </si>
  <si>
    <t>Bulan Des 2023 = 4,150 GAR</t>
  </si>
  <si>
    <t>SPB JAYA AMARA</t>
  </si>
  <si>
    <t>PLN BATAM</t>
  </si>
  <si>
    <t>BROAD RICH</t>
  </si>
  <si>
    <t>CNBM</t>
  </si>
  <si>
    <t>SPB ABM NUBIRI</t>
  </si>
  <si>
    <t>CEP</t>
  </si>
  <si>
    <t>HC PROGRESS</t>
  </si>
  <si>
    <t>HUIHUANG</t>
  </si>
  <si>
    <t>BEI YUAN</t>
  </si>
  <si>
    <t>ZHUDIAN</t>
  </si>
  <si>
    <t>SPB ABM BINARI</t>
  </si>
  <si>
    <t>ZHENG JIE</t>
  </si>
  <si>
    <t>STARPORT</t>
  </si>
  <si>
    <t>SPB ABM SATRIA</t>
  </si>
  <si>
    <t>WOOYANG BANDERS</t>
  </si>
  <si>
    <t>KOSPO</t>
  </si>
  <si>
    <t>BG. ASIA R. 801</t>
  </si>
  <si>
    <t>IMM</t>
  </si>
  <si>
    <t>OCEAN ENERGY</t>
  </si>
  <si>
    <t>TF52/20</t>
  </si>
  <si>
    <t>SHENG YU</t>
  </si>
  <si>
    <t>ZJMI</t>
  </si>
  <si>
    <t>ZALEHA FITRAT</t>
  </si>
  <si>
    <t>BJP</t>
  </si>
  <si>
    <t>MANALAGI HITA</t>
  </si>
  <si>
    <t>JIN HAI ZHONG</t>
  </si>
  <si>
    <t>SHANGDIAN</t>
  </si>
  <si>
    <t>INTAN DAYA 368</t>
  </si>
  <si>
    <t>TUAS POWER</t>
  </si>
  <si>
    <t>SPB. ABM JINJU</t>
  </si>
  <si>
    <t>CEPR</t>
  </si>
  <si>
    <t>POS LOGISTICS 2</t>
  </si>
  <si>
    <t>TF 52/20</t>
  </si>
  <si>
    <t>PUTERI KIRANA</t>
  </si>
  <si>
    <t>CILACAP</t>
  </si>
  <si>
    <t>INTAN DAYA 32</t>
  </si>
  <si>
    <t>SPB JAYA BUANA</t>
  </si>
  <si>
    <t>SPB ABM ARAH</t>
  </si>
  <si>
    <t>XIN DONG GUAN 12</t>
  </si>
  <si>
    <t>RMN 366</t>
  </si>
  <si>
    <t>OCEAN SMOOTH</t>
  </si>
  <si>
    <t>SHENERGY</t>
  </si>
  <si>
    <t>BG SOM 88</t>
  </si>
  <si>
    <t>SEA HONESTY</t>
  </si>
  <si>
    <t>HH PIONEER</t>
  </si>
  <si>
    <t>CHINA ENERGY</t>
  </si>
  <si>
    <t>MAGIC VENUS</t>
  </si>
  <si>
    <t>SANMIGUEL</t>
  </si>
  <si>
    <t>YIN NENG</t>
  </si>
  <si>
    <t>CHANG HANG HAN HAI</t>
  </si>
  <si>
    <t>INTAN DAYA 228</t>
  </si>
  <si>
    <t>YUE DIAN 81</t>
  </si>
  <si>
    <t>CCS</t>
  </si>
  <si>
    <t>BG. BINA SARANA 28</t>
  </si>
  <si>
    <t>SAN SHIN</t>
  </si>
  <si>
    <t>SUMEC</t>
  </si>
  <si>
    <t>XIN DONG GUAN 3</t>
  </si>
  <si>
    <t>HUIHUANG_2</t>
  </si>
  <si>
    <t>ABM JINJU</t>
  </si>
  <si>
    <t>BG. KAPUAS JAYA 3652</t>
  </si>
  <si>
    <t>BG. BINA SARANA 88</t>
  </si>
  <si>
    <t>LUMOSO KASIH</t>
  </si>
  <si>
    <t>TOP CONFIDENCE</t>
  </si>
  <si>
    <t>HUADIAN</t>
  </si>
  <si>
    <t>ABM ARAH</t>
  </si>
  <si>
    <t>TIGER WEST</t>
  </si>
  <si>
    <t>DATANG</t>
  </si>
  <si>
    <t>XIN DONG GUAN 11</t>
  </si>
  <si>
    <t>1 - 5</t>
  </si>
  <si>
    <t>27-28</t>
  </si>
  <si>
    <t>PROTEFS</t>
  </si>
  <si>
    <t>IMR</t>
  </si>
  <si>
    <t>PUTERI SEJATI</t>
  </si>
  <si>
    <t>SINO OCEAN</t>
  </si>
  <si>
    <t>NENG YUAN</t>
  </si>
  <si>
    <t>BG. KAPUAS JAYA 3653</t>
  </si>
  <si>
    <t>RONG YUAN</t>
  </si>
  <si>
    <t>STAR CORAL</t>
  </si>
  <si>
    <t>HIGH SPEED</t>
  </si>
  <si>
    <t>SPB ABM INTAN</t>
  </si>
  <si>
    <t>SPB ABM JINJU</t>
  </si>
  <si>
    <t>BG. SOM 88</t>
  </si>
  <si>
    <t>YIN XUE</t>
  </si>
  <si>
    <t>RICHARD OLDENDORFT</t>
  </si>
  <si>
    <t>RELIENCE</t>
  </si>
  <si>
    <t>SCARLET FALCON</t>
  </si>
  <si>
    <t>BG. BILAK</t>
  </si>
  <si>
    <t>SPB. ABM ARAH</t>
  </si>
  <si>
    <t>EMERALD ETERNITY</t>
  </si>
  <si>
    <t>TATA POWER SM</t>
  </si>
  <si>
    <t xml:space="preserve">SPB JAYA AMARA </t>
  </si>
  <si>
    <t>DA HONG 16</t>
  </si>
  <si>
    <t>BG. RMN 366</t>
  </si>
  <si>
    <t>BG. RMN 343</t>
  </si>
  <si>
    <t>TP PROSPERITY V</t>
  </si>
  <si>
    <t>TPC 112</t>
  </si>
  <si>
    <t>JIN HAI HE</t>
  </si>
  <si>
    <t>SPB ABM ILJIN</t>
  </si>
  <si>
    <t>LUMOSO SAYANG</t>
  </si>
  <si>
    <t>CHOLA UNITY</t>
  </si>
  <si>
    <t>SEA DIAMOND</t>
  </si>
  <si>
    <t xml:space="preserve">HUADIAN </t>
  </si>
  <si>
    <t>XING SHENG</t>
  </si>
  <si>
    <t xml:space="preserve">TUAS POWER </t>
  </si>
  <si>
    <t>SANTARLI</t>
  </si>
  <si>
    <t>ZHEN HE</t>
  </si>
  <si>
    <t>LILA HANG ZHOU</t>
  </si>
  <si>
    <t>NAYARA ENERGY</t>
  </si>
  <si>
    <t>HC GLORY</t>
  </si>
  <si>
    <t>KONSTANTINUS II</t>
  </si>
  <si>
    <t>KITAI RESOURCES</t>
  </si>
  <si>
    <t>HUIHUANG_1</t>
  </si>
  <si>
    <t>MANALAGI TISYA</t>
  </si>
  <si>
    <t>DE YUAN</t>
  </si>
  <si>
    <t>PACIFIC PRIDE</t>
  </si>
  <si>
    <t>BATAAN</t>
  </si>
  <si>
    <t>SM NEW ORLEANS</t>
  </si>
  <si>
    <t>HE YUAN</t>
  </si>
  <si>
    <t>BG. KFT 8003</t>
  </si>
  <si>
    <t>BEK</t>
  </si>
  <si>
    <t>CHANG YANG JIN AN</t>
  </si>
  <si>
    <t>MV. DA HONG 16</t>
  </si>
  <si>
    <t>JABAL ALMISHT</t>
  </si>
  <si>
    <t>TATA POWER</t>
  </si>
  <si>
    <t>BBG NANNING</t>
  </si>
  <si>
    <t>SAN MIGUEL</t>
  </si>
  <si>
    <t>GOOD WISH</t>
  </si>
  <si>
    <t>CHIOS SUNRISE</t>
  </si>
  <si>
    <t>GBPC</t>
  </si>
  <si>
    <t>GENEVAN TRADER</t>
  </si>
  <si>
    <t>ENERGYGOR</t>
  </si>
  <si>
    <t>RUI NING 5</t>
  </si>
  <si>
    <t>ZHENG HAO</t>
  </si>
  <si>
    <t>BULK AQUILA</t>
  </si>
  <si>
    <t>TATA SM</t>
  </si>
  <si>
    <t>XING HUAN HAI</t>
  </si>
  <si>
    <t>BG. KALIMANTAN C</t>
  </si>
  <si>
    <t>HUIHUANG 2</t>
  </si>
  <si>
    <t>XI LONG 18</t>
  </si>
  <si>
    <t>1 - 2</t>
  </si>
  <si>
    <t>3 - 9</t>
  </si>
  <si>
    <t>10 - 16</t>
  </si>
  <si>
    <t>17 - 23</t>
  </si>
  <si>
    <t>24 - 30</t>
  </si>
  <si>
    <t>BG. RMN 351</t>
  </si>
  <si>
    <t>GREAT RICH</t>
  </si>
  <si>
    <t>SHANDONG PENG CHENG</t>
  </si>
  <si>
    <t>Summary Medium Campur SM 2023</t>
  </si>
  <si>
    <t>GH FORTUNE</t>
  </si>
  <si>
    <t>GOLDEN GINGER</t>
  </si>
  <si>
    <t>KUMHO</t>
  </si>
  <si>
    <t>SHUN FU WANG</t>
  </si>
  <si>
    <t>XIN RUN</t>
  </si>
  <si>
    <t>ADANI</t>
  </si>
  <si>
    <t>AQUAVITA SUN</t>
  </si>
  <si>
    <t>SSI AURORA</t>
  </si>
  <si>
    <t>MICHALIS</t>
  </si>
  <si>
    <t>BG. KAPUAS JAYA 336</t>
  </si>
  <si>
    <t>MANALAGI SAMBA</t>
  </si>
  <si>
    <t>JIA TONG</t>
  </si>
  <si>
    <t>KUMHO IPP</t>
  </si>
  <si>
    <t>DA TANG 711</t>
  </si>
  <si>
    <t>TIAN SHENG 26</t>
  </si>
  <si>
    <t>BG. BINA SARANA 02</t>
  </si>
  <si>
    <t>BG. RMN 374</t>
  </si>
  <si>
    <t>HANNA OLDENDORFF</t>
  </si>
  <si>
    <t>VIETNAM NGIHSON 2</t>
  </si>
  <si>
    <t>FEDERAL OSAKA</t>
  </si>
  <si>
    <t>BG. KAPUAS JAYA 335</t>
  </si>
  <si>
    <t>BG. ABM ARAH</t>
  </si>
  <si>
    <t>ALICE OLDENDORFF</t>
  </si>
  <si>
    <t>MXST BELLONA</t>
  </si>
  <si>
    <t>BG. SOM 69</t>
  </si>
  <si>
    <t>BG. ABM JINJU</t>
  </si>
  <si>
    <t>PEACE GEM</t>
  </si>
  <si>
    <t>HC BEAUTY</t>
  </si>
  <si>
    <t>BG. ABM INTAN</t>
  </si>
  <si>
    <t>BAO NING LING</t>
  </si>
  <si>
    <t>SPB. ABM BINARI</t>
  </si>
  <si>
    <t>HC PIONEER</t>
  </si>
  <si>
    <t>BG. PST 212</t>
  </si>
  <si>
    <t>BG. ASIA BAY 107</t>
  </si>
  <si>
    <t>PAROSHIP</t>
  </si>
  <si>
    <t>HE DA</t>
  </si>
  <si>
    <t>BG KAPUAS JAYA 3652</t>
  </si>
  <si>
    <t>UNITED HALO</t>
  </si>
  <si>
    <t>SHENERGV</t>
  </si>
  <si>
    <t>BLESSED LUCK</t>
  </si>
  <si>
    <t>BG. BINJAI</t>
  </si>
  <si>
    <t>JIA DA</t>
  </si>
  <si>
    <t>EVANGELIA</t>
  </si>
  <si>
    <t>SPB. ABM INTAN</t>
  </si>
  <si>
    <t>ZHENG RONG</t>
  </si>
  <si>
    <t>JIE LI</t>
  </si>
  <si>
    <t>IO ANNA POL</t>
  </si>
  <si>
    <t>SFL PEARL</t>
  </si>
  <si>
    <t>SHI DAI 1</t>
  </si>
  <si>
    <t>BG. RMN 337</t>
  </si>
  <si>
    <t>26-30</t>
  </si>
  <si>
    <t>BG. HASNUR 331</t>
  </si>
  <si>
    <t>ABM INTAN</t>
  </si>
  <si>
    <t>AFRICAN TURCAO</t>
  </si>
  <si>
    <t>TRANS AFRICA</t>
  </si>
  <si>
    <t>CILACAP EXP</t>
  </si>
  <si>
    <t>EIRINI P</t>
  </si>
  <si>
    <t>FJ AZALEA</t>
  </si>
  <si>
    <t>Energygor_(TES)</t>
  </si>
  <si>
    <t>PEC III</t>
  </si>
  <si>
    <t>BG. BISAI</t>
  </si>
  <si>
    <t>BG. LINTAS SAMUDRA 77</t>
  </si>
  <si>
    <t>VITA KOUAN</t>
  </si>
  <si>
    <t>GBPC (PEDC PLANT)</t>
  </si>
  <si>
    <t>FEDERAL IRIS</t>
  </si>
  <si>
    <t>LONG SHAN HU</t>
  </si>
  <si>
    <t>ELLA</t>
  </si>
  <si>
    <t>ANGGREK LAUT</t>
  </si>
  <si>
    <t xml:space="preserve">YI LI </t>
  </si>
  <si>
    <t>MOROWALI</t>
  </si>
  <si>
    <t>BG.RMN 366</t>
  </si>
  <si>
    <t>BG. BERLIAN PII</t>
  </si>
  <si>
    <t>BG. HASNUR 322</t>
  </si>
  <si>
    <t>MAGIC ECLIPSE</t>
  </si>
  <si>
    <t>SPB. ABM ILJIN</t>
  </si>
  <si>
    <t>TWIN DRAGON</t>
  </si>
  <si>
    <t>ANGELINA</t>
  </si>
  <si>
    <t>BG. HASNUR 33</t>
  </si>
  <si>
    <t>GNS HOPE</t>
  </si>
  <si>
    <t>BG. INDO DARMA. 1235</t>
  </si>
  <si>
    <t>PEC 3</t>
  </si>
  <si>
    <t>SPINEL</t>
  </si>
  <si>
    <t>ARCELOMITTAL</t>
  </si>
  <si>
    <t>SHENG AN YANG</t>
  </si>
  <si>
    <t>ZHONGHAIHUARUN 1</t>
  </si>
  <si>
    <t>LUMOSO DAMAI</t>
  </si>
  <si>
    <t>SPB. ABM NUBIRI</t>
  </si>
  <si>
    <t>XIN DONG GUAN 14</t>
  </si>
  <si>
    <t>ZHE HAI 517</t>
  </si>
  <si>
    <t>3-9</t>
  </si>
  <si>
    <t>10-16</t>
  </si>
  <si>
    <t>17-23</t>
  </si>
  <si>
    <t>24-31</t>
  </si>
  <si>
    <t>HC ENERGY</t>
  </si>
  <si>
    <t>ASIA SPRING</t>
  </si>
  <si>
    <t>PANCARAN I 5505</t>
  </si>
  <si>
    <t>NIKILAND</t>
  </si>
  <si>
    <t>ALPHA ETHOS</t>
  </si>
  <si>
    <t>GREAT FORTUNE</t>
  </si>
  <si>
    <t>JY HONGKONG</t>
  </si>
  <si>
    <t>HANWHA_SM</t>
  </si>
  <si>
    <t>BG. RMN 342J</t>
  </si>
  <si>
    <t>NINGBO INOVATION</t>
  </si>
  <si>
    <t>BINA SARANA 02</t>
  </si>
  <si>
    <t>PANCARAN GLORY</t>
  </si>
  <si>
    <t>DUTA AZZAM</t>
  </si>
  <si>
    <t>PANAMAX UNIVERSE</t>
  </si>
  <si>
    <t>FANEROMINI</t>
  </si>
  <si>
    <t>SHANDONG HAI YAO</t>
  </si>
  <si>
    <t>AGNES</t>
  </si>
  <si>
    <t>KIRAN AUSTRALIA</t>
  </si>
  <si>
    <t>BG. TBG 310</t>
  </si>
  <si>
    <t>OGBA</t>
  </si>
  <si>
    <t>BBG MASTER</t>
  </si>
  <si>
    <t>1 - 6</t>
  </si>
  <si>
    <t>7-13</t>
  </si>
  <si>
    <t>14-20</t>
  </si>
  <si>
    <t>21-27</t>
  </si>
  <si>
    <t>28-31</t>
  </si>
  <si>
    <t>BG. K. CAHAYA 88</t>
  </si>
  <si>
    <t>EBP</t>
  </si>
  <si>
    <t>CL ANZI HE</t>
  </si>
  <si>
    <t>GBPC(CEDC)</t>
  </si>
  <si>
    <t>GBPC(TPC)</t>
  </si>
  <si>
    <t>ALPHA AFOVOS</t>
  </si>
  <si>
    <t>BG. BINA SARANA II</t>
  </si>
  <si>
    <t>GOLDEN SUCCESSFUL 82</t>
  </si>
  <si>
    <t xml:space="preserve">KUMHO </t>
  </si>
  <si>
    <t>WU ZHOU 6</t>
  </si>
  <si>
    <t xml:space="preserve">STARPORT </t>
  </si>
  <si>
    <t>BG. ROBBY 303</t>
  </si>
  <si>
    <t>ZHONGHAIHUARUN I</t>
  </si>
  <si>
    <t>JENNEPONTO</t>
  </si>
  <si>
    <t>MH OSLO</t>
  </si>
  <si>
    <t>STAR ANTARES</t>
  </si>
  <si>
    <t>HONG XIANG</t>
  </si>
  <si>
    <t>YIN RUI</t>
  </si>
  <si>
    <t>VISHVA FIJETA</t>
  </si>
  <si>
    <t>YANGTZE NOVA</t>
  </si>
  <si>
    <t>AIPOS</t>
  </si>
  <si>
    <t>VIETNAM NGIHSON</t>
  </si>
  <si>
    <t>FORTUNE UNION</t>
  </si>
  <si>
    <t>BG. KAPUAS JAYA 366</t>
  </si>
  <si>
    <t>-0.44% from target 1.50%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</si>
</sst>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,##0;[Red]#,##0"/>
    <numFmt numFmtId="167" formatCode="[$-F800]dddd\,\ mmmm\ dd\,\ yyyy"/>
    <numFmt numFmtId="168" formatCode="#,##0.0"/>
    <numFmt numFmtId="169" formatCode="0.0%"/>
    <numFmt numFmtId="170" formatCode="&quot;₩&quot;#,##0;\-&quot;₩&quot;#,##0"/>
    <numFmt numFmtId="171" formatCode="&quot;₩&quot;#,##0;[Red]\-&quot;₩&quot;#,##0"/>
    <numFmt numFmtId="172" formatCode="_-* #,##0.00\ _€_-;\-* #,##0.00\ _€_-;_-* &quot;-&quot;??\ _€_-;_-@_-"/>
    <numFmt numFmtId="173" formatCode="_(* #\!\,##0_);_(* \!\(#\!\,##0\!\);_(* &quot;-&quot;_);_(@_)"/>
    <numFmt numFmtId="174" formatCode="_(* #\!\,##0\!.00_);_(* \!\(#\!\,##0\!.00\!\);_(* &quot;-&quot;??_);_(@_)"/>
    <numFmt numFmtId="175" formatCode="0.00000000000000%"/>
    <numFmt numFmtId="176" formatCode="0.000"/>
    <numFmt numFmtId="177" formatCode="_-[$Rp-421]* #,##0.00_-;\-[$Rp-421]* #,##0.00_-;_-[$Rp-421]* &quot;-&quot;??_-;_-@_-"/>
  </numFmts>
  <fonts count="5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바탕체"/>
      <family val="1"/>
      <charset val="129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theme="1"/>
      <name val="Calibri"/>
      <family val="3"/>
      <charset val="129"/>
      <scheme val="minor"/>
    </font>
    <font>
      <b/>
      <sz val="11"/>
      <color indexed="63"/>
      <name val="Calibri"/>
      <family val="2"/>
    </font>
    <font>
      <b/>
      <sz val="18"/>
      <color indexed="62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돋움"/>
      <family val="3"/>
      <charset val="129"/>
    </font>
    <font>
      <sz val="12"/>
      <name val="명조"/>
      <family val="3"/>
      <charset val="129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7"/>
      <name val="Calibri"/>
      <family val="2"/>
      <scheme val="minor"/>
    </font>
    <font>
      <sz val="9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sz val="9"/>
      <color theme="3" tint="-0.249977111117893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9"/>
      <color theme="1"/>
      <name val="Calibri"/>
      <family val="2"/>
      <charset val="1"/>
      <scheme val="minor"/>
    </font>
    <font>
      <b/>
      <sz val="9"/>
      <name val="Calibri"/>
      <family val="2"/>
      <charset val="1"/>
      <scheme val="minor"/>
    </font>
    <font>
      <sz val="9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"/>
      <scheme val="minor"/>
    </font>
    <font>
      <sz val="9"/>
      <color theme="9" tint="-0.499984740745262"/>
      <name val="Calibri"/>
      <family val="2"/>
      <scheme val="minor"/>
    </font>
    <font>
      <b/>
      <sz val="9"/>
      <color rgb="FF0000FF"/>
      <name val="Calibri"/>
      <family val="2"/>
      <charset val="1"/>
      <scheme val="minor"/>
    </font>
    <font>
      <sz val="9"/>
      <color rgb="FF0000FF"/>
      <name val="Calibri"/>
      <family val="2"/>
      <charset val="1"/>
      <scheme val="minor"/>
    </font>
    <font>
      <b/>
      <sz val="9"/>
      <color rgb="FF0000FF"/>
      <name val="Calibri"/>
      <family val="2"/>
      <scheme val="minor"/>
    </font>
    <font>
      <sz val="11"/>
      <color indexed="8"/>
      <name val="맑은 고딕"/>
      <family val="3"/>
    </font>
    <font>
      <sz val="8"/>
      <color theme="1"/>
      <name val="Calibri"/>
      <family val="2"/>
      <charset val="1"/>
      <scheme val="minor"/>
    </font>
    <font>
      <b/>
      <sz val="16"/>
      <color theme="1"/>
      <name val="Calibri"/>
      <family val="2"/>
      <charset val="1"/>
      <scheme val="minor"/>
    </font>
    <font>
      <sz val="9"/>
      <color rgb="FF0000FF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 style="thin">
        <color indexed="64"/>
      </top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 style="thin">
        <color indexed="64"/>
      </top>
      <bottom/>
      <diagonal/>
    </border>
    <border>
      <left style="mediumDashed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/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96">
    <xf numFmtId="0" fontId="0" fillId="0" borderId="0"/>
    <xf numFmtId="0" fontId="5" fillId="0" borderId="0"/>
    <xf numFmtId="9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5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2" borderId="3" applyNumberFormat="0" applyAlignment="0" applyProtection="0"/>
    <xf numFmtId="0" fontId="11" fillId="16" borderId="4" applyNumberFormat="0" applyAlignment="0" applyProtection="0"/>
    <xf numFmtId="0" fontId="12" fillId="0" borderId="0" applyNumberFormat="0" applyFill="0" applyBorder="0" applyAlignment="0" applyProtection="0"/>
    <xf numFmtId="0" fontId="13" fillId="17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3" applyNumberFormat="0" applyAlignment="0" applyProtection="0"/>
    <xf numFmtId="0" fontId="18" fillId="0" borderId="8" applyNumberFormat="0" applyFill="0" applyAlignment="0" applyProtection="0"/>
    <xf numFmtId="0" fontId="19" fillId="8" borderId="0" applyNumberFormat="0" applyBorder="0" applyAlignment="0" applyProtection="0"/>
    <xf numFmtId="0" fontId="20" fillId="0" borderId="0">
      <alignment vertical="center"/>
    </xf>
    <xf numFmtId="0" fontId="6" fillId="4" borderId="9" applyNumberFormat="0" applyFont="0" applyAlignment="0" applyProtection="0"/>
    <xf numFmtId="0" fontId="21" fillId="2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0" borderId="0" applyNumberFormat="0" applyFill="0" applyBorder="0" applyAlignment="0" applyProtection="0"/>
    <xf numFmtId="164" fontId="25" fillId="0" borderId="0" applyFont="0" applyFill="0" applyBorder="0" applyAlignment="0" applyProtection="0">
      <alignment vertical="center"/>
    </xf>
    <xf numFmtId="38" fontId="26" fillId="0" borderId="0" applyFont="0" applyFill="0" applyBorder="0" applyAlignment="0" applyProtection="0"/>
    <xf numFmtId="40" fontId="26" fillId="0" borderId="0" applyFont="0" applyFill="0" applyBorder="0" applyAlignment="0" applyProtection="0"/>
    <xf numFmtId="0" fontId="25" fillId="0" borderId="0">
      <alignment vertical="center"/>
    </xf>
    <xf numFmtId="0" fontId="4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5" fontId="50" fillId="0" borderId="0" applyFont="0" applyFill="0" applyBorder="0" applyAlignment="0" applyProtection="0">
      <alignment vertical="center"/>
    </xf>
    <xf numFmtId="164" fontId="50" fillId="0" borderId="0" applyFont="0" applyFill="0" applyBorder="0" applyAlignment="0" applyProtection="0">
      <alignment vertical="center"/>
    </xf>
    <xf numFmtId="170" fontId="50" fillId="0" borderId="0" applyFont="0" applyFill="0" applyBorder="0" applyAlignment="0" applyProtection="0">
      <alignment vertical="center"/>
    </xf>
    <xf numFmtId="173" fontId="6" fillId="0" borderId="0" applyFont="0" applyFill="0" applyBorder="0" applyAlignment="0" applyProtection="0"/>
    <xf numFmtId="164" fontId="50" fillId="0" borderId="0" applyFont="0" applyFill="0" applyBorder="0" applyAlignment="0" applyProtection="0">
      <alignment vertical="center"/>
    </xf>
    <xf numFmtId="171" fontId="50" fillId="0" borderId="0" applyFont="0" applyFill="0" applyBorder="0" applyAlignment="0" applyProtection="0">
      <alignment vertical="center"/>
    </xf>
    <xf numFmtId="17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5" fontId="50" fillId="0" borderId="0" applyFont="0" applyFill="0" applyBorder="0" applyAlignment="0" applyProtection="0">
      <alignment vertical="center"/>
    </xf>
    <xf numFmtId="165" fontId="50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/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/>
    <xf numFmtId="0" fontId="20" fillId="0" borderId="0"/>
    <xf numFmtId="0" fontId="6" fillId="0" borderId="0"/>
    <xf numFmtId="9" fontId="20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</cellStyleXfs>
  <cellXfs count="287">
    <xf numFmtId="0" fontId="0" fillId="0" borderId="0" xfId="0"/>
    <xf numFmtId="0" fontId="27" fillId="0" borderId="0" xfId="0" applyFont="1"/>
    <xf numFmtId="0" fontId="4" fillId="0" borderId="0" xfId="0" applyFont="1"/>
    <xf numFmtId="0" fontId="28" fillId="0" borderId="0" xfId="0" applyFont="1" applyAlignment="1">
      <alignment horizontal="center"/>
    </xf>
    <xf numFmtId="3" fontId="33" fillId="18" borderId="16" xfId="0" applyNumberFormat="1" applyFont="1" applyFill="1" applyBorder="1"/>
    <xf numFmtId="3" fontId="33" fillId="19" borderId="16" xfId="0" applyNumberFormat="1" applyFont="1" applyFill="1" applyBorder="1"/>
    <xf numFmtId="3" fontId="33" fillId="20" borderId="1" xfId="0" applyNumberFormat="1" applyFont="1" applyFill="1" applyBorder="1"/>
    <xf numFmtId="0" fontId="29" fillId="0" borderId="0" xfId="0" applyFont="1"/>
    <xf numFmtId="0" fontId="30" fillId="0" borderId="20" xfId="1" applyFont="1" applyBorder="1" applyAlignment="1">
      <alignment vertical="center"/>
    </xf>
    <xf numFmtId="0" fontId="30" fillId="0" borderId="21" xfId="1" applyFont="1" applyBorder="1" applyAlignment="1">
      <alignment vertical="center"/>
    </xf>
    <xf numFmtId="3" fontId="32" fillId="0" borderId="21" xfId="0" applyNumberFormat="1" applyFont="1" applyBorder="1" applyAlignment="1">
      <alignment horizontal="center" vertical="center"/>
    </xf>
    <xf numFmtId="16" fontId="32" fillId="0" borderId="21" xfId="0" quotePrefix="1" applyNumberFormat="1" applyFont="1" applyBorder="1" applyAlignment="1">
      <alignment horizontal="center" vertical="center"/>
    </xf>
    <xf numFmtId="9" fontId="29" fillId="0" borderId="21" xfId="0" applyNumberFormat="1" applyFont="1" applyBorder="1"/>
    <xf numFmtId="3" fontId="29" fillId="0" borderId="21" xfId="0" applyNumberFormat="1" applyFont="1" applyBorder="1"/>
    <xf numFmtId="0" fontId="30" fillId="0" borderId="0" xfId="1" applyFont="1" applyAlignment="1">
      <alignment vertical="center"/>
    </xf>
    <xf numFmtId="9" fontId="34" fillId="21" borderId="2" xfId="0" applyNumberFormat="1" applyFont="1" applyFill="1" applyBorder="1" applyAlignment="1">
      <alignment vertical="center"/>
    </xf>
    <xf numFmtId="0" fontId="29" fillId="0" borderId="1" xfId="0" applyFont="1" applyBorder="1" applyAlignment="1">
      <alignment horizontal="center" vertical="center"/>
    </xf>
    <xf numFmtId="0" fontId="4" fillId="0" borderId="20" xfId="0" applyFont="1" applyBorder="1"/>
    <xf numFmtId="0" fontId="27" fillId="0" borderId="20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21" xfId="0" applyFont="1" applyBorder="1"/>
    <xf numFmtId="0" fontId="4" fillId="0" borderId="21" xfId="0" applyFont="1" applyBorder="1"/>
    <xf numFmtId="0" fontId="4" fillId="0" borderId="15" xfId="0" applyFont="1" applyBorder="1"/>
    <xf numFmtId="0" fontId="31" fillId="0" borderId="1" xfId="1" applyFont="1" applyBorder="1" applyAlignment="1">
      <alignment vertical="center"/>
    </xf>
    <xf numFmtId="16" fontId="31" fillId="0" borderId="1" xfId="0" quotePrefix="1" applyNumberFormat="1" applyFont="1" applyBorder="1" applyAlignment="1">
      <alignment horizontal="center" vertical="center"/>
    </xf>
    <xf numFmtId="0" fontId="28" fillId="0" borderId="0" xfId="0" applyFont="1"/>
    <xf numFmtId="9" fontId="29" fillId="20" borderId="1" xfId="0" applyNumberFormat="1" applyFont="1" applyFill="1" applyBorder="1" applyAlignment="1">
      <alignment horizontal="center"/>
    </xf>
    <xf numFmtId="3" fontId="29" fillId="20" borderId="1" xfId="0" applyNumberFormat="1" applyFont="1" applyFill="1" applyBorder="1"/>
    <xf numFmtId="166" fontId="31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9" fontId="29" fillId="19" borderId="1" xfId="0" applyNumberFormat="1" applyFont="1" applyFill="1" applyBorder="1" applyAlignment="1">
      <alignment horizontal="center"/>
    </xf>
    <xf numFmtId="3" fontId="29" fillId="19" borderId="1" xfId="0" applyNumberFormat="1" applyFont="1" applyFill="1" applyBorder="1"/>
    <xf numFmtId="9" fontId="29" fillId="18" borderId="1" xfId="0" applyNumberFormat="1" applyFont="1" applyFill="1" applyBorder="1" applyAlignment="1">
      <alignment horizontal="center"/>
    </xf>
    <xf numFmtId="3" fontId="29" fillId="18" borderId="1" xfId="0" applyNumberFormat="1" applyFont="1" applyFill="1" applyBorder="1"/>
    <xf numFmtId="3" fontId="28" fillId="21" borderId="19" xfId="0" applyNumberFormat="1" applyFont="1" applyFill="1" applyBorder="1" applyAlignment="1">
      <alignment vertical="center"/>
    </xf>
    <xf numFmtId="9" fontId="28" fillId="21" borderId="19" xfId="0" applyNumberFormat="1" applyFont="1" applyFill="1" applyBorder="1" applyAlignment="1">
      <alignment vertical="center"/>
    </xf>
    <xf numFmtId="3" fontId="28" fillId="21" borderId="16" xfId="0" applyNumberFormat="1" applyFont="1" applyFill="1" applyBorder="1" applyAlignment="1">
      <alignment vertical="center"/>
    </xf>
    <xf numFmtId="16" fontId="36" fillId="0" borderId="20" xfId="0" quotePrefix="1" applyNumberFormat="1" applyFont="1" applyBorder="1" applyAlignment="1">
      <alignment horizontal="center" vertical="center"/>
    </xf>
    <xf numFmtId="9" fontId="28" fillId="0" borderId="0" xfId="0" applyNumberFormat="1" applyFont="1"/>
    <xf numFmtId="3" fontId="28" fillId="0" borderId="0" xfId="0" applyNumberFormat="1" applyFont="1"/>
    <xf numFmtId="3" fontId="36" fillId="0" borderId="0" xfId="0" applyNumberFormat="1" applyFont="1" applyAlignment="1">
      <alignment horizontal="center" vertical="center"/>
    </xf>
    <xf numFmtId="16" fontId="36" fillId="0" borderId="0" xfId="0" quotePrefix="1" applyNumberFormat="1" applyFont="1" applyAlignment="1">
      <alignment horizontal="center" vertical="center"/>
    </xf>
    <xf numFmtId="0" fontId="28" fillId="0" borderId="18" xfId="0" applyFont="1" applyBorder="1"/>
    <xf numFmtId="3" fontId="35" fillId="0" borderId="1" xfId="0" applyNumberFormat="1" applyFont="1" applyBorder="1" applyAlignment="1">
      <alignment horizontal="center" vertical="center"/>
    </xf>
    <xf numFmtId="0" fontId="35" fillId="0" borderId="0" xfId="0" applyFont="1"/>
    <xf numFmtId="9" fontId="35" fillId="0" borderId="0" xfId="0" applyNumberFormat="1" applyFont="1"/>
    <xf numFmtId="0" fontId="27" fillId="22" borderId="13" xfId="0" applyFont="1" applyFill="1" applyBorder="1"/>
    <xf numFmtId="0" fontId="27" fillId="22" borderId="20" xfId="0" applyFont="1" applyFill="1" applyBorder="1"/>
    <xf numFmtId="0" fontId="31" fillId="0" borderId="13" xfId="0" applyFont="1" applyBorder="1" applyAlignment="1">
      <alignment horizontal="center" vertical="center"/>
    </xf>
    <xf numFmtId="3" fontId="35" fillId="0" borderId="1" xfId="0" applyNumberFormat="1" applyFont="1" applyBorder="1" applyAlignment="1">
      <alignment horizontal="right" vertical="center"/>
    </xf>
    <xf numFmtId="9" fontId="35" fillId="0" borderId="0" xfId="0" applyNumberFormat="1" applyFont="1" applyAlignment="1">
      <alignment horizontal="right"/>
    </xf>
    <xf numFmtId="0" fontId="35" fillId="0" borderId="0" xfId="0" applyFont="1" applyAlignment="1">
      <alignment horizontal="right"/>
    </xf>
    <xf numFmtId="17" fontId="3" fillId="0" borderId="0" xfId="0" applyNumberFormat="1" applyFont="1"/>
    <xf numFmtId="0" fontId="27" fillId="19" borderId="1" xfId="0" applyFont="1" applyFill="1" applyBorder="1" applyAlignment="1">
      <alignment horizontal="center" vertical="center"/>
    </xf>
    <xf numFmtId="166" fontId="37" fillId="0" borderId="1" xfId="0" applyNumberFormat="1" applyFont="1" applyBorder="1" applyAlignment="1">
      <alignment horizontal="center" vertical="center"/>
    </xf>
    <xf numFmtId="0" fontId="41" fillId="19" borderId="22" xfId="0" applyFont="1" applyFill="1" applyBorder="1" applyAlignment="1">
      <alignment horizontal="center" vertical="center"/>
    </xf>
    <xf numFmtId="0" fontId="41" fillId="18" borderId="22" xfId="0" applyFont="1" applyFill="1" applyBorder="1" applyAlignment="1">
      <alignment horizontal="center" vertical="center"/>
    </xf>
    <xf numFmtId="3" fontId="40" fillId="23" borderId="1" xfId="0" applyNumberFormat="1" applyFont="1" applyFill="1" applyBorder="1" applyAlignment="1">
      <alignment horizontal="center" vertical="center"/>
    </xf>
    <xf numFmtId="3" fontId="42" fillId="0" borderId="1" xfId="0" applyNumberFormat="1" applyFont="1" applyBorder="1" applyAlignment="1">
      <alignment horizontal="center" vertical="center"/>
    </xf>
    <xf numFmtId="3" fontId="41" fillId="21" borderId="1" xfId="0" applyNumberFormat="1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3" fillId="0" borderId="0" xfId="1" applyFont="1" applyAlignment="1">
      <alignment vertical="center"/>
    </xf>
    <xf numFmtId="3" fontId="43" fillId="0" borderId="0" xfId="0" applyNumberFormat="1" applyFont="1" applyAlignment="1">
      <alignment horizontal="center" vertical="center"/>
    </xf>
    <xf numFmtId="0" fontId="2" fillId="0" borderId="21" xfId="0" applyFont="1" applyBorder="1"/>
    <xf numFmtId="0" fontId="2" fillId="0" borderId="15" xfId="0" applyFont="1" applyBorder="1"/>
    <xf numFmtId="0" fontId="44" fillId="0" borderId="27" xfId="52" applyFont="1" applyBorder="1" applyAlignment="1">
      <alignment horizontal="right"/>
    </xf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0" fillId="23" borderId="0" xfId="0" applyFont="1" applyFill="1" applyAlignment="1">
      <alignment vertical="center"/>
    </xf>
    <xf numFmtId="0" fontId="40" fillId="0" borderId="20" xfId="0" applyFont="1" applyBorder="1" applyAlignment="1">
      <alignment vertical="center"/>
    </xf>
    <xf numFmtId="3" fontId="40" fillId="0" borderId="0" xfId="0" applyNumberFormat="1" applyFont="1" applyAlignment="1">
      <alignment vertical="center"/>
    </xf>
    <xf numFmtId="3" fontId="28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3" fontId="28" fillId="23" borderId="1" xfId="0" applyNumberFormat="1" applyFont="1" applyFill="1" applyBorder="1" applyAlignment="1">
      <alignment horizontal="center" vertical="center"/>
    </xf>
    <xf numFmtId="0" fontId="31" fillId="0" borderId="13" xfId="0" applyFont="1" applyBorder="1" applyAlignment="1">
      <alignment horizontal="right" vertical="center"/>
    </xf>
    <xf numFmtId="0" fontId="30" fillId="0" borderId="20" xfId="1" applyFont="1" applyBorder="1" applyAlignment="1">
      <alignment horizontal="right" vertical="center"/>
    </xf>
    <xf numFmtId="16" fontId="36" fillId="0" borderId="20" xfId="0" quotePrefix="1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167" fontId="28" fillId="0" borderId="21" xfId="0" applyNumberFormat="1" applyFont="1" applyBorder="1" applyAlignment="1">
      <alignment vertical="center"/>
    </xf>
    <xf numFmtId="168" fontId="40" fillId="23" borderId="1" xfId="0" applyNumberFormat="1" applyFont="1" applyFill="1" applyBorder="1" applyAlignment="1">
      <alignment horizontal="center" vertical="center"/>
    </xf>
    <xf numFmtId="168" fontId="42" fillId="0" borderId="1" xfId="0" applyNumberFormat="1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3" fontId="31" fillId="0" borderId="1" xfId="0" applyNumberFormat="1" applyFont="1" applyBorder="1" applyAlignment="1">
      <alignment horizontal="center" vertical="center"/>
    </xf>
    <xf numFmtId="0" fontId="28" fillId="20" borderId="1" xfId="0" applyFont="1" applyFill="1" applyBorder="1" applyAlignment="1">
      <alignment horizontal="center" vertical="center"/>
    </xf>
    <xf numFmtId="0" fontId="41" fillId="18" borderId="1" xfId="0" applyFont="1" applyFill="1" applyBorder="1" applyAlignment="1">
      <alignment horizontal="center" vertical="center"/>
    </xf>
    <xf numFmtId="0" fontId="41" fillId="19" borderId="1" xfId="0" applyFont="1" applyFill="1" applyBorder="1" applyAlignment="1">
      <alignment horizontal="center" vertical="center"/>
    </xf>
    <xf numFmtId="9" fontId="29" fillId="25" borderId="1" xfId="0" applyNumberFormat="1" applyFont="1" applyFill="1" applyBorder="1" applyAlignment="1">
      <alignment horizontal="center"/>
    </xf>
    <xf numFmtId="3" fontId="29" fillId="25" borderId="1" xfId="0" applyNumberFormat="1" applyFont="1" applyFill="1" applyBorder="1"/>
    <xf numFmtId="3" fontId="33" fillId="25" borderId="1" xfId="0" applyNumberFormat="1" applyFont="1" applyFill="1" applyBorder="1"/>
    <xf numFmtId="0" fontId="41" fillId="25" borderId="22" xfId="0" applyFont="1" applyFill="1" applyBorder="1" applyAlignment="1">
      <alignment horizontal="center" vertical="center"/>
    </xf>
    <xf numFmtId="0" fontId="41" fillId="25" borderId="1" xfId="0" applyFont="1" applyFill="1" applyBorder="1" applyAlignment="1">
      <alignment horizontal="center" vertical="center"/>
    </xf>
    <xf numFmtId="3" fontId="46" fillId="25" borderId="1" xfId="0" applyNumberFormat="1" applyFont="1" applyFill="1" applyBorder="1"/>
    <xf numFmtId="3" fontId="40" fillId="23" borderId="0" xfId="0" applyNumberFormat="1" applyFont="1" applyFill="1" applyAlignment="1">
      <alignment vertical="center"/>
    </xf>
    <xf numFmtId="169" fontId="47" fillId="0" borderId="0" xfId="54" applyNumberFormat="1" applyFont="1" applyFill="1" applyBorder="1" applyAlignment="1">
      <alignment horizontal="center" vertical="center"/>
    </xf>
    <xf numFmtId="0" fontId="47" fillId="0" borderId="0" xfId="0" applyFont="1" applyAlignment="1">
      <alignment vertical="center"/>
    </xf>
    <xf numFmtId="3" fontId="40" fillId="23" borderId="2" xfId="0" applyNumberFormat="1" applyFont="1" applyFill="1" applyBorder="1" applyAlignment="1">
      <alignment horizontal="center" vertical="center"/>
    </xf>
    <xf numFmtId="3" fontId="40" fillId="23" borderId="16" xfId="0" applyNumberFormat="1" applyFont="1" applyFill="1" applyBorder="1" applyAlignment="1">
      <alignment horizontal="center" vertical="center"/>
    </xf>
    <xf numFmtId="3" fontId="42" fillId="0" borderId="16" xfId="0" applyNumberFormat="1" applyFont="1" applyBorder="1" applyAlignment="1">
      <alignment horizontal="center" vertical="center"/>
    </xf>
    <xf numFmtId="3" fontId="48" fillId="23" borderId="29" xfId="0" applyNumberFormat="1" applyFont="1" applyFill="1" applyBorder="1" applyAlignment="1">
      <alignment horizontal="center" vertical="center"/>
    </xf>
    <xf numFmtId="3" fontId="48" fillId="23" borderId="30" xfId="0" applyNumberFormat="1" applyFont="1" applyFill="1" applyBorder="1" applyAlignment="1">
      <alignment horizontal="center" vertical="center"/>
    </xf>
    <xf numFmtId="3" fontId="48" fillId="23" borderId="31" xfId="0" applyNumberFormat="1" applyFont="1" applyFill="1" applyBorder="1" applyAlignment="1">
      <alignment horizontal="center" vertical="center"/>
    </xf>
    <xf numFmtId="3" fontId="47" fillId="0" borderId="28" xfId="0" applyNumberFormat="1" applyFont="1" applyBorder="1" applyAlignment="1">
      <alignment horizontal="center" vertical="center"/>
    </xf>
    <xf numFmtId="169" fontId="40" fillId="0" borderId="0" xfId="54" applyNumberFormat="1" applyFont="1" applyAlignment="1">
      <alignment vertical="center"/>
    </xf>
    <xf numFmtId="3" fontId="28" fillId="23" borderId="22" xfId="0" applyNumberFormat="1" applyFont="1" applyFill="1" applyBorder="1" applyAlignment="1">
      <alignment horizontal="center" vertical="center"/>
    </xf>
    <xf numFmtId="0" fontId="47" fillId="0" borderId="33" xfId="0" applyFont="1" applyBorder="1" applyAlignment="1">
      <alignment vertical="center"/>
    </xf>
    <xf numFmtId="0" fontId="40" fillId="0" borderId="34" xfId="0" applyFont="1" applyBorder="1" applyAlignment="1">
      <alignment vertical="center"/>
    </xf>
    <xf numFmtId="169" fontId="40" fillId="23" borderId="0" xfId="54" applyNumberFormat="1" applyFont="1" applyFill="1" applyAlignment="1">
      <alignment vertical="center"/>
    </xf>
    <xf numFmtId="0" fontId="41" fillId="26" borderId="1" xfId="0" applyFont="1" applyFill="1" applyBorder="1" applyAlignment="1">
      <alignment horizontal="center" vertical="center"/>
    </xf>
    <xf numFmtId="3" fontId="47" fillId="0" borderId="1" xfId="0" applyNumberFormat="1" applyFont="1" applyBorder="1" applyAlignment="1">
      <alignment horizontal="center" vertical="center"/>
    </xf>
    <xf numFmtId="169" fontId="28" fillId="0" borderId="1" xfId="54" applyNumberFormat="1" applyFont="1" applyBorder="1" applyAlignment="1">
      <alignment horizontal="center" vertical="center"/>
    </xf>
    <xf numFmtId="164" fontId="40" fillId="0" borderId="0" xfId="55" applyFont="1" applyAlignment="1">
      <alignment vertical="center"/>
    </xf>
    <xf numFmtId="169" fontId="28" fillId="0" borderId="0" xfId="54" applyNumberFormat="1" applyFont="1" applyFill="1" applyBorder="1"/>
    <xf numFmtId="10" fontId="29" fillId="25" borderId="1" xfId="0" applyNumberFormat="1" applyFont="1" applyFill="1" applyBorder="1" applyAlignment="1">
      <alignment horizontal="center"/>
    </xf>
    <xf numFmtId="10" fontId="49" fillId="0" borderId="1" xfId="54" applyNumberFormat="1" applyFont="1" applyBorder="1" applyAlignment="1">
      <alignment horizontal="center" vertical="center"/>
    </xf>
    <xf numFmtId="10" fontId="28" fillId="0" borderId="1" xfId="54" applyNumberFormat="1" applyFont="1" applyBorder="1" applyAlignment="1">
      <alignment horizontal="center" vertical="center"/>
    </xf>
    <xf numFmtId="3" fontId="42" fillId="27" borderId="1" xfId="0" applyNumberFormat="1" applyFont="1" applyFill="1" applyBorder="1" applyAlignment="1">
      <alignment horizontal="center" vertical="center"/>
    </xf>
    <xf numFmtId="0" fontId="0" fillId="28" borderId="20" xfId="0" applyFill="1" applyBorder="1"/>
    <xf numFmtId="0" fontId="0" fillId="28" borderId="0" xfId="0" applyFill="1"/>
    <xf numFmtId="0" fontId="0" fillId="28" borderId="21" xfId="0" applyFill="1" applyBorder="1"/>
    <xf numFmtId="0" fontId="0" fillId="28" borderId="2" xfId="0" applyFill="1" applyBorder="1"/>
    <xf numFmtId="0" fontId="0" fillId="28" borderId="19" xfId="0" applyFill="1" applyBorder="1"/>
    <xf numFmtId="0" fontId="0" fillId="28" borderId="13" xfId="0" applyFill="1" applyBorder="1"/>
    <xf numFmtId="0" fontId="0" fillId="28" borderId="22" xfId="0" quotePrefix="1" applyFill="1" applyBorder="1" applyAlignment="1">
      <alignment horizontal="center"/>
    </xf>
    <xf numFmtId="0" fontId="0" fillId="28" borderId="23" xfId="0" quotePrefix="1" applyFill="1" applyBorder="1" applyAlignment="1">
      <alignment horizontal="center"/>
    </xf>
    <xf numFmtId="0" fontId="0" fillId="28" borderId="24" xfId="0" quotePrefix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3" fontId="0" fillId="28" borderId="22" xfId="0" applyNumberFormat="1" applyFill="1" applyBorder="1"/>
    <xf numFmtId="3" fontId="0" fillId="28" borderId="23" xfId="0" applyNumberFormat="1" applyFill="1" applyBorder="1"/>
    <xf numFmtId="3" fontId="0" fillId="28" borderId="1" xfId="0" applyNumberFormat="1" applyFill="1" applyBorder="1"/>
    <xf numFmtId="0" fontId="0" fillId="28" borderId="22" xfId="0" applyFill="1" applyBorder="1" applyAlignment="1">
      <alignment horizontal="center"/>
    </xf>
    <xf numFmtId="3" fontId="0" fillId="28" borderId="24" xfId="0" applyNumberFormat="1" applyFill="1" applyBorder="1"/>
    <xf numFmtId="10" fontId="41" fillId="0" borderId="0" xfId="54" applyNumberFormat="1" applyFont="1" applyFill="1" applyBorder="1" applyAlignment="1">
      <alignment vertical="center"/>
    </xf>
    <xf numFmtId="10" fontId="49" fillId="27" borderId="32" xfId="54" applyNumberFormat="1" applyFont="1" applyFill="1" applyBorder="1" applyAlignment="1">
      <alignment horizontal="center" vertical="center"/>
    </xf>
    <xf numFmtId="4" fontId="40" fillId="0" borderId="0" xfId="0" applyNumberFormat="1" applyFont="1" applyAlignment="1">
      <alignment vertical="center"/>
    </xf>
    <xf numFmtId="0" fontId="40" fillId="0" borderId="16" xfId="0" applyFont="1" applyBorder="1" applyAlignment="1">
      <alignment vertical="center"/>
    </xf>
    <xf numFmtId="175" fontId="40" fillId="0" borderId="0" xfId="0" applyNumberFormat="1" applyFont="1" applyAlignment="1">
      <alignment vertical="center"/>
    </xf>
    <xf numFmtId="176" fontId="0" fillId="0" borderId="0" xfId="0" applyNumberFormat="1"/>
    <xf numFmtId="176" fontId="40" fillId="0" borderId="0" xfId="0" applyNumberFormat="1" applyFont="1" applyAlignment="1">
      <alignment vertical="center"/>
    </xf>
    <xf numFmtId="10" fontId="41" fillId="0" borderId="0" xfId="54" applyNumberFormat="1" applyFont="1" applyFill="1" applyBorder="1" applyAlignment="1">
      <alignment horizontal="right" vertical="center"/>
    </xf>
    <xf numFmtId="0" fontId="29" fillId="29" borderId="0" xfId="0" applyFont="1" applyFill="1"/>
    <xf numFmtId="166" fontId="0" fillId="0" borderId="0" xfId="0" applyNumberFormat="1"/>
    <xf numFmtId="3" fontId="2" fillId="0" borderId="15" xfId="0" applyNumberFormat="1" applyFont="1" applyBorder="1"/>
    <xf numFmtId="10" fontId="48" fillId="23" borderId="1" xfId="54" applyNumberFormat="1" applyFont="1" applyFill="1" applyBorder="1" applyAlignment="1">
      <alignment horizontal="center" vertical="center"/>
    </xf>
    <xf numFmtId="10" fontId="40" fillId="23" borderId="1" xfId="54" applyNumberFormat="1" applyFont="1" applyFill="1" applyBorder="1" applyAlignment="1">
      <alignment horizontal="center" vertical="center"/>
    </xf>
    <xf numFmtId="10" fontId="51" fillId="23" borderId="0" xfId="0" applyNumberFormat="1" applyFont="1" applyFill="1" applyAlignment="1">
      <alignment vertical="center"/>
    </xf>
    <xf numFmtId="0" fontId="41" fillId="26" borderId="1" xfId="0" applyFont="1" applyFill="1" applyBorder="1" applyAlignment="1">
      <alignment horizontal="center" vertical="center" wrapText="1"/>
    </xf>
    <xf numFmtId="3" fontId="40" fillId="23" borderId="35" xfId="0" applyNumberFormat="1" applyFont="1" applyFill="1" applyBorder="1" applyAlignment="1">
      <alignment horizontal="center" vertical="center"/>
    </xf>
    <xf numFmtId="3" fontId="40" fillId="23" borderId="37" xfId="0" applyNumberFormat="1" applyFont="1" applyFill="1" applyBorder="1" applyAlignment="1">
      <alignment horizontal="center" vertical="center"/>
    </xf>
    <xf numFmtId="3" fontId="40" fillId="23" borderId="39" xfId="0" applyNumberFormat="1" applyFont="1" applyFill="1" applyBorder="1" applyAlignment="1">
      <alignment horizontal="center" vertical="center"/>
    </xf>
    <xf numFmtId="9" fontId="40" fillId="23" borderId="2" xfId="0" applyNumberFormat="1" applyFont="1" applyFill="1" applyBorder="1" applyAlignment="1">
      <alignment vertical="center"/>
    </xf>
    <xf numFmtId="9" fontId="40" fillId="23" borderId="19" xfId="0" applyNumberFormat="1" applyFont="1" applyFill="1" applyBorder="1" applyAlignment="1">
      <alignment vertical="center"/>
    </xf>
    <xf numFmtId="10" fontId="41" fillId="23" borderId="0" xfId="54" applyNumberFormat="1" applyFont="1" applyFill="1" applyBorder="1" applyAlignment="1">
      <alignment horizontal="right" vertical="center"/>
    </xf>
    <xf numFmtId="3" fontId="42" fillId="23" borderId="1" xfId="0" applyNumberFormat="1" applyFont="1" applyFill="1" applyBorder="1" applyAlignment="1">
      <alignment horizontal="center" vertical="center"/>
    </xf>
    <xf numFmtId="0" fontId="47" fillId="23" borderId="0" xfId="0" applyFont="1" applyFill="1" applyAlignment="1">
      <alignment vertical="center"/>
    </xf>
    <xf numFmtId="3" fontId="42" fillId="23" borderId="20" xfId="0" applyNumberFormat="1" applyFont="1" applyFill="1" applyBorder="1" applyAlignment="1">
      <alignment horizontal="center" vertical="center"/>
    </xf>
    <xf numFmtId="0" fontId="40" fillId="0" borderId="13" xfId="0" applyFont="1" applyBorder="1" applyAlignment="1">
      <alignment vertical="center"/>
    </xf>
    <xf numFmtId="10" fontId="41" fillId="0" borderId="16" xfId="54" applyNumberFormat="1" applyFont="1" applyFill="1" applyBorder="1" applyAlignment="1">
      <alignment horizontal="right" vertical="center"/>
    </xf>
    <xf numFmtId="0" fontId="53" fillId="0" borderId="0" xfId="0" quotePrefix="1" applyFont="1" applyAlignment="1">
      <alignment vertical="center"/>
    </xf>
    <xf numFmtId="0" fontId="31" fillId="23" borderId="1" xfId="0" applyFont="1" applyFill="1" applyBorder="1" applyAlignment="1">
      <alignment horizontal="left" vertical="center"/>
    </xf>
    <xf numFmtId="0" fontId="31" fillId="23" borderId="1" xfId="1" applyFont="1" applyFill="1" applyBorder="1" applyAlignment="1">
      <alignment vertical="center"/>
    </xf>
    <xf numFmtId="9" fontId="40" fillId="0" borderId="0" xfId="54" applyFont="1" applyAlignment="1">
      <alignment vertical="center"/>
    </xf>
    <xf numFmtId="166" fontId="31" fillId="23" borderId="1" xfId="0" applyNumberFormat="1" applyFont="1" applyFill="1" applyBorder="1" applyAlignment="1">
      <alignment horizontal="center" vertical="center"/>
    </xf>
    <xf numFmtId="16" fontId="31" fillId="23" borderId="1" xfId="0" quotePrefix="1" applyNumberFormat="1" applyFont="1" applyFill="1" applyBorder="1" applyAlignment="1">
      <alignment horizontal="center" vertical="center"/>
    </xf>
    <xf numFmtId="0" fontId="51" fillId="0" borderId="0" xfId="0" applyFont="1" applyAlignment="1">
      <alignment horizontal="center"/>
    </xf>
    <xf numFmtId="10" fontId="51" fillId="0" borderId="0" xfId="0" applyNumberFormat="1" applyFont="1" applyAlignment="1">
      <alignment horizontal="center"/>
    </xf>
    <xf numFmtId="177" fontId="0" fillId="0" borderId="0" xfId="0" applyNumberFormat="1"/>
    <xf numFmtId="2" fontId="40" fillId="0" borderId="0" xfId="0" applyNumberFormat="1" applyFont="1" applyAlignment="1">
      <alignment vertical="center"/>
    </xf>
    <xf numFmtId="0" fontId="31" fillId="0" borderId="22" xfId="0" applyFont="1" applyBorder="1" applyAlignment="1">
      <alignment horizontal="center" vertical="center"/>
    </xf>
    <xf numFmtId="16" fontId="31" fillId="0" borderId="22" xfId="0" quotePrefix="1" applyNumberFormat="1" applyFont="1" applyBorder="1" applyAlignment="1">
      <alignment horizontal="center" vertical="center"/>
    </xf>
    <xf numFmtId="3" fontId="43" fillId="23" borderId="35" xfId="0" applyNumberFormat="1" applyFont="1" applyFill="1" applyBorder="1" applyAlignment="1">
      <alignment horizontal="center" vertical="center"/>
    </xf>
    <xf numFmtId="10" fontId="43" fillId="23" borderId="35" xfId="54" applyNumberFormat="1" applyFont="1" applyFill="1" applyBorder="1" applyAlignment="1">
      <alignment horizontal="center" vertical="center"/>
    </xf>
    <xf numFmtId="0" fontId="43" fillId="23" borderId="36" xfId="0" applyFont="1" applyFill="1" applyBorder="1" applyAlignment="1">
      <alignment vertical="center"/>
    </xf>
    <xf numFmtId="3" fontId="43" fillId="23" borderId="37" xfId="0" applyNumberFormat="1" applyFont="1" applyFill="1" applyBorder="1" applyAlignment="1">
      <alignment horizontal="center" vertical="center"/>
    </xf>
    <xf numFmtId="10" fontId="43" fillId="23" borderId="37" xfId="54" applyNumberFormat="1" applyFont="1" applyFill="1" applyBorder="1" applyAlignment="1">
      <alignment horizontal="center" vertical="center"/>
    </xf>
    <xf numFmtId="0" fontId="43" fillId="23" borderId="38" xfId="0" applyFont="1" applyFill="1" applyBorder="1" applyAlignment="1">
      <alignment vertical="center"/>
    </xf>
    <xf numFmtId="3" fontId="43" fillId="23" borderId="38" xfId="0" applyNumberFormat="1" applyFont="1" applyFill="1" applyBorder="1" applyAlignment="1">
      <alignment vertical="center"/>
    </xf>
    <xf numFmtId="3" fontId="43" fillId="23" borderId="39" xfId="0" applyNumberFormat="1" applyFont="1" applyFill="1" applyBorder="1" applyAlignment="1">
      <alignment horizontal="center" vertical="center"/>
    </xf>
    <xf numFmtId="10" fontId="43" fillId="23" borderId="39" xfId="54" applyNumberFormat="1" applyFont="1" applyFill="1" applyBorder="1" applyAlignment="1">
      <alignment horizontal="center" vertical="center"/>
    </xf>
    <xf numFmtId="0" fontId="43" fillId="23" borderId="40" xfId="0" applyFont="1" applyFill="1" applyBorder="1" applyAlignment="1">
      <alignment vertical="center"/>
    </xf>
    <xf numFmtId="169" fontId="29" fillId="25" borderId="1" xfId="0" applyNumberFormat="1" applyFont="1" applyFill="1" applyBorder="1" applyAlignment="1">
      <alignment horizontal="center"/>
    </xf>
    <xf numFmtId="1" fontId="0" fillId="0" borderId="0" xfId="0" applyNumberFormat="1"/>
    <xf numFmtId="10" fontId="43" fillId="30" borderId="37" xfId="54" applyNumberFormat="1" applyFont="1" applyFill="1" applyBorder="1" applyAlignment="1">
      <alignment horizontal="center" vertical="center"/>
    </xf>
    <xf numFmtId="10" fontId="0" fillId="0" borderId="0" xfId="54" applyNumberFormat="1" applyFont="1"/>
    <xf numFmtId="0" fontId="31" fillId="0" borderId="24" xfId="1" applyFont="1" applyBorder="1" applyAlignment="1">
      <alignment horizontal="left" vertical="center"/>
    </xf>
    <xf numFmtId="0" fontId="35" fillId="0" borderId="1" xfId="1" applyFont="1" applyBorder="1" applyAlignment="1">
      <alignment horizontal="center" vertical="center"/>
    </xf>
    <xf numFmtId="0" fontId="41" fillId="26" borderId="22" xfId="0" applyFont="1" applyFill="1" applyBorder="1" applyAlignment="1">
      <alignment horizontal="center" vertical="center"/>
    </xf>
    <xf numFmtId="0" fontId="41" fillId="26" borderId="23" xfId="0" applyFont="1" applyFill="1" applyBorder="1" applyAlignment="1">
      <alignment horizontal="center" vertical="center"/>
    </xf>
    <xf numFmtId="0" fontId="41" fillId="26" borderId="24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167" fontId="28" fillId="0" borderId="0" xfId="0" applyNumberFormat="1" applyFont="1" applyAlignment="1">
      <alignment horizontal="right" vertical="center"/>
    </xf>
    <xf numFmtId="0" fontId="41" fillId="26" borderId="13" xfId="0" applyFont="1" applyFill="1" applyBorder="1" applyAlignment="1">
      <alignment horizontal="center" vertical="center" wrapText="1"/>
    </xf>
    <xf numFmtId="0" fontId="41" fillId="26" borderId="14" xfId="0" applyFont="1" applyFill="1" applyBorder="1" applyAlignment="1">
      <alignment horizontal="center" vertical="center" wrapText="1"/>
    </xf>
    <xf numFmtId="0" fontId="41" fillId="26" borderId="12" xfId="0" applyFont="1" applyFill="1" applyBorder="1" applyAlignment="1">
      <alignment horizontal="center" vertical="center" wrapText="1"/>
    </xf>
    <xf numFmtId="0" fontId="41" fillId="26" borderId="15" xfId="0" applyFont="1" applyFill="1" applyBorder="1" applyAlignment="1">
      <alignment horizontal="center" vertical="center" wrapText="1"/>
    </xf>
    <xf numFmtId="0" fontId="41" fillId="26" borderId="2" xfId="0" applyFont="1" applyFill="1" applyBorder="1" applyAlignment="1">
      <alignment horizontal="center" vertical="center"/>
    </xf>
    <xf numFmtId="0" fontId="41" fillId="26" borderId="16" xfId="0" applyFont="1" applyFill="1" applyBorder="1" applyAlignment="1">
      <alignment horizontal="center" vertical="center"/>
    </xf>
    <xf numFmtId="0" fontId="41" fillId="26" borderId="1" xfId="0" applyFont="1" applyFill="1" applyBorder="1" applyAlignment="1">
      <alignment horizontal="center" vertical="center"/>
    </xf>
    <xf numFmtId="0" fontId="41" fillId="26" borderId="19" xfId="0" applyFont="1" applyFill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23" borderId="17" xfId="0" applyFont="1" applyFill="1" applyBorder="1" applyAlignment="1">
      <alignment horizontal="center" vertical="center"/>
    </xf>
    <xf numFmtId="0" fontId="28" fillId="23" borderId="0" xfId="0" applyFont="1" applyFill="1" applyAlignment="1">
      <alignment horizontal="center" vertical="center"/>
    </xf>
    <xf numFmtId="3" fontId="28" fillId="23" borderId="17" xfId="0" applyNumberFormat="1" applyFont="1" applyFill="1" applyBorder="1" applyAlignment="1">
      <alignment horizontal="center" vertical="center"/>
    </xf>
    <xf numFmtId="3" fontId="28" fillId="23" borderId="0" xfId="0" applyNumberFormat="1" applyFont="1" applyFill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41" fillId="25" borderId="22" xfId="0" applyFont="1" applyFill="1" applyBorder="1" applyAlignment="1">
      <alignment horizontal="center" vertical="center"/>
    </xf>
    <xf numFmtId="0" fontId="41" fillId="25" borderId="24" xfId="0" applyFont="1" applyFill="1" applyBorder="1" applyAlignment="1">
      <alignment horizontal="center" vertical="center"/>
    </xf>
    <xf numFmtId="0" fontId="41" fillId="20" borderId="2" xfId="0" applyFont="1" applyFill="1" applyBorder="1" applyAlignment="1">
      <alignment horizontal="center" vertical="center"/>
    </xf>
    <xf numFmtId="0" fontId="41" fillId="20" borderId="16" xfId="0" applyFont="1" applyFill="1" applyBorder="1" applyAlignment="1">
      <alignment horizontal="center" vertical="center"/>
    </xf>
    <xf numFmtId="0" fontId="41" fillId="22" borderId="2" xfId="0" applyFont="1" applyFill="1" applyBorder="1" applyAlignment="1">
      <alignment horizontal="center" vertical="center"/>
    </xf>
    <xf numFmtId="0" fontId="41" fillId="22" borderId="19" xfId="0" applyFont="1" applyFill="1" applyBorder="1" applyAlignment="1">
      <alignment horizontal="center" vertical="center"/>
    </xf>
    <xf numFmtId="0" fontId="41" fillId="22" borderId="16" xfId="0" applyFont="1" applyFill="1" applyBorder="1" applyAlignment="1">
      <alignment horizontal="center" vertical="center"/>
    </xf>
    <xf numFmtId="0" fontId="41" fillId="25" borderId="2" xfId="0" applyFont="1" applyFill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/>
    </xf>
    <xf numFmtId="9" fontId="40" fillId="21" borderId="1" xfId="0" applyNumberFormat="1" applyFont="1" applyFill="1" applyBorder="1" applyAlignment="1">
      <alignment horizontal="center" vertical="center"/>
    </xf>
    <xf numFmtId="0" fontId="41" fillId="18" borderId="2" xfId="0" applyFont="1" applyFill="1" applyBorder="1" applyAlignment="1">
      <alignment horizontal="center" vertical="center"/>
    </xf>
    <xf numFmtId="0" fontId="41" fillId="18" borderId="19" xfId="0" applyFont="1" applyFill="1" applyBorder="1" applyAlignment="1">
      <alignment horizontal="center" vertical="center"/>
    </xf>
    <xf numFmtId="0" fontId="41" fillId="18" borderId="16" xfId="0" applyFont="1" applyFill="1" applyBorder="1" applyAlignment="1">
      <alignment horizontal="center" vertical="center"/>
    </xf>
    <xf numFmtId="0" fontId="41" fillId="19" borderId="2" xfId="0" applyFont="1" applyFill="1" applyBorder="1" applyAlignment="1">
      <alignment horizontal="center" vertical="center"/>
    </xf>
    <xf numFmtId="0" fontId="41" fillId="19" borderId="19" xfId="0" applyFont="1" applyFill="1" applyBorder="1" applyAlignment="1">
      <alignment horizontal="center" vertical="center"/>
    </xf>
    <xf numFmtId="0" fontId="41" fillId="19" borderId="16" xfId="0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1" fillId="18" borderId="1" xfId="0" applyFont="1" applyFill="1" applyBorder="1" applyAlignment="1">
      <alignment horizontal="center" vertical="center"/>
    </xf>
    <xf numFmtId="0" fontId="41" fillId="19" borderId="1" xfId="0" applyFont="1" applyFill="1" applyBorder="1" applyAlignment="1">
      <alignment horizontal="center" vertical="center"/>
    </xf>
    <xf numFmtId="0" fontId="41" fillId="25" borderId="1" xfId="0" applyFont="1" applyFill="1" applyBorder="1" applyAlignment="1">
      <alignment horizontal="center" vertical="center"/>
    </xf>
    <xf numFmtId="0" fontId="41" fillId="25" borderId="23" xfId="0" applyFont="1" applyFill="1" applyBorder="1" applyAlignment="1">
      <alignment horizontal="center" vertical="center"/>
    </xf>
    <xf numFmtId="0" fontId="41" fillId="20" borderId="13" xfId="0" applyFont="1" applyFill="1" applyBorder="1" applyAlignment="1">
      <alignment horizontal="center" vertical="center"/>
    </xf>
    <xf numFmtId="0" fontId="41" fillId="20" borderId="14" xfId="0" applyFont="1" applyFill="1" applyBorder="1" applyAlignment="1">
      <alignment horizontal="center" vertical="center"/>
    </xf>
    <xf numFmtId="167" fontId="28" fillId="0" borderId="21" xfId="0" applyNumberFormat="1" applyFont="1" applyBorder="1" applyAlignment="1">
      <alignment horizontal="right" vertical="center"/>
    </xf>
    <xf numFmtId="0" fontId="27" fillId="25" borderId="1" xfId="0" applyFont="1" applyFill="1" applyBorder="1" applyAlignment="1">
      <alignment horizontal="center"/>
    </xf>
    <xf numFmtId="0" fontId="28" fillId="25" borderId="1" xfId="0" applyFont="1" applyFill="1" applyBorder="1" applyAlignment="1">
      <alignment horizontal="center" vertical="center"/>
    </xf>
    <xf numFmtId="0" fontId="28" fillId="25" borderId="1" xfId="0" applyFont="1" applyFill="1" applyBorder="1" applyAlignment="1">
      <alignment horizontal="center"/>
    </xf>
    <xf numFmtId="0" fontId="27" fillId="18" borderId="1" xfId="0" applyFont="1" applyFill="1" applyBorder="1" applyAlignment="1">
      <alignment horizontal="center"/>
    </xf>
    <xf numFmtId="0" fontId="27" fillId="19" borderId="1" xfId="0" applyFont="1" applyFill="1" applyBorder="1" applyAlignment="1">
      <alignment horizontal="center"/>
    </xf>
    <xf numFmtId="0" fontId="27" fillId="20" borderId="1" xfId="0" applyFont="1" applyFill="1" applyBorder="1" applyAlignment="1">
      <alignment horizontal="center"/>
    </xf>
    <xf numFmtId="0" fontId="28" fillId="18" borderId="1" xfId="0" applyFont="1" applyFill="1" applyBorder="1" applyAlignment="1">
      <alignment horizontal="center" vertical="center"/>
    </xf>
    <xf numFmtId="0" fontId="28" fillId="18" borderId="1" xfId="0" applyFont="1" applyFill="1" applyBorder="1" applyAlignment="1">
      <alignment horizontal="center"/>
    </xf>
    <xf numFmtId="0" fontId="28" fillId="19" borderId="1" xfId="0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center"/>
    </xf>
    <xf numFmtId="0" fontId="28" fillId="20" borderId="1" xfId="0" applyFont="1" applyFill="1" applyBorder="1" applyAlignment="1">
      <alignment horizontal="center" vertical="center"/>
    </xf>
    <xf numFmtId="0" fontId="28" fillId="20" borderId="1" xfId="0" applyFont="1" applyFill="1" applyBorder="1" applyAlignment="1">
      <alignment horizontal="center"/>
    </xf>
    <xf numFmtId="0" fontId="0" fillId="28" borderId="22" xfId="0" applyFill="1" applyBorder="1" applyAlignment="1">
      <alignment horizontal="center" vertical="center" wrapText="1"/>
    </xf>
    <xf numFmtId="0" fontId="0" fillId="28" borderId="23" xfId="0" applyFill="1" applyBorder="1" applyAlignment="1">
      <alignment horizontal="center" vertical="center" wrapText="1"/>
    </xf>
    <xf numFmtId="0" fontId="0" fillId="28" borderId="24" xfId="0" applyFill="1" applyBorder="1" applyAlignment="1">
      <alignment horizontal="center" vertical="center" wrapText="1"/>
    </xf>
    <xf numFmtId="3" fontId="45" fillId="24" borderId="25" xfId="52" applyNumberFormat="1" applyFont="1" applyFill="1" applyBorder="1" applyAlignment="1">
      <alignment horizontal="center"/>
    </xf>
    <xf numFmtId="3" fontId="45" fillId="24" borderId="26" xfId="52" applyNumberFormat="1" applyFont="1" applyFill="1" applyBorder="1" applyAlignment="1">
      <alignment horizontal="center"/>
    </xf>
    <xf numFmtId="3" fontId="28" fillId="21" borderId="2" xfId="0" applyNumberFormat="1" applyFont="1" applyFill="1" applyBorder="1" applyAlignment="1">
      <alignment horizontal="center" vertical="center"/>
    </xf>
    <xf numFmtId="0" fontId="28" fillId="21" borderId="16" xfId="0" applyFont="1" applyFill="1" applyBorder="1" applyAlignment="1">
      <alignment horizontal="center" vertical="center"/>
    </xf>
    <xf numFmtId="0" fontId="27" fillId="20" borderId="2" xfId="0" applyFont="1" applyFill="1" applyBorder="1" applyAlignment="1">
      <alignment horizontal="center"/>
    </xf>
    <xf numFmtId="0" fontId="27" fillId="20" borderId="19" xfId="0" applyFont="1" applyFill="1" applyBorder="1" applyAlignment="1">
      <alignment horizontal="center"/>
    </xf>
    <xf numFmtId="0" fontId="27" fillId="20" borderId="16" xfId="0" applyFont="1" applyFill="1" applyBorder="1" applyAlignment="1">
      <alignment horizontal="center"/>
    </xf>
    <xf numFmtId="0" fontId="31" fillId="0" borderId="22" xfId="0" applyFont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31" fillId="0" borderId="22" xfId="1" applyFont="1" applyBorder="1" applyAlignment="1">
      <alignment horizontal="left" vertical="center"/>
    </xf>
    <xf numFmtId="0" fontId="31" fillId="0" borderId="24" xfId="1" applyFont="1" applyBorder="1" applyAlignment="1">
      <alignment horizontal="left" vertical="center"/>
    </xf>
    <xf numFmtId="3" fontId="28" fillId="21" borderId="16" xfId="0" applyNumberFormat="1" applyFont="1" applyFill="1" applyBorder="1" applyAlignment="1">
      <alignment horizontal="center" vertical="center"/>
    </xf>
    <xf numFmtId="0" fontId="27" fillId="18" borderId="2" xfId="0" applyFont="1" applyFill="1" applyBorder="1" applyAlignment="1">
      <alignment horizontal="center"/>
    </xf>
    <xf numFmtId="0" fontId="27" fillId="18" borderId="19" xfId="0" applyFont="1" applyFill="1" applyBorder="1" applyAlignment="1">
      <alignment horizontal="center"/>
    </xf>
    <xf numFmtId="0" fontId="27" fillId="18" borderId="16" xfId="0" applyFont="1" applyFill="1" applyBorder="1" applyAlignment="1">
      <alignment horizontal="center"/>
    </xf>
    <xf numFmtId="0" fontId="27" fillId="19" borderId="2" xfId="0" applyFont="1" applyFill="1" applyBorder="1" applyAlignment="1">
      <alignment horizontal="center"/>
    </xf>
    <xf numFmtId="0" fontId="27" fillId="19" borderId="19" xfId="0" applyFont="1" applyFill="1" applyBorder="1" applyAlignment="1">
      <alignment horizontal="center"/>
    </xf>
    <xf numFmtId="0" fontId="27" fillId="19" borderId="16" xfId="0" applyFont="1" applyFill="1" applyBorder="1" applyAlignment="1">
      <alignment horizontal="center"/>
    </xf>
    <xf numFmtId="0" fontId="27" fillId="25" borderId="2" xfId="0" applyFont="1" applyFill="1" applyBorder="1" applyAlignment="1">
      <alignment horizontal="center"/>
    </xf>
    <xf numFmtId="0" fontId="27" fillId="25" borderId="19" xfId="0" applyFont="1" applyFill="1" applyBorder="1" applyAlignment="1">
      <alignment horizontal="center"/>
    </xf>
    <xf numFmtId="0" fontId="27" fillId="25" borderId="16" xfId="0" applyFont="1" applyFill="1" applyBorder="1" applyAlignment="1">
      <alignment horizontal="center"/>
    </xf>
    <xf numFmtId="0" fontId="28" fillId="18" borderId="2" xfId="0" applyFont="1" applyFill="1" applyBorder="1" applyAlignment="1">
      <alignment horizontal="center" vertical="center"/>
    </xf>
    <xf numFmtId="0" fontId="28" fillId="18" borderId="16" xfId="0" applyFont="1" applyFill="1" applyBorder="1" applyAlignment="1">
      <alignment horizontal="center" vertical="center"/>
    </xf>
    <xf numFmtId="0" fontId="28" fillId="18" borderId="2" xfId="0" applyFont="1" applyFill="1" applyBorder="1" applyAlignment="1">
      <alignment horizontal="center"/>
    </xf>
    <xf numFmtId="0" fontId="28" fillId="18" borderId="16" xfId="0" applyFont="1" applyFill="1" applyBorder="1" applyAlignment="1">
      <alignment horizontal="center"/>
    </xf>
    <xf numFmtId="0" fontId="28" fillId="19" borderId="2" xfId="0" applyFont="1" applyFill="1" applyBorder="1" applyAlignment="1">
      <alignment horizontal="center" vertical="center"/>
    </xf>
    <xf numFmtId="0" fontId="28" fillId="19" borderId="16" xfId="0" applyFont="1" applyFill="1" applyBorder="1" applyAlignment="1">
      <alignment horizontal="center" vertical="center"/>
    </xf>
    <xf numFmtId="0" fontId="28" fillId="19" borderId="2" xfId="0" applyFont="1" applyFill="1" applyBorder="1" applyAlignment="1">
      <alignment horizontal="center"/>
    </xf>
    <xf numFmtId="0" fontId="28" fillId="19" borderId="16" xfId="0" applyFont="1" applyFill="1" applyBorder="1" applyAlignment="1">
      <alignment horizontal="center"/>
    </xf>
    <xf numFmtId="0" fontId="28" fillId="25" borderId="2" xfId="0" applyFont="1" applyFill="1" applyBorder="1" applyAlignment="1">
      <alignment horizontal="center" vertical="center"/>
    </xf>
    <xf numFmtId="0" fontId="28" fillId="25" borderId="16" xfId="0" applyFont="1" applyFill="1" applyBorder="1" applyAlignment="1">
      <alignment horizontal="center" vertical="center"/>
    </xf>
    <xf numFmtId="0" fontId="28" fillId="25" borderId="2" xfId="0" applyFont="1" applyFill="1" applyBorder="1" applyAlignment="1">
      <alignment horizontal="center"/>
    </xf>
    <xf numFmtId="0" fontId="28" fillId="25" borderId="16" xfId="0" applyFont="1" applyFill="1" applyBorder="1" applyAlignment="1">
      <alignment horizontal="center"/>
    </xf>
    <xf numFmtId="0" fontId="28" fillId="20" borderId="2" xfId="0" applyFont="1" applyFill="1" applyBorder="1" applyAlignment="1">
      <alignment horizontal="center" vertical="center"/>
    </xf>
    <xf numFmtId="0" fontId="28" fillId="20" borderId="16" xfId="0" applyFont="1" applyFill="1" applyBorder="1" applyAlignment="1">
      <alignment horizontal="center" vertical="center"/>
    </xf>
    <xf numFmtId="0" fontId="28" fillId="20" borderId="2" xfId="0" applyFont="1" applyFill="1" applyBorder="1" applyAlignment="1">
      <alignment horizontal="center"/>
    </xf>
    <xf numFmtId="0" fontId="28" fillId="20" borderId="16" xfId="0" applyFont="1" applyFill="1" applyBorder="1" applyAlignment="1">
      <alignment horizontal="center"/>
    </xf>
  </cellXfs>
  <cellStyles count="96">
    <cellStyle name="20% - Accent1 2" xfId="5" xr:uid="{00000000-0005-0000-0000-000000000000}"/>
    <cellStyle name="20% - Accent2 2" xfId="6" xr:uid="{00000000-0005-0000-0000-000001000000}"/>
    <cellStyle name="20% - Accent3 2" xfId="7" xr:uid="{00000000-0005-0000-0000-000002000000}"/>
    <cellStyle name="20% - Accent4 2" xfId="8" xr:uid="{00000000-0005-0000-0000-000003000000}"/>
    <cellStyle name="20% - Accent5 2" xfId="9" xr:uid="{00000000-0005-0000-0000-000004000000}"/>
    <cellStyle name="20% - Accent6 2" xfId="10" xr:uid="{00000000-0005-0000-0000-000005000000}"/>
    <cellStyle name="40% - Accent1 2" xfId="11" xr:uid="{00000000-0005-0000-0000-000006000000}"/>
    <cellStyle name="40% - Accent2 2" xfId="12" xr:uid="{00000000-0005-0000-0000-000007000000}"/>
    <cellStyle name="40% - Accent3 2" xfId="13" xr:uid="{00000000-0005-0000-0000-000008000000}"/>
    <cellStyle name="40% - Accent4 2" xfId="14" xr:uid="{00000000-0005-0000-0000-000009000000}"/>
    <cellStyle name="40% - Accent5 2" xfId="15" xr:uid="{00000000-0005-0000-0000-00000A000000}"/>
    <cellStyle name="40% - Accent6 2" xfId="16" xr:uid="{00000000-0005-0000-0000-00000B000000}"/>
    <cellStyle name="60% - Accent1 2" xfId="17" xr:uid="{00000000-0005-0000-0000-00000C000000}"/>
    <cellStyle name="60% - Accent2 2" xfId="18" xr:uid="{00000000-0005-0000-0000-00000D000000}"/>
    <cellStyle name="60% - Accent3 2" xfId="19" xr:uid="{00000000-0005-0000-0000-00000E000000}"/>
    <cellStyle name="60% - Accent4 2" xfId="20" xr:uid="{00000000-0005-0000-0000-00000F000000}"/>
    <cellStyle name="60% - Accent5 2" xfId="21" xr:uid="{00000000-0005-0000-0000-000010000000}"/>
    <cellStyle name="60% - Accent6 2" xfId="22" xr:uid="{00000000-0005-0000-0000-000011000000}"/>
    <cellStyle name="Accent1 2" xfId="23" xr:uid="{00000000-0005-0000-0000-000012000000}"/>
    <cellStyle name="Accent2 2" xfId="24" xr:uid="{00000000-0005-0000-0000-000013000000}"/>
    <cellStyle name="Accent3 2" xfId="25" xr:uid="{00000000-0005-0000-0000-000014000000}"/>
    <cellStyle name="Accent4 2" xfId="26" xr:uid="{00000000-0005-0000-0000-000015000000}"/>
    <cellStyle name="Accent5 2" xfId="27" xr:uid="{00000000-0005-0000-0000-000016000000}"/>
    <cellStyle name="Accent6 2" xfId="28" xr:uid="{00000000-0005-0000-0000-000017000000}"/>
    <cellStyle name="Bad 2" xfId="29" xr:uid="{00000000-0005-0000-0000-000018000000}"/>
    <cellStyle name="Calculation 2" xfId="30" xr:uid="{00000000-0005-0000-0000-000019000000}"/>
    <cellStyle name="Check Cell 2" xfId="31" xr:uid="{00000000-0005-0000-0000-00001A000000}"/>
    <cellStyle name="Comma [0]" xfId="55" builtinId="6"/>
    <cellStyle name="Comma [0] 2" xfId="4" xr:uid="{00000000-0005-0000-0000-00001C000000}"/>
    <cellStyle name="Comma [0] 2 2" xfId="58" xr:uid="{00000000-0005-0000-0000-00001D000000}"/>
    <cellStyle name="Comma [0] 3" xfId="59" xr:uid="{00000000-0005-0000-0000-00001E000000}"/>
    <cellStyle name="Comma [0] 4" xfId="60" xr:uid="{00000000-0005-0000-0000-00001F000000}"/>
    <cellStyle name="Comma [0] 5" xfId="57" xr:uid="{00000000-0005-0000-0000-000020000000}"/>
    <cellStyle name="Comma 2" xfId="61" xr:uid="{00000000-0005-0000-0000-000021000000}"/>
    <cellStyle name="Comma 2 2" xfId="62" xr:uid="{00000000-0005-0000-0000-000022000000}"/>
    <cellStyle name="Comma 2 2 2" xfId="63" xr:uid="{00000000-0005-0000-0000-000023000000}"/>
    <cellStyle name="Comma 3" xfId="64" xr:uid="{00000000-0005-0000-0000-000024000000}"/>
    <cellStyle name="Comma 3 2" xfId="65" xr:uid="{00000000-0005-0000-0000-000025000000}"/>
    <cellStyle name="Comma 4" xfId="66" xr:uid="{00000000-0005-0000-0000-000026000000}"/>
    <cellStyle name="Comma 4 2" xfId="67" xr:uid="{00000000-0005-0000-0000-000027000000}"/>
    <cellStyle name="Comma 4 3" xfId="68" xr:uid="{00000000-0005-0000-0000-000028000000}"/>
    <cellStyle name="Comma 5" xfId="69" xr:uid="{00000000-0005-0000-0000-000029000000}"/>
    <cellStyle name="Comma 5 2" xfId="70" xr:uid="{00000000-0005-0000-0000-00002A000000}"/>
    <cellStyle name="Comma 6" xfId="71" xr:uid="{00000000-0005-0000-0000-00002B000000}"/>
    <cellStyle name="Comma 7" xfId="72" xr:uid="{00000000-0005-0000-0000-00002C000000}"/>
    <cellStyle name="Comma 8" xfId="73" xr:uid="{00000000-0005-0000-0000-00002D000000}"/>
    <cellStyle name="Comma 9" xfId="56" xr:uid="{00000000-0005-0000-0000-00002E000000}"/>
    <cellStyle name="Currency 2" xfId="74" xr:uid="{00000000-0005-0000-0000-00002F000000}"/>
    <cellStyle name="Excel Built-in Normal" xfId="75" xr:uid="{00000000-0005-0000-0000-000030000000}"/>
    <cellStyle name="Excel Built-in Normal 2" xfId="76" xr:uid="{00000000-0005-0000-0000-000031000000}"/>
    <cellStyle name="Excel Built-in Normal 2 2" xfId="77" xr:uid="{00000000-0005-0000-0000-000032000000}"/>
    <cellStyle name="Excel Built-in Normal 2 2 2" xfId="78" xr:uid="{00000000-0005-0000-0000-000033000000}"/>
    <cellStyle name="Excel Built-in Normal 2 3" xfId="79" xr:uid="{00000000-0005-0000-0000-000034000000}"/>
    <cellStyle name="Excel Built-in Normal 3" xfId="80" xr:uid="{00000000-0005-0000-0000-000035000000}"/>
    <cellStyle name="Excel Built-in Normal 3 2" xfId="81" xr:uid="{00000000-0005-0000-0000-000036000000}"/>
    <cellStyle name="Excel Built-in Normal 4" xfId="82" xr:uid="{00000000-0005-0000-0000-000037000000}"/>
    <cellStyle name="Explanatory Text 2" xfId="32" xr:uid="{00000000-0005-0000-0000-000038000000}"/>
    <cellStyle name="Good 2" xfId="33" xr:uid="{00000000-0005-0000-0000-000039000000}"/>
    <cellStyle name="Heading 1 2" xfId="34" xr:uid="{00000000-0005-0000-0000-00003A000000}"/>
    <cellStyle name="Heading 2 2" xfId="35" xr:uid="{00000000-0005-0000-0000-00003B000000}"/>
    <cellStyle name="Heading 3 2" xfId="36" xr:uid="{00000000-0005-0000-0000-00003C000000}"/>
    <cellStyle name="Heading 4 2" xfId="37" xr:uid="{00000000-0005-0000-0000-00003D000000}"/>
    <cellStyle name="Input 2" xfId="38" xr:uid="{00000000-0005-0000-0000-00003E000000}"/>
    <cellStyle name="Linked Cell 2" xfId="39" xr:uid="{00000000-0005-0000-0000-00003F000000}"/>
    <cellStyle name="Neutral 2" xfId="40" xr:uid="{00000000-0005-0000-0000-000040000000}"/>
    <cellStyle name="Normal" xfId="0" builtinId="0"/>
    <cellStyle name="Normal 10" xfId="95" xr:uid="{00000000-0005-0000-0000-000042000000}"/>
    <cellStyle name="Normal 2" xfId="41" xr:uid="{00000000-0005-0000-0000-000043000000}"/>
    <cellStyle name="Normal 2 2" xfId="83" xr:uid="{00000000-0005-0000-0000-000044000000}"/>
    <cellStyle name="Normal 2 2 2" xfId="84" xr:uid="{00000000-0005-0000-0000-000045000000}"/>
    <cellStyle name="Normal 2 3" xfId="85" xr:uid="{00000000-0005-0000-0000-000046000000}"/>
    <cellStyle name="Normal 2 4" xfId="86" xr:uid="{00000000-0005-0000-0000-000047000000}"/>
    <cellStyle name="Normal 2 4 2" xfId="87" xr:uid="{00000000-0005-0000-0000-000048000000}"/>
    <cellStyle name="Normal 2 4 2 2" xfId="88" xr:uid="{00000000-0005-0000-0000-000049000000}"/>
    <cellStyle name="Normal 2 4 3" xfId="89" xr:uid="{00000000-0005-0000-0000-00004A000000}"/>
    <cellStyle name="Normal 3" xfId="1" xr:uid="{00000000-0005-0000-0000-00004B000000}"/>
    <cellStyle name="Normal 3 2" xfId="91" xr:uid="{00000000-0005-0000-0000-00004C000000}"/>
    <cellStyle name="Normal 3 3" xfId="90" xr:uid="{00000000-0005-0000-0000-00004D000000}"/>
    <cellStyle name="Normal 4" xfId="51" xr:uid="{00000000-0005-0000-0000-00004E000000}"/>
    <cellStyle name="Normal 48 2 2 2 2" xfId="52" xr:uid="{00000000-0005-0000-0000-00004F000000}"/>
    <cellStyle name="Normal 6" xfId="92" xr:uid="{00000000-0005-0000-0000-000050000000}"/>
    <cellStyle name="Normal 68" xfId="53" xr:uid="{00000000-0005-0000-0000-000051000000}"/>
    <cellStyle name="Note 2" xfId="42" xr:uid="{00000000-0005-0000-0000-000052000000}"/>
    <cellStyle name="Output 2" xfId="43" xr:uid="{00000000-0005-0000-0000-000053000000}"/>
    <cellStyle name="Percent" xfId="54" builtinId="5"/>
    <cellStyle name="Percent 2" xfId="2" xr:uid="{00000000-0005-0000-0000-000055000000}"/>
    <cellStyle name="Percent 2 2" xfId="94" xr:uid="{00000000-0005-0000-0000-000056000000}"/>
    <cellStyle name="Percent 3" xfId="93" xr:uid="{00000000-0005-0000-0000-000057000000}"/>
    <cellStyle name="Title 2" xfId="44" xr:uid="{00000000-0005-0000-0000-000058000000}"/>
    <cellStyle name="Total 2" xfId="45" xr:uid="{00000000-0005-0000-0000-000059000000}"/>
    <cellStyle name="Warning Text 2" xfId="46" xr:uid="{00000000-0005-0000-0000-00005A000000}"/>
    <cellStyle name="쉼표 [0] 2" xfId="3" xr:uid="{00000000-0005-0000-0000-00005B000000}"/>
    <cellStyle name="쉼표 [0] 2 2" xfId="47" xr:uid="{00000000-0005-0000-0000-00005C000000}"/>
    <cellStyle name="콤마 [0]_00년월별손익실적" xfId="48" xr:uid="{00000000-0005-0000-0000-00005D000000}"/>
    <cellStyle name="콤마_00년월별손익실적" xfId="49" xr:uid="{00000000-0005-0000-0000-00005E000000}"/>
    <cellStyle name="표준 2" xfId="50" xr:uid="{00000000-0005-0000-0000-00005F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 M to SM "BP 1.50%"</a:t>
            </a:r>
          </a:p>
        </c:rich>
      </c:tx>
      <c:layout>
        <c:manualLayout>
          <c:xMode val="edge"/>
          <c:yMode val="edge"/>
          <c:x val="0.28859011373578303"/>
          <c:y val="6.9194928946321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88587153072441"/>
          <c:y val="0.24925094395606309"/>
          <c:w val="0.85219663167104109"/>
          <c:h val="0.59926412806636009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6441511884185209E-2"/>
                  <c:y val="-6.04533845168463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9C-444D-995F-7859F555D05F}"/>
                </c:ext>
              </c:extLst>
            </c:dLbl>
            <c:dLbl>
              <c:idx val="1"/>
              <c:layout>
                <c:manualLayout>
                  <c:x val="-4.878048780487805E-2"/>
                  <c:y val="7.38874699650343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9C-444D-995F-7859F555D05F}"/>
                </c:ext>
              </c:extLst>
            </c:dLbl>
            <c:dLbl>
              <c:idx val="2"/>
              <c:layout>
                <c:manualLayout>
                  <c:x val="-4.1811846689895474E-2"/>
                  <c:y val="-8.06045126891283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9C-444D-995F-7859F555D05F}"/>
                </c:ext>
              </c:extLst>
            </c:dLbl>
            <c:dLbl>
              <c:idx val="3"/>
              <c:layout>
                <c:manualLayout>
                  <c:x val="-4.878048780487805E-2"/>
                  <c:y val="5.3736341792752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9C-444D-995F-7859F555D05F}"/>
                </c:ext>
              </c:extLst>
            </c:dLbl>
            <c:dLbl>
              <c:idx val="4"/>
              <c:layout>
                <c:manualLayout>
                  <c:x val="-4.878048780487805E-2"/>
                  <c:y val="-6.7170427240940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9C-444D-995F-7859F555D05F}"/>
                </c:ext>
              </c:extLst>
            </c:dLbl>
            <c:dLbl>
              <c:idx val="5"/>
              <c:layout>
                <c:manualLayout>
                  <c:x val="-4.878048780487805E-2"/>
                  <c:y val="7.38874699650343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59C-444D-995F-7859F555D05F}"/>
                </c:ext>
              </c:extLst>
            </c:dLbl>
            <c:dLbl>
              <c:idx val="6"/>
              <c:layout>
                <c:manualLayout>
                  <c:x val="-4.181184668989564E-2"/>
                  <c:y val="-6.7170427240940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9C-444D-995F-7859F555D05F}"/>
                </c:ext>
              </c:extLst>
            </c:dLbl>
            <c:dLbl>
              <c:idx val="7"/>
              <c:layout>
                <c:manualLayout>
                  <c:x val="-4.6457607433217189E-2"/>
                  <c:y val="8.06045126891283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59C-444D-995F-7859F555D0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Total!$C$6:$C$17</c:f>
              <c:strCache>
                <c:ptCount val="12"/>
                <c:pt idx="0">
                  <c:v>January</c:v>
                </c:pt>
                <c:pt idx="1">
                  <c:v>Pebruari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Total!$F$6:$F$17</c:f>
              <c:numCache>
                <c:formatCode>0.00%</c:formatCode>
                <c:ptCount val="12"/>
                <c:pt idx="0">
                  <c:v>1.2807958324609441E-2</c:v>
                </c:pt>
                <c:pt idx="1">
                  <c:v>4.7924339828199066E-3</c:v>
                </c:pt>
                <c:pt idx="2">
                  <c:v>2.4744343801903067E-2</c:v>
                </c:pt>
                <c:pt idx="3">
                  <c:v>4.006984040927692E-2</c:v>
                </c:pt>
                <c:pt idx="4">
                  <c:v>5.5703842457115408E-3</c:v>
                </c:pt>
                <c:pt idx="5">
                  <c:v>1.8446800831130317E-3</c:v>
                </c:pt>
                <c:pt idx="6">
                  <c:v>1.3545373949470205E-3</c:v>
                </c:pt>
                <c:pt idx="7">
                  <c:v>4.7885507013402471E-3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C-444D-995F-7859F555D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329248"/>
        <c:axId val="516328592"/>
      </c:lineChart>
      <c:catAx>
        <c:axId val="51632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28592"/>
        <c:crosses val="autoZero"/>
        <c:auto val="1"/>
        <c:lblAlgn val="ctr"/>
        <c:lblOffset val="100"/>
        <c:noMultiLvlLbl val="0"/>
      </c:catAx>
      <c:valAx>
        <c:axId val="516328592"/>
        <c:scaling>
          <c:orientation val="minMax"/>
          <c:min val="0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2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316848462949073E-2"/>
          <c:y val="0.28848794562931296"/>
          <c:w val="0.86018588256178119"/>
          <c:h val="0.50962685608354896"/>
        </c:manualLayout>
      </c:layout>
      <c:lineChart>
        <c:grouping val="standard"/>
        <c:varyColors val="0"/>
        <c:ser>
          <c:idx val="0"/>
          <c:order val="0"/>
          <c:dLbls>
            <c:dLbl>
              <c:idx val="0"/>
              <c:layout>
                <c:manualLayout>
                  <c:x val="0"/>
                  <c:y val="-5.98290598290598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5E-4319-B30E-B36083A9D2A5}"/>
                </c:ext>
              </c:extLst>
            </c:dLbl>
            <c:dLbl>
              <c:idx val="1"/>
              <c:layout>
                <c:manualLayout>
                  <c:x val="-1.4519055339195237E-2"/>
                  <c:y val="9.4017094017094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5E-4319-B30E-B36083A9D2A5}"/>
                </c:ext>
              </c:extLst>
            </c:dLbl>
            <c:dLbl>
              <c:idx val="2"/>
              <c:layout>
                <c:manualLayout>
                  <c:x val="-2.7424882307368784E-2"/>
                  <c:y val="7.8127851468230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5E-4319-B30E-B36083A9D2A5}"/>
                </c:ext>
              </c:extLst>
            </c:dLbl>
            <c:dLbl>
              <c:idx val="3"/>
              <c:layout>
                <c:manualLayout>
                  <c:x val="-2.0971968823282009E-2"/>
                  <c:y val="-0.107382550335570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5E-4319-B30E-B36083A9D2A5}"/>
                </c:ext>
              </c:extLst>
            </c:dLbl>
            <c:dLbl>
              <c:idx val="4"/>
              <c:layout>
                <c:manualLayout>
                  <c:x val="-1.932367149758454E-2"/>
                  <c:y val="-0.107382550335570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5E-4319-B30E-B36083A9D2A5}"/>
                </c:ext>
              </c:extLst>
            </c:dLbl>
            <c:dLbl>
              <c:idx val="5"/>
              <c:layout>
                <c:manualLayout>
                  <c:x val="-1.7713365539452495E-2"/>
                  <c:y val="-0.134228187919463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5E-4319-B30E-B36083A9D2A5}"/>
                </c:ext>
              </c:extLst>
            </c:dLbl>
            <c:dLbl>
              <c:idx val="6"/>
              <c:layout>
                <c:manualLayout>
                  <c:x val="-4.830917874396135E-3"/>
                  <c:y val="-0.134228187919463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5E-4319-B30E-B36083A9D2A5}"/>
                </c:ext>
              </c:extLst>
            </c:dLbl>
            <c:dLbl>
              <c:idx val="7"/>
              <c:layout>
                <c:manualLayout>
                  <c:x val="-9.6618320779866332E-3"/>
                  <c:y val="-7.46147907982090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5E-4319-B30E-B36083A9D2A5}"/>
                </c:ext>
              </c:extLst>
            </c:dLbl>
            <c:dLbl>
              <c:idx val="8"/>
              <c:layout>
                <c:manualLayout>
                  <c:x val="-1.1808773943670719E-16"/>
                  <c:y val="-8.94854586129754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25E-4319-B30E-B36083A9D2A5}"/>
                </c:ext>
              </c:extLst>
            </c:dLbl>
            <c:dLbl>
              <c:idx val="9"/>
              <c:layout>
                <c:manualLayout>
                  <c:x val="-8.0515297906601068E-3"/>
                  <c:y val="-8.0536912751677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25E-4319-B30E-B36083A9D2A5}"/>
                </c:ext>
              </c:extLst>
            </c:dLbl>
            <c:dLbl>
              <c:idx val="10"/>
              <c:layout>
                <c:manualLayout>
                  <c:x val="-1.2882447665056361E-2"/>
                  <c:y val="7.1588366890380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25E-4319-B30E-B36083A9D2A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Summary!$D$39:$O$39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Summary!$D$40:$O$40</c:f>
              <c:numCache>
                <c:formatCode>#,##0</c:formatCode>
                <c:ptCount val="12"/>
                <c:pt idx="0">
                  <c:v>21594</c:v>
                </c:pt>
                <c:pt idx="1">
                  <c:v>8204</c:v>
                </c:pt>
                <c:pt idx="2">
                  <c:v>43160</c:v>
                </c:pt>
                <c:pt idx="3">
                  <c:v>47597</c:v>
                </c:pt>
                <c:pt idx="4">
                  <c:v>10658</c:v>
                </c:pt>
                <c:pt idx="5">
                  <c:v>3782</c:v>
                </c:pt>
                <c:pt idx="6">
                  <c:v>2440</c:v>
                </c:pt>
                <c:pt idx="7">
                  <c:v>7179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5E-4319-B30E-B36083A9D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8384832"/>
        <c:axId val="-808373952"/>
      </c:lineChart>
      <c:catAx>
        <c:axId val="-80838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808373952"/>
        <c:crosses val="autoZero"/>
        <c:auto val="1"/>
        <c:lblAlgn val="ctr"/>
        <c:lblOffset val="100"/>
        <c:noMultiLvlLbl val="0"/>
      </c:catAx>
      <c:valAx>
        <c:axId val="-8083739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-808384832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92D050"/>
      </a:solidFill>
    </a:ln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Sept!$B$14:$B$18</c:f>
              <c:strCache>
                <c:ptCount val="5"/>
                <c:pt idx="0">
                  <c:v>Bulan Sept 2023 = 4,150 GAR</c:v>
                </c:pt>
                <c:pt idx="1">
                  <c:v>NO.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Sept!$B$19:$B$22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1-4357-90A7-220811CDDC08}"/>
            </c:ext>
          </c:extLst>
        </c:ser>
        <c:ser>
          <c:idx val="1"/>
          <c:order val="1"/>
          <c:tx>
            <c:strRef>
              <c:f>Sept!$C$14:$C$18</c:f>
              <c:strCache>
                <c:ptCount val="5"/>
                <c:pt idx="0">
                  <c:v>Bulan Sept 2023 = 4,150 GAR</c:v>
                </c:pt>
                <c:pt idx="1">
                  <c:v>VESSEL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Sept!$C$19:$C$22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5641-4357-90A7-220811CDDC08}"/>
            </c:ext>
          </c:extLst>
        </c:ser>
        <c:ser>
          <c:idx val="2"/>
          <c:order val="2"/>
          <c:tx>
            <c:strRef>
              <c:f>Sept!$D$14:$D$18</c:f>
              <c:strCache>
                <c:ptCount val="5"/>
                <c:pt idx="0">
                  <c:v>Bulan Sept 2023 = 4,150 GAR</c:v>
                </c:pt>
                <c:pt idx="1">
                  <c:v>BUYER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Sept!$D$19:$D$22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5641-4357-90A7-220811CDDC08}"/>
            </c:ext>
          </c:extLst>
        </c:ser>
        <c:ser>
          <c:idx val="3"/>
          <c:order val="3"/>
          <c:tx>
            <c:strRef>
              <c:f>Sept!$E$14:$E$18</c:f>
              <c:strCache>
                <c:ptCount val="5"/>
                <c:pt idx="0">
                  <c:v>Bulan Sept 2023 = 4,150 GAR</c:v>
                </c:pt>
                <c:pt idx="1">
                  <c:v>B/L Qty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Sept!$E$19:$E$22</c:f>
              <c:numCache>
                <c:formatCode>#,##0;[Red]#,##0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5641-4357-90A7-220811CDDC08}"/>
            </c:ext>
          </c:extLst>
        </c:ser>
        <c:ser>
          <c:idx val="4"/>
          <c:order val="4"/>
          <c:tx>
            <c:strRef>
              <c:f>Sept!$F$14:$F$18</c:f>
              <c:strCache>
                <c:ptCount val="5"/>
                <c:pt idx="0">
                  <c:v>Bulan Sept 2023 = 4,150 GAR</c:v>
                </c:pt>
                <c:pt idx="1">
                  <c:v>BL-Date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Sept!$F$19:$F$22</c:f>
              <c:numCache>
                <c:formatCode>d\-mmm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5641-4357-90A7-220811CDD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400680"/>
        <c:axId val="704403632"/>
      </c:barChart>
      <c:catAx>
        <c:axId val="70440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3632"/>
        <c:crosses val="autoZero"/>
        <c:auto val="1"/>
        <c:lblAlgn val="ctr"/>
        <c:lblOffset val="100"/>
        <c:noMultiLvlLbl val="0"/>
      </c:catAx>
      <c:valAx>
        <c:axId val="7044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Sept!$B$14:$B$18</c:f>
              <c:strCache>
                <c:ptCount val="5"/>
                <c:pt idx="0">
                  <c:v>Bulan Sept 2023 = 4,150 GAR</c:v>
                </c:pt>
                <c:pt idx="1">
                  <c:v>NO.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Sept!$B$19:$B$22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A-42E7-89E4-AB90471F66CB}"/>
            </c:ext>
          </c:extLst>
        </c:ser>
        <c:ser>
          <c:idx val="1"/>
          <c:order val="1"/>
          <c:tx>
            <c:strRef>
              <c:f>Sept!$C$14:$C$18</c:f>
              <c:strCache>
                <c:ptCount val="5"/>
                <c:pt idx="0">
                  <c:v>Bulan Sept 2023 = 4,150 GAR</c:v>
                </c:pt>
                <c:pt idx="1">
                  <c:v>VESSEL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Sept!$C$19:$C$22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F42A-42E7-89E4-AB90471F66CB}"/>
            </c:ext>
          </c:extLst>
        </c:ser>
        <c:ser>
          <c:idx val="2"/>
          <c:order val="2"/>
          <c:tx>
            <c:strRef>
              <c:f>Sept!$D$14:$D$18</c:f>
              <c:strCache>
                <c:ptCount val="5"/>
                <c:pt idx="0">
                  <c:v>Bulan Sept 2023 = 4,150 GAR</c:v>
                </c:pt>
                <c:pt idx="1">
                  <c:v>BUYER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Sept!$D$19:$D$22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F42A-42E7-89E4-AB90471F66CB}"/>
            </c:ext>
          </c:extLst>
        </c:ser>
        <c:ser>
          <c:idx val="3"/>
          <c:order val="3"/>
          <c:tx>
            <c:strRef>
              <c:f>Sept!$E$14:$E$18</c:f>
              <c:strCache>
                <c:ptCount val="5"/>
                <c:pt idx="0">
                  <c:v>Bulan Sept 2023 = 4,150 GAR</c:v>
                </c:pt>
                <c:pt idx="1">
                  <c:v>B/L Qty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Sept!$E$19:$E$22</c:f>
              <c:numCache>
                <c:formatCode>#,##0;[Red]#,##0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F42A-42E7-89E4-AB90471F66CB}"/>
            </c:ext>
          </c:extLst>
        </c:ser>
        <c:ser>
          <c:idx val="4"/>
          <c:order val="4"/>
          <c:tx>
            <c:strRef>
              <c:f>Sept!$F$14:$F$18</c:f>
              <c:strCache>
                <c:ptCount val="5"/>
                <c:pt idx="0">
                  <c:v>Bulan Sept 2023 = 4,150 GAR</c:v>
                </c:pt>
                <c:pt idx="1">
                  <c:v>BL-Date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Sept!$F$19:$F$22</c:f>
              <c:numCache>
                <c:formatCode>d\-mmm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F42A-42E7-89E4-AB90471F6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654976"/>
        <c:axId val="357656944"/>
      </c:barChart>
      <c:catAx>
        <c:axId val="35765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56944"/>
        <c:crosses val="autoZero"/>
        <c:auto val="1"/>
        <c:lblAlgn val="ctr"/>
        <c:lblOffset val="100"/>
        <c:noMultiLvlLbl val="0"/>
      </c:catAx>
      <c:valAx>
        <c:axId val="3576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643AB7-D90C-4E36-A04C-4EEEF987D70D}">
  <sheetPr codeName="Chart1"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807FE8-8229-4D46-8109-ABA68924FB79}">
  <sheetPr codeName="Chart2"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24</xdr:row>
      <xdr:rowOff>23812</xdr:rowOff>
    </xdr:from>
    <xdr:to>
      <xdr:col>10</xdr:col>
      <xdr:colOff>9526</xdr:colOff>
      <xdr:row>36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6DDA1E-A652-4A73-8ABA-46D38D08B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41</xdr:row>
      <xdr:rowOff>47625</xdr:rowOff>
    </xdr:from>
    <xdr:to>
      <xdr:col>16</xdr:col>
      <xdr:colOff>457200</xdr:colOff>
      <xdr:row>50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447675</xdr:colOff>
      <xdr:row>41</xdr:row>
      <xdr:rowOff>47625</xdr:rowOff>
    </xdr:from>
    <xdr:ext cx="1394228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4143375" y="6391275"/>
          <a:ext cx="13942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Medium Campur SM</a:t>
          </a: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0.00786</cdr:x>
      <cdr:y>0.02564</cdr:y>
    </cdr:from>
    <cdr:to>
      <cdr:x>0.06352</cdr:x>
      <cdr:y>0.20513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914" y="38100"/>
          <a:ext cx="4381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Qty-Tons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84331-DC8A-4207-9A85-273720F43D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8243F-ACB1-4048-B4C7-E827BBA30C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B1:K24"/>
  <sheetViews>
    <sheetView showGridLines="0" topLeftCell="C1" zoomScaleNormal="100" workbookViewId="0">
      <selection activeCell="N15" sqref="N15"/>
    </sheetView>
  </sheetViews>
  <sheetFormatPr defaultColWidth="9.140625" defaultRowHeight="12"/>
  <cols>
    <col min="1" max="1" width="2.140625" style="69" customWidth="1"/>
    <col min="2" max="2" width="3.7109375" style="69" customWidth="1"/>
    <col min="3" max="3" width="11.5703125" style="69" customWidth="1"/>
    <col min="4" max="10" width="9.5703125" style="69" customWidth="1"/>
    <col min="11" max="11" width="5.85546875" style="69" bestFit="1" customWidth="1"/>
    <col min="12" max="16384" width="9.140625" style="69"/>
  </cols>
  <sheetData>
    <row r="1" spans="2:11" ht="21">
      <c r="B1" s="192" t="str">
        <f>Summary!B1</f>
        <v>Summary Medium Campur SM 2023</v>
      </c>
      <c r="C1" s="192"/>
      <c r="D1" s="192"/>
      <c r="E1" s="192"/>
      <c r="F1" s="192"/>
      <c r="G1" s="192"/>
      <c r="H1" s="192"/>
      <c r="I1" s="192"/>
      <c r="J1" s="192"/>
    </row>
    <row r="2" spans="2:11" ht="15" customHeight="1">
      <c r="B2" s="70" t="str">
        <f>+Summary!B2</f>
        <v>Periode  2023 (Business Plan Target : 1.5%)</v>
      </c>
      <c r="H2" s="193">
        <f>Summary!$O$2</f>
        <v>45169</v>
      </c>
      <c r="I2" s="193"/>
      <c r="J2" s="193"/>
    </row>
    <row r="3" spans="2:11" ht="16.5" customHeight="1">
      <c r="B3" s="189" t="s">
        <v>0</v>
      </c>
      <c r="C3" s="189" t="s">
        <v>15</v>
      </c>
      <c r="D3" s="189" t="s">
        <v>7</v>
      </c>
      <c r="E3" s="200" t="s">
        <v>75</v>
      </c>
      <c r="F3" s="200"/>
      <c r="G3" s="200"/>
      <c r="H3" s="200"/>
      <c r="I3" s="200"/>
      <c r="J3" s="189" t="s">
        <v>71</v>
      </c>
    </row>
    <row r="4" spans="2:11" s="63" customFormat="1" ht="16.5" customHeight="1">
      <c r="B4" s="190"/>
      <c r="C4" s="190"/>
      <c r="D4" s="190"/>
      <c r="E4" s="198" t="s">
        <v>3</v>
      </c>
      <c r="F4" s="201"/>
      <c r="G4" s="199"/>
      <c r="H4" s="198" t="s">
        <v>4</v>
      </c>
      <c r="I4" s="199"/>
      <c r="J4" s="190"/>
    </row>
    <row r="5" spans="2:11" s="63" customFormat="1" ht="16.5" customHeight="1">
      <c r="B5" s="191"/>
      <c r="C5" s="191"/>
      <c r="D5" s="191"/>
      <c r="E5" s="111" t="s">
        <v>74</v>
      </c>
      <c r="F5" s="111" t="s">
        <v>33</v>
      </c>
      <c r="G5" s="149" t="s">
        <v>73</v>
      </c>
      <c r="H5" s="111" t="s">
        <v>74</v>
      </c>
      <c r="I5" s="111" t="s">
        <v>33</v>
      </c>
      <c r="J5" s="191"/>
    </row>
    <row r="6" spans="2:11" s="71" customFormat="1" ht="16.5" customHeight="1">
      <c r="B6" s="150">
        <v>1</v>
      </c>
      <c r="C6" s="150" t="s">
        <v>17</v>
      </c>
      <c r="D6" s="173">
        <f>+Januari!E59</f>
        <v>1685983</v>
      </c>
      <c r="E6" s="173">
        <f>+Januari!O59</f>
        <v>21594</v>
      </c>
      <c r="F6" s="174">
        <f>IF(D6=0,0,E6/D6)</f>
        <v>1.2807958324609441E-2</v>
      </c>
      <c r="G6" s="174">
        <f>+F6-0.75%</f>
        <v>5.3079583246094415E-3</v>
      </c>
      <c r="H6" s="173">
        <f>+Januari!Q59</f>
        <v>1664389</v>
      </c>
      <c r="I6" s="174">
        <f>IF(D6=0,0,H6/D6)</f>
        <v>0.98719204167539054</v>
      </c>
      <c r="J6" s="175"/>
      <c r="K6" s="148"/>
    </row>
    <row r="7" spans="2:11" s="71" customFormat="1" ht="16.5" customHeight="1">
      <c r="B7" s="151">
        <f>1+B6</f>
        <v>2</v>
      </c>
      <c r="C7" s="151" t="s">
        <v>35</v>
      </c>
      <c r="D7" s="176">
        <f>Pebruari!E61</f>
        <v>1711865</v>
      </c>
      <c r="E7" s="176">
        <f>Pebruari!O61</f>
        <v>8204</v>
      </c>
      <c r="F7" s="177">
        <f>IF(D7=0,0,E7/D7)</f>
        <v>4.7924339828199066E-3</v>
      </c>
      <c r="G7" s="177">
        <f>+F7-0.46%</f>
        <v>1.9243398281990672E-4</v>
      </c>
      <c r="H7" s="176">
        <f>Pebruari!Q61</f>
        <v>1703661</v>
      </c>
      <c r="I7" s="177">
        <f t="shared" ref="I7:I17" si="0">IF(D7=0,0,H7/D7)</f>
        <v>0.99520756601718008</v>
      </c>
      <c r="J7" s="178"/>
      <c r="K7" s="148"/>
    </row>
    <row r="8" spans="2:11" s="71" customFormat="1" ht="16.5" customHeight="1">
      <c r="B8" s="151">
        <f>1+B7</f>
        <v>3</v>
      </c>
      <c r="C8" s="151" t="s">
        <v>36</v>
      </c>
      <c r="D8" s="176">
        <f>Maret!E57</f>
        <v>1744237</v>
      </c>
      <c r="E8" s="176">
        <f>Maret!O57</f>
        <v>43160</v>
      </c>
      <c r="F8" s="177">
        <f t="shared" ref="F8:F17" si="1">IF(D8=0,0,E8/D8)</f>
        <v>2.4744343801903067E-2</v>
      </c>
      <c r="G8" s="177">
        <f>+F8-1.26%</f>
        <v>1.2144343801903067E-2</v>
      </c>
      <c r="H8" s="176">
        <f>Maret!Q57</f>
        <v>1701077</v>
      </c>
      <c r="I8" s="177">
        <f t="shared" si="0"/>
        <v>0.97525565619809695</v>
      </c>
      <c r="J8" s="178"/>
      <c r="K8" s="148"/>
    </row>
    <row r="9" spans="2:11" s="71" customFormat="1" ht="16.5" customHeight="1">
      <c r="B9" s="151">
        <f>1+B8</f>
        <v>4</v>
      </c>
      <c r="C9" s="151" t="s">
        <v>37</v>
      </c>
      <c r="D9" s="176">
        <f>April!E40</f>
        <v>1187851</v>
      </c>
      <c r="E9" s="176">
        <f>April!O40</f>
        <v>47597</v>
      </c>
      <c r="F9" s="177">
        <f t="shared" si="1"/>
        <v>4.006984040927692E-2</v>
      </c>
      <c r="G9" s="177">
        <f>+F9-0.73%</f>
        <v>3.2769840409276919E-2</v>
      </c>
      <c r="H9" s="176">
        <f>April!Q40</f>
        <v>1140254</v>
      </c>
      <c r="I9" s="177">
        <f t="shared" si="0"/>
        <v>0.95993015959072303</v>
      </c>
      <c r="J9" s="178"/>
      <c r="K9" s="148"/>
    </row>
    <row r="10" spans="2:11" s="71" customFormat="1" ht="16.5" customHeight="1">
      <c r="B10" s="151">
        <v>5</v>
      </c>
      <c r="C10" s="151" t="s">
        <v>14</v>
      </c>
      <c r="D10" s="176">
        <f>Mei!E63</f>
        <v>1913333</v>
      </c>
      <c r="E10" s="176">
        <f>Mei!O63</f>
        <v>10658</v>
      </c>
      <c r="F10" s="177">
        <f t="shared" si="1"/>
        <v>5.5703842457115408E-3</v>
      </c>
      <c r="G10" s="185">
        <f>+F10-0.69%</f>
        <v>-1.3296157542884591E-3</v>
      </c>
      <c r="H10" s="176">
        <f>Mei!Q63</f>
        <v>1902675</v>
      </c>
      <c r="I10" s="177">
        <f t="shared" si="0"/>
        <v>0.99442961575428845</v>
      </c>
      <c r="J10" s="178"/>
      <c r="K10" s="148"/>
    </row>
    <row r="11" spans="2:11" s="71" customFormat="1" ht="16.5" customHeight="1">
      <c r="B11" s="151">
        <v>6</v>
      </c>
      <c r="C11" s="151" t="s">
        <v>38</v>
      </c>
      <c r="D11" s="176">
        <f>Juni!E75</f>
        <v>2050220</v>
      </c>
      <c r="E11" s="176">
        <f>Juni!O75</f>
        <v>3782</v>
      </c>
      <c r="F11" s="177">
        <f t="shared" si="1"/>
        <v>1.8446800831130317E-3</v>
      </c>
      <c r="G11" s="177">
        <f t="shared" ref="G11:G17" si="2">+F11-1.5%</f>
        <v>-1.3155319916886968E-2</v>
      </c>
      <c r="H11" s="176">
        <f>Juni!Q75</f>
        <v>2046438</v>
      </c>
      <c r="I11" s="177">
        <f t="shared" si="0"/>
        <v>0.998155319916887</v>
      </c>
      <c r="J11" s="178"/>
      <c r="K11" s="148"/>
    </row>
    <row r="12" spans="2:11" s="71" customFormat="1" ht="16.5" customHeight="1">
      <c r="B12" s="151">
        <v>7</v>
      </c>
      <c r="C12" s="151" t="s">
        <v>44</v>
      </c>
      <c r="D12" s="176">
        <f>Juli!E58</f>
        <v>1801353</v>
      </c>
      <c r="E12" s="176">
        <f>Juli!O58</f>
        <v>2440</v>
      </c>
      <c r="F12" s="177">
        <f t="shared" si="1"/>
        <v>1.3545373949470205E-3</v>
      </c>
      <c r="G12" s="177">
        <f t="shared" si="2"/>
        <v>-1.3645462605052979E-2</v>
      </c>
      <c r="H12" s="176">
        <f>Juli!Q58</f>
        <v>1798913</v>
      </c>
      <c r="I12" s="177">
        <f t="shared" si="0"/>
        <v>0.99864546260505294</v>
      </c>
      <c r="J12" s="178"/>
      <c r="K12" s="148"/>
    </row>
    <row r="13" spans="2:11" s="71" customFormat="1" ht="16.5" customHeight="1">
      <c r="B13" s="151">
        <v>8</v>
      </c>
      <c r="C13" s="151" t="s">
        <v>45</v>
      </c>
      <c r="D13" s="176">
        <f>Agustus!E65</f>
        <v>1499201</v>
      </c>
      <c r="E13" s="176">
        <f>Agustus!O65</f>
        <v>7179</v>
      </c>
      <c r="F13" s="177">
        <f t="shared" si="1"/>
        <v>4.7885507013402471E-3</v>
      </c>
      <c r="G13" s="177">
        <f t="shared" si="2"/>
        <v>-1.0211449298659752E-2</v>
      </c>
      <c r="H13" s="176">
        <f>Agustus!Q65</f>
        <v>1492022</v>
      </c>
      <c r="I13" s="177">
        <f t="shared" si="0"/>
        <v>0.99521144929865979</v>
      </c>
      <c r="J13" s="178"/>
      <c r="K13" s="148"/>
    </row>
    <row r="14" spans="2:11" s="71" customFormat="1" ht="16.5" customHeight="1">
      <c r="B14" s="151">
        <v>9</v>
      </c>
      <c r="C14" s="151" t="s">
        <v>46</v>
      </c>
      <c r="D14" s="176">
        <f>Sept!E25</f>
        <v>0</v>
      </c>
      <c r="E14" s="176">
        <f>Sept!O25</f>
        <v>0</v>
      </c>
      <c r="F14" s="177">
        <f>IF(D14=0,0,E14/D14)</f>
        <v>0</v>
      </c>
      <c r="G14" s="177">
        <f t="shared" si="2"/>
        <v>-1.4999999999999999E-2</v>
      </c>
      <c r="H14" s="176">
        <f>Sept!Q25</f>
        <v>0</v>
      </c>
      <c r="I14" s="177">
        <f t="shared" si="0"/>
        <v>0</v>
      </c>
      <c r="J14" s="179"/>
      <c r="K14" s="148"/>
    </row>
    <row r="15" spans="2:11" s="71" customFormat="1" ht="16.5" customHeight="1">
      <c r="B15" s="151">
        <v>10</v>
      </c>
      <c r="C15" s="151" t="s">
        <v>47</v>
      </c>
      <c r="D15" s="176">
        <f>Oct!E27</f>
        <v>0</v>
      </c>
      <c r="E15" s="176">
        <f>Oct!O27</f>
        <v>0</v>
      </c>
      <c r="F15" s="177">
        <f>IF(D15=0,0,E15/D15)</f>
        <v>0</v>
      </c>
      <c r="G15" s="177">
        <f t="shared" si="2"/>
        <v>-1.4999999999999999E-2</v>
      </c>
      <c r="H15" s="176">
        <f>Oct!Q27</f>
        <v>0</v>
      </c>
      <c r="I15" s="177">
        <f t="shared" si="0"/>
        <v>0</v>
      </c>
      <c r="J15" s="178"/>
      <c r="K15" s="148"/>
    </row>
    <row r="16" spans="2:11" s="71" customFormat="1" ht="16.5" customHeight="1">
      <c r="B16" s="151">
        <v>11</v>
      </c>
      <c r="C16" s="151" t="s">
        <v>48</v>
      </c>
      <c r="D16" s="176">
        <f>Nov!E24</f>
        <v>0</v>
      </c>
      <c r="E16" s="176">
        <f>Nov!O24</f>
        <v>0</v>
      </c>
      <c r="F16" s="177">
        <f t="shared" si="1"/>
        <v>0</v>
      </c>
      <c r="G16" s="177">
        <f t="shared" si="2"/>
        <v>-1.4999999999999999E-2</v>
      </c>
      <c r="H16" s="176">
        <f>Nov!Q24</f>
        <v>0</v>
      </c>
      <c r="I16" s="177">
        <f t="shared" si="0"/>
        <v>0</v>
      </c>
      <c r="J16" s="178"/>
      <c r="K16" s="148"/>
    </row>
    <row r="17" spans="2:11" s="71" customFormat="1" ht="16.5" customHeight="1">
      <c r="B17" s="152">
        <v>12</v>
      </c>
      <c r="C17" s="152" t="s">
        <v>49</v>
      </c>
      <c r="D17" s="180">
        <f>Des!E41</f>
        <v>0</v>
      </c>
      <c r="E17" s="180">
        <f>Des!O41</f>
        <v>0</v>
      </c>
      <c r="F17" s="181">
        <f t="shared" si="1"/>
        <v>0</v>
      </c>
      <c r="G17" s="181">
        <f t="shared" si="2"/>
        <v>-1.4999999999999999E-2</v>
      </c>
      <c r="H17" s="180">
        <f>Des!Q41</f>
        <v>0</v>
      </c>
      <c r="I17" s="181">
        <f t="shared" si="0"/>
        <v>0</v>
      </c>
      <c r="J17" s="182"/>
      <c r="K17" s="148"/>
    </row>
    <row r="18" spans="2:11" ht="16.5" customHeight="1">
      <c r="B18" s="188" t="s">
        <v>16</v>
      </c>
      <c r="C18" s="188"/>
      <c r="D18" s="61">
        <f t="shared" ref="D18" si="3">SUM(D6:D17)</f>
        <v>13594043</v>
      </c>
      <c r="E18" s="112">
        <f>SUM(E6:E17)</f>
        <v>144614</v>
      </c>
      <c r="F18" s="146">
        <f t="shared" ref="F18" si="4">+E18/D18</f>
        <v>1.0638041971766604E-2</v>
      </c>
      <c r="G18" s="146">
        <f>+F18-1.5%</f>
        <v>-4.3619580282333956E-3</v>
      </c>
      <c r="H18" s="61">
        <f>SUM(H6:H17)</f>
        <v>13449429</v>
      </c>
      <c r="I18" s="147">
        <f>+H18/D18</f>
        <v>0.98936195802823335</v>
      </c>
      <c r="J18" s="138"/>
      <c r="K18" s="148"/>
    </row>
    <row r="19" spans="2:11" ht="9" customHeight="1">
      <c r="G19" s="73"/>
    </row>
    <row r="20" spans="2:11" ht="18" customHeight="1">
      <c r="B20" s="194" t="s">
        <v>86</v>
      </c>
      <c r="C20" s="195"/>
      <c r="D20" s="200" t="s">
        <v>7</v>
      </c>
      <c r="E20" s="198" t="s">
        <v>51</v>
      </c>
      <c r="F20" s="199"/>
      <c r="G20" s="198" t="s">
        <v>31</v>
      </c>
      <c r="H20" s="199"/>
      <c r="I20" s="198" t="s">
        <v>32</v>
      </c>
      <c r="J20" s="199"/>
    </row>
    <row r="21" spans="2:11" ht="18" customHeight="1">
      <c r="B21" s="196"/>
      <c r="C21" s="197"/>
      <c r="D21" s="200"/>
      <c r="E21" s="111" t="s">
        <v>52</v>
      </c>
      <c r="F21" s="111" t="s">
        <v>4</v>
      </c>
      <c r="G21" s="111" t="s">
        <v>52</v>
      </c>
      <c r="H21" s="111" t="s">
        <v>4</v>
      </c>
      <c r="I21" s="111" t="s">
        <v>52</v>
      </c>
      <c r="J21" s="111" t="s">
        <v>4</v>
      </c>
    </row>
    <row r="22" spans="2:11" ht="18" customHeight="1">
      <c r="B22" s="188" t="s">
        <v>16</v>
      </c>
      <c r="C22" s="188"/>
      <c r="D22" s="61">
        <f>+D18</f>
        <v>13594043</v>
      </c>
      <c r="E22" s="112">
        <f>+Summary!K34</f>
        <v>203910.64499999999</v>
      </c>
      <c r="F22" s="61">
        <f>+Summary!L34</f>
        <v>13390132.355</v>
      </c>
      <c r="G22" s="112">
        <f>+E18</f>
        <v>144614</v>
      </c>
      <c r="H22" s="61">
        <f>+H18</f>
        <v>13449429</v>
      </c>
      <c r="I22" s="112">
        <f>+G22-E22</f>
        <v>-59296.64499999999</v>
      </c>
      <c r="J22" s="61">
        <f>+H22-F22</f>
        <v>59296.644999999553</v>
      </c>
    </row>
    <row r="23" spans="2:11" ht="18" customHeight="1">
      <c r="B23" s="188"/>
      <c r="C23" s="188"/>
      <c r="D23" s="113">
        <f>+G23+H23</f>
        <v>1</v>
      </c>
      <c r="E23" s="117">
        <f>+E22/(E22+F22)</f>
        <v>1.4999999999999999E-2</v>
      </c>
      <c r="F23" s="118">
        <f>+F22/(E22+F22)</f>
        <v>0.98499999999999999</v>
      </c>
      <c r="G23" s="117">
        <f>+G22/D22</f>
        <v>1.0638041971766604E-2</v>
      </c>
      <c r="H23" s="118">
        <f>+H22/D22</f>
        <v>0.98936195802823335</v>
      </c>
      <c r="I23" s="117">
        <f>+G23-E23</f>
        <v>-4.3619580282333956E-3</v>
      </c>
      <c r="J23" s="118">
        <f>+H23-F23</f>
        <v>4.3619580282333592E-3</v>
      </c>
    </row>
    <row r="24" spans="2:11" ht="9" customHeight="1"/>
  </sheetData>
  <mergeCells count="16">
    <mergeCell ref="B22:C23"/>
    <mergeCell ref="J3:J5"/>
    <mergeCell ref="B1:J1"/>
    <mergeCell ref="H2:J2"/>
    <mergeCell ref="B20:C21"/>
    <mergeCell ref="G20:H20"/>
    <mergeCell ref="I20:J20"/>
    <mergeCell ref="B18:C18"/>
    <mergeCell ref="D20:D21"/>
    <mergeCell ref="E20:F20"/>
    <mergeCell ref="E3:I3"/>
    <mergeCell ref="H4:I4"/>
    <mergeCell ref="E4:G4"/>
    <mergeCell ref="B3:B5"/>
    <mergeCell ref="C3:C5"/>
    <mergeCell ref="D3:D5"/>
  </mergeCells>
  <printOptions horizontalCentered="1"/>
  <pageMargins left="0.31496062992125984" right="0.31496062992125984" top="0.74803149606299213" bottom="0" header="0.31496062992125984" footer="0.31496062992125984"/>
  <pageSetup paperSize="9" scale="115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B1:AE75"/>
  <sheetViews>
    <sheetView tabSelected="1" workbookViewId="0">
      <pane xSplit="1" ySplit="3" topLeftCell="B53" activePane="bottomRight" state="frozen"/>
      <selection activeCell="Z34" sqref="Z34:Z87"/>
      <selection pane="topRight" activeCell="Z34" sqref="Z34:Z87"/>
      <selection pane="bottomLeft" activeCell="Z34" sqref="Z34:Z87"/>
      <selection pane="bottomRight" activeCell="U73" sqref="U73"/>
    </sheetView>
  </sheetViews>
  <sheetFormatPr defaultRowHeight="15"/>
  <cols>
    <col min="1" max="1" width="2.140625" customWidth="1"/>
    <col min="2" max="2" width="4" customWidth="1"/>
    <col min="3" max="3" width="21.28515625" customWidth="1"/>
    <col min="4" max="4" width="16.7109375" customWidth="1"/>
    <col min="7" max="7" width="1.7109375" customWidth="1"/>
    <col min="8" max="8" width="5.28515625" customWidth="1"/>
    <col min="9" max="9" width="8.7109375" customWidth="1"/>
    <col min="10" max="10" width="5.28515625" customWidth="1"/>
    <col min="11" max="11" width="8.7109375" customWidth="1"/>
    <col min="13" max="13" width="1.7109375" customWidth="1"/>
    <col min="14" max="14" width="5.28515625" customWidth="1"/>
    <col min="15" max="15" width="8.7109375" customWidth="1"/>
    <col min="16" max="16" width="5.28515625" customWidth="1"/>
    <col min="17" max="17" width="8.7109375" customWidth="1"/>
    <col min="19" max="19" width="3.5703125" bestFit="1" customWidth="1"/>
    <col min="20" max="20" width="5.28515625" customWidth="1"/>
    <col min="21" max="21" width="8.7109375" customWidth="1"/>
    <col min="22" max="22" width="5.28515625" customWidth="1"/>
    <col min="23" max="23" width="8.7109375" customWidth="1"/>
    <col min="25" max="25" width="1.7109375" customWidth="1"/>
    <col min="26" max="26" width="5.28515625" customWidth="1"/>
    <col min="27" max="27" width="8.7109375" customWidth="1"/>
    <col min="28" max="28" width="5.28515625" customWidth="1"/>
    <col min="29" max="29" width="8.7109375" customWidth="1"/>
    <col min="31" max="31" width="6.5703125" bestFit="1" customWidth="1"/>
  </cols>
  <sheetData>
    <row r="1" spans="2:31">
      <c r="B1" s="1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55"/>
      <c r="Y1" s="2"/>
      <c r="Z1" s="2"/>
      <c r="AA1" s="2"/>
      <c r="AB1" s="2"/>
      <c r="AC1" s="2"/>
      <c r="AD1" s="55"/>
    </row>
    <row r="2" spans="2:31">
      <c r="B2" s="49" t="s">
        <v>106</v>
      </c>
      <c r="C2" s="50"/>
      <c r="D2" s="50"/>
      <c r="E2" s="17"/>
      <c r="F2" s="17"/>
      <c r="G2" s="17"/>
      <c r="H2" s="238" t="s">
        <v>6</v>
      </c>
      <c r="I2" s="238"/>
      <c r="J2" s="238"/>
      <c r="K2" s="238"/>
      <c r="L2" s="18"/>
      <c r="M2" s="17"/>
      <c r="N2" s="239" t="s">
        <v>5</v>
      </c>
      <c r="O2" s="239"/>
      <c r="P2" s="239"/>
      <c r="Q2" s="239"/>
      <c r="R2" s="18"/>
      <c r="S2" s="17"/>
      <c r="T2" s="254" t="s">
        <v>8</v>
      </c>
      <c r="U2" s="255"/>
      <c r="V2" s="255"/>
      <c r="W2" s="256"/>
      <c r="X2" s="19"/>
      <c r="Y2" s="17"/>
      <c r="Z2" s="235" t="s">
        <v>43</v>
      </c>
      <c r="AA2" s="235"/>
      <c r="AB2" s="235"/>
      <c r="AC2" s="235"/>
      <c r="AD2" s="19"/>
    </row>
    <row r="3" spans="2:31">
      <c r="B3" s="56" t="s">
        <v>0</v>
      </c>
      <c r="C3" s="56" t="s">
        <v>2</v>
      </c>
      <c r="D3" s="56" t="s">
        <v>1</v>
      </c>
      <c r="E3" s="56" t="s">
        <v>7</v>
      </c>
      <c r="F3" s="56" t="s">
        <v>9</v>
      </c>
      <c r="G3" s="2"/>
      <c r="H3" s="241" t="s">
        <v>3</v>
      </c>
      <c r="I3" s="241"/>
      <c r="J3" s="242" t="s">
        <v>4</v>
      </c>
      <c r="K3" s="242"/>
      <c r="L3" s="3" t="s">
        <v>10</v>
      </c>
      <c r="M3" s="1"/>
      <c r="N3" s="243" t="s">
        <v>3</v>
      </c>
      <c r="O3" s="243"/>
      <c r="P3" s="244" t="s">
        <v>4</v>
      </c>
      <c r="Q3" s="244"/>
      <c r="R3" s="3" t="s">
        <v>10</v>
      </c>
      <c r="S3" s="2"/>
      <c r="T3" s="245" t="s">
        <v>3</v>
      </c>
      <c r="U3" s="245"/>
      <c r="V3" s="246" t="s">
        <v>4</v>
      </c>
      <c r="W3" s="246"/>
      <c r="X3" s="20" t="s">
        <v>10</v>
      </c>
      <c r="Y3" s="2"/>
      <c r="Z3" s="236" t="s">
        <v>3</v>
      </c>
      <c r="AA3" s="236"/>
      <c r="AB3" s="237" t="s">
        <v>4</v>
      </c>
      <c r="AC3" s="237"/>
      <c r="AD3" s="20" t="s">
        <v>10</v>
      </c>
    </row>
    <row r="4" spans="2:31">
      <c r="B4" s="16">
        <v>1</v>
      </c>
      <c r="C4" s="26" t="s">
        <v>145</v>
      </c>
      <c r="D4" s="26" t="s">
        <v>121</v>
      </c>
      <c r="E4" s="57">
        <v>13036</v>
      </c>
      <c r="F4" s="27">
        <v>45140</v>
      </c>
      <c r="G4" s="7"/>
      <c r="H4" s="35">
        <v>0.55000000000000004</v>
      </c>
      <c r="I4" s="36">
        <f t="shared" ref="I4" si="0">E4*H4</f>
        <v>7169.8</v>
      </c>
      <c r="J4" s="35">
        <f t="shared" ref="J4" si="1">100%-H4</f>
        <v>0.44999999999999996</v>
      </c>
      <c r="K4" s="36">
        <f t="shared" ref="K4" si="2">E4*J4</f>
        <v>5866.2</v>
      </c>
      <c r="L4" s="4">
        <f t="shared" ref="L4" si="3">I4+K4</f>
        <v>13036</v>
      </c>
      <c r="M4" s="7"/>
      <c r="N4" s="33">
        <f t="shared" ref="N4" si="4">O4/E4</f>
        <v>0.53996624731512732</v>
      </c>
      <c r="O4" s="34">
        <v>7039</v>
      </c>
      <c r="P4" s="33">
        <f t="shared" ref="P4" si="5">Q4/E4</f>
        <v>0.46003375268487268</v>
      </c>
      <c r="Q4" s="34">
        <f t="shared" ref="Q4:Q5" si="6">L4-O4</f>
        <v>5997</v>
      </c>
      <c r="R4" s="5">
        <f t="shared" ref="R4" si="7">O4+Q4</f>
        <v>13036</v>
      </c>
      <c r="S4" s="7">
        <f t="shared" ref="S4" si="8">+R4-E4</f>
        <v>0</v>
      </c>
      <c r="T4" s="29">
        <v>0.5</v>
      </c>
      <c r="U4" s="30">
        <f t="shared" ref="U4" si="9">E4*T4</f>
        <v>6518</v>
      </c>
      <c r="V4" s="29">
        <v>0.5</v>
      </c>
      <c r="W4" s="30">
        <f t="shared" ref="W4" si="10">E4*V4</f>
        <v>6518</v>
      </c>
      <c r="X4" s="6">
        <f t="shared" ref="X4" si="11">U4+W4</f>
        <v>13036</v>
      </c>
      <c r="Y4" s="7"/>
      <c r="Z4" s="90">
        <v>0.6</v>
      </c>
      <c r="AA4" s="91">
        <f t="shared" ref="AA4" si="12">L4*Z4</f>
        <v>7821.5999999999995</v>
      </c>
      <c r="AB4" s="90">
        <f t="shared" ref="AB4" si="13">100%-Z4</f>
        <v>0.4</v>
      </c>
      <c r="AC4" s="91">
        <f t="shared" ref="AC4" si="14">L4*AB4</f>
        <v>5214.4000000000005</v>
      </c>
      <c r="AD4" s="92">
        <f t="shared" ref="AD4" si="15">AA4+AC4</f>
        <v>13036</v>
      </c>
      <c r="AE4" s="144">
        <f t="shared" ref="AE4:AE5" si="16">+AD4-E4</f>
        <v>0</v>
      </c>
    </row>
    <row r="5" spans="2:31">
      <c r="B5" s="16">
        <f>1+B4</f>
        <v>2</v>
      </c>
      <c r="C5" s="163" t="s">
        <v>284</v>
      </c>
      <c r="D5" s="26" t="s">
        <v>121</v>
      </c>
      <c r="E5" s="57">
        <v>11060</v>
      </c>
      <c r="F5" s="27">
        <v>45141</v>
      </c>
      <c r="G5" s="7"/>
      <c r="H5" s="35">
        <v>0.55000000000000004</v>
      </c>
      <c r="I5" s="36">
        <f t="shared" ref="I5" si="17">E5*H5</f>
        <v>6083.0000000000009</v>
      </c>
      <c r="J5" s="35">
        <f t="shared" ref="J5" si="18">100%-H5</f>
        <v>0.44999999999999996</v>
      </c>
      <c r="K5" s="36">
        <f t="shared" ref="K5" si="19">E5*J5</f>
        <v>4976.9999999999991</v>
      </c>
      <c r="L5" s="4">
        <f t="shared" ref="L5" si="20">I5+K5</f>
        <v>11060</v>
      </c>
      <c r="M5" s="7"/>
      <c r="N5" s="33">
        <f t="shared" ref="N5" si="21">O5/E5</f>
        <v>0.54213381555153706</v>
      </c>
      <c r="O5" s="34">
        <v>5996</v>
      </c>
      <c r="P5" s="33">
        <f t="shared" ref="P5" si="22">Q5/E5</f>
        <v>0.45786618444846294</v>
      </c>
      <c r="Q5" s="34">
        <f t="shared" si="6"/>
        <v>5064</v>
      </c>
      <c r="R5" s="5">
        <f t="shared" ref="R5" si="23">O5+Q5</f>
        <v>11060</v>
      </c>
      <c r="S5" s="7">
        <f t="shared" ref="S5" si="24">+R5-E5</f>
        <v>0</v>
      </c>
      <c r="T5" s="29">
        <v>0.5</v>
      </c>
      <c r="U5" s="30">
        <f t="shared" ref="U5" si="25">E5*T5</f>
        <v>5530</v>
      </c>
      <c r="V5" s="29">
        <v>0.5</v>
      </c>
      <c r="W5" s="30">
        <f t="shared" ref="W5" si="26">E5*V5</f>
        <v>5530</v>
      </c>
      <c r="X5" s="6">
        <f t="shared" ref="X5" si="27">U5+W5</f>
        <v>11060</v>
      </c>
      <c r="Y5" s="7"/>
      <c r="Z5" s="90">
        <v>0.6</v>
      </c>
      <c r="AA5" s="91">
        <f t="shared" ref="AA5" si="28">L5*Z5</f>
        <v>6636</v>
      </c>
      <c r="AB5" s="90">
        <f t="shared" ref="AB5" si="29">100%-Z5</f>
        <v>0.4</v>
      </c>
      <c r="AC5" s="91">
        <f t="shared" ref="AC5" si="30">L5*AB5</f>
        <v>4424</v>
      </c>
      <c r="AD5" s="92">
        <f t="shared" ref="AD5" si="31">AA5+AC5</f>
        <v>11060</v>
      </c>
      <c r="AE5" s="144">
        <f t="shared" si="16"/>
        <v>0</v>
      </c>
    </row>
    <row r="6" spans="2:31">
      <c r="B6" s="16">
        <f t="shared" ref="B6:B17" si="32">1+B5</f>
        <v>3</v>
      </c>
      <c r="C6" s="26" t="s">
        <v>350</v>
      </c>
      <c r="D6" s="26" t="s">
        <v>121</v>
      </c>
      <c r="E6" s="57">
        <v>13009</v>
      </c>
      <c r="F6" s="27">
        <v>45145</v>
      </c>
      <c r="G6" s="7"/>
      <c r="H6" s="35">
        <v>0.55000000000000004</v>
      </c>
      <c r="I6" s="36">
        <f t="shared" ref="I6" si="33">E6*H6</f>
        <v>7154.9500000000007</v>
      </c>
      <c r="J6" s="35">
        <f t="shared" ref="J6" si="34">100%-H6</f>
        <v>0.44999999999999996</v>
      </c>
      <c r="K6" s="36">
        <f t="shared" ref="K6" si="35">E6*J6</f>
        <v>5854.0499999999993</v>
      </c>
      <c r="L6" s="4">
        <f t="shared" ref="L6" si="36">I6+K6</f>
        <v>13009</v>
      </c>
      <c r="M6" s="7"/>
      <c r="N6" s="33">
        <f t="shared" ref="N6" si="37">O6/E6</f>
        <v>0.58920747175032673</v>
      </c>
      <c r="O6" s="34">
        <v>7665</v>
      </c>
      <c r="P6" s="33">
        <f t="shared" ref="P6" si="38">Q6/E6</f>
        <v>0.41079252824967333</v>
      </c>
      <c r="Q6" s="34">
        <f t="shared" ref="Q6" si="39">L6-O6</f>
        <v>5344</v>
      </c>
      <c r="R6" s="5">
        <f t="shared" ref="R6" si="40">O6+Q6</f>
        <v>13009</v>
      </c>
      <c r="S6" s="7">
        <f t="shared" ref="S6" si="41">+R6-E6</f>
        <v>0</v>
      </c>
      <c r="T6" s="29">
        <v>0.5</v>
      </c>
      <c r="U6" s="30">
        <f t="shared" ref="U6" si="42">E6*T6</f>
        <v>6504.5</v>
      </c>
      <c r="V6" s="29">
        <v>0.5</v>
      </c>
      <c r="W6" s="30">
        <f t="shared" ref="W6" si="43">E6*V6</f>
        <v>6504.5</v>
      </c>
      <c r="X6" s="6">
        <f t="shared" ref="X6" si="44">U6+W6</f>
        <v>13009</v>
      </c>
      <c r="Y6" s="7"/>
      <c r="Z6" s="90">
        <v>0.6</v>
      </c>
      <c r="AA6" s="91">
        <f t="shared" ref="AA6" si="45">L6*Z6</f>
        <v>7805.4</v>
      </c>
      <c r="AB6" s="90">
        <f t="shared" ref="AB6" si="46">100%-Z6</f>
        <v>0.4</v>
      </c>
      <c r="AC6" s="91">
        <f t="shared" ref="AC6" si="47">L6*AB6</f>
        <v>5203.6000000000004</v>
      </c>
      <c r="AD6" s="92">
        <f t="shared" ref="AD6" si="48">AA6+AC6</f>
        <v>13009</v>
      </c>
      <c r="AE6" s="144">
        <f t="shared" ref="AE6" si="49">+AD6-E6</f>
        <v>0</v>
      </c>
    </row>
    <row r="7" spans="2:31">
      <c r="B7" s="16">
        <f t="shared" si="32"/>
        <v>4</v>
      </c>
      <c r="C7" s="163" t="s">
        <v>175</v>
      </c>
      <c r="D7" s="26" t="s">
        <v>121</v>
      </c>
      <c r="E7" s="57">
        <v>12058</v>
      </c>
      <c r="F7" s="27">
        <v>45146</v>
      </c>
      <c r="G7" s="7"/>
      <c r="H7" s="35">
        <v>0.55000000000000004</v>
      </c>
      <c r="I7" s="36">
        <f t="shared" ref="I7" si="50">E7*H7</f>
        <v>6631.9000000000005</v>
      </c>
      <c r="J7" s="35">
        <f t="shared" ref="J7" si="51">100%-H7</f>
        <v>0.44999999999999996</v>
      </c>
      <c r="K7" s="36">
        <f t="shared" ref="K7" si="52">E7*J7</f>
        <v>5426.0999999999995</v>
      </c>
      <c r="L7" s="4">
        <f t="shared" ref="L7" si="53">I7+K7</f>
        <v>12058</v>
      </c>
      <c r="M7" s="7"/>
      <c r="N7" s="33">
        <f t="shared" ref="N7" si="54">O7/E7</f>
        <v>0.55216453806601429</v>
      </c>
      <c r="O7" s="34">
        <v>6658</v>
      </c>
      <c r="P7" s="33">
        <f t="shared" ref="P7" si="55">Q7/E7</f>
        <v>0.44783546193398571</v>
      </c>
      <c r="Q7" s="34">
        <f t="shared" ref="Q7" si="56">L7-O7</f>
        <v>5400</v>
      </c>
      <c r="R7" s="5">
        <f t="shared" ref="R7" si="57">O7+Q7</f>
        <v>12058</v>
      </c>
      <c r="S7" s="7">
        <f t="shared" ref="S7" si="58">+R7-E7</f>
        <v>0</v>
      </c>
      <c r="T7" s="29">
        <v>0.5</v>
      </c>
      <c r="U7" s="30">
        <f t="shared" ref="U7" si="59">E7*T7</f>
        <v>6029</v>
      </c>
      <c r="V7" s="29">
        <v>0.5</v>
      </c>
      <c r="W7" s="30">
        <f t="shared" ref="W7" si="60">E7*V7</f>
        <v>6029</v>
      </c>
      <c r="X7" s="6">
        <f t="shared" ref="X7" si="61">U7+W7</f>
        <v>12058</v>
      </c>
      <c r="Y7" s="7"/>
      <c r="Z7" s="90">
        <v>0.6</v>
      </c>
      <c r="AA7" s="91">
        <f t="shared" ref="AA7" si="62">L7*Z7</f>
        <v>7234.8</v>
      </c>
      <c r="AB7" s="90">
        <f t="shared" ref="AB7" si="63">100%-Z7</f>
        <v>0.4</v>
      </c>
      <c r="AC7" s="91">
        <f t="shared" ref="AC7" si="64">L7*AB7</f>
        <v>4823.2</v>
      </c>
      <c r="AD7" s="92">
        <f t="shared" ref="AD7" si="65">AA7+AC7</f>
        <v>12058</v>
      </c>
      <c r="AE7" s="144">
        <f t="shared" ref="AE7" si="66">+AD7-E7</f>
        <v>0</v>
      </c>
    </row>
    <row r="8" spans="2:31">
      <c r="B8" s="16">
        <f t="shared" si="32"/>
        <v>5</v>
      </c>
      <c r="C8" s="26" t="s">
        <v>152</v>
      </c>
      <c r="D8" s="26" t="s">
        <v>117</v>
      </c>
      <c r="E8" s="57">
        <v>12303</v>
      </c>
      <c r="F8" s="27">
        <v>45146</v>
      </c>
      <c r="G8" s="7"/>
      <c r="H8" s="35">
        <v>0.55000000000000004</v>
      </c>
      <c r="I8" s="36">
        <f t="shared" ref="I8" si="67">E8*H8</f>
        <v>6766.6500000000005</v>
      </c>
      <c r="J8" s="35">
        <f t="shared" ref="J8" si="68">100%-H8</f>
        <v>0.44999999999999996</v>
      </c>
      <c r="K8" s="36">
        <f t="shared" ref="K8" si="69">E8*J8</f>
        <v>5536.3499999999995</v>
      </c>
      <c r="L8" s="4">
        <f t="shared" ref="L8" si="70">I8+K8</f>
        <v>12303</v>
      </c>
      <c r="M8" s="7"/>
      <c r="N8" s="33">
        <f t="shared" ref="N8" si="71">O8/E8</f>
        <v>0.54994716735755511</v>
      </c>
      <c r="O8" s="34">
        <v>6766</v>
      </c>
      <c r="P8" s="33">
        <f t="shared" ref="P8" si="72">Q8/E8</f>
        <v>0.45005283264244494</v>
      </c>
      <c r="Q8" s="34">
        <f t="shared" ref="Q8" si="73">L8-O8</f>
        <v>5537</v>
      </c>
      <c r="R8" s="5">
        <f t="shared" ref="R8" si="74">O8+Q8</f>
        <v>12303</v>
      </c>
      <c r="S8" s="7">
        <f t="shared" ref="S8" si="75">+R8-E8</f>
        <v>0</v>
      </c>
      <c r="T8" s="29">
        <v>0.5</v>
      </c>
      <c r="U8" s="30">
        <f t="shared" ref="U8" si="76">E8*T8</f>
        <v>6151.5</v>
      </c>
      <c r="V8" s="29">
        <v>0.5</v>
      </c>
      <c r="W8" s="30">
        <f t="shared" ref="W8" si="77">E8*V8</f>
        <v>6151.5</v>
      </c>
      <c r="X8" s="6">
        <f t="shared" ref="X8" si="78">U8+W8</f>
        <v>12303</v>
      </c>
      <c r="Y8" s="7"/>
      <c r="Z8" s="90">
        <v>0.6</v>
      </c>
      <c r="AA8" s="91">
        <f t="shared" ref="AA8" si="79">L8*Z8</f>
        <v>7381.7999999999993</v>
      </c>
      <c r="AB8" s="90">
        <f t="shared" ref="AB8" si="80">100%-Z8</f>
        <v>0.4</v>
      </c>
      <c r="AC8" s="91">
        <f t="shared" ref="AC8" si="81">L8*AB8</f>
        <v>4921.2000000000007</v>
      </c>
      <c r="AD8" s="92">
        <f t="shared" ref="AD8" si="82">AA8+AC8</f>
        <v>12303</v>
      </c>
      <c r="AE8" s="144">
        <f t="shared" ref="AE8" si="83">+AD8-E8</f>
        <v>0</v>
      </c>
    </row>
    <row r="9" spans="2:31">
      <c r="B9" s="16">
        <f t="shared" si="32"/>
        <v>6</v>
      </c>
      <c r="C9" s="26" t="s">
        <v>176</v>
      </c>
      <c r="D9" s="26" t="s">
        <v>121</v>
      </c>
      <c r="E9" s="57">
        <v>13503</v>
      </c>
      <c r="F9" s="27">
        <v>45152</v>
      </c>
      <c r="G9" s="7"/>
      <c r="H9" s="35">
        <v>0.55000000000000004</v>
      </c>
      <c r="I9" s="36">
        <f t="shared" ref="I9" si="84">E9*H9</f>
        <v>7426.6500000000005</v>
      </c>
      <c r="J9" s="35">
        <f t="shared" ref="J9" si="85">100%-H9</f>
        <v>0.44999999999999996</v>
      </c>
      <c r="K9" s="36">
        <f t="shared" ref="K9" si="86">E9*J9</f>
        <v>6076.3499999999995</v>
      </c>
      <c r="L9" s="4">
        <f t="shared" ref="L9" si="87">I9+K9</f>
        <v>13503</v>
      </c>
      <c r="M9" s="7"/>
      <c r="N9" s="33">
        <f t="shared" ref="N9" si="88">O9/E9</f>
        <v>0.59001703325186994</v>
      </c>
      <c r="O9" s="34">
        <v>7967</v>
      </c>
      <c r="P9" s="33">
        <f t="shared" ref="P9" si="89">Q9/E9</f>
        <v>0.40998296674813006</v>
      </c>
      <c r="Q9" s="34">
        <f t="shared" ref="Q9" si="90">L9-O9</f>
        <v>5536</v>
      </c>
      <c r="R9" s="5">
        <f t="shared" ref="R9" si="91">O9+Q9</f>
        <v>13503</v>
      </c>
      <c r="S9" s="7">
        <f t="shared" ref="S9" si="92">+R9-E9</f>
        <v>0</v>
      </c>
      <c r="T9" s="29">
        <v>0.5</v>
      </c>
      <c r="U9" s="30">
        <f t="shared" ref="U9" si="93">E9*T9</f>
        <v>6751.5</v>
      </c>
      <c r="V9" s="29">
        <v>0.5</v>
      </c>
      <c r="W9" s="30">
        <f t="shared" ref="W9" si="94">E9*V9</f>
        <v>6751.5</v>
      </c>
      <c r="X9" s="6">
        <f t="shared" ref="X9" si="95">U9+W9</f>
        <v>13503</v>
      </c>
      <c r="Y9" s="7"/>
      <c r="Z9" s="90">
        <v>0.6</v>
      </c>
      <c r="AA9" s="91">
        <f t="shared" ref="AA9" si="96">L9*Z9</f>
        <v>8101.7999999999993</v>
      </c>
      <c r="AB9" s="90">
        <f t="shared" ref="AB9" si="97">100%-Z9</f>
        <v>0.4</v>
      </c>
      <c r="AC9" s="91">
        <f t="shared" ref="AC9" si="98">L9*AB9</f>
        <v>5401.2000000000007</v>
      </c>
      <c r="AD9" s="92">
        <f t="shared" ref="AD9" si="99">AA9+AC9</f>
        <v>13503</v>
      </c>
      <c r="AE9" s="144">
        <f t="shared" ref="AE9" si="100">+AD9-E9</f>
        <v>0</v>
      </c>
    </row>
    <row r="10" spans="2:31">
      <c r="B10" s="16">
        <f t="shared" si="32"/>
        <v>7</v>
      </c>
      <c r="C10" s="26" t="s">
        <v>203</v>
      </c>
      <c r="D10" s="26" t="s">
        <v>121</v>
      </c>
      <c r="E10" s="57">
        <v>13003</v>
      </c>
      <c r="F10" s="27">
        <v>45155</v>
      </c>
      <c r="G10" s="7"/>
      <c r="H10" s="35">
        <v>0.55000000000000004</v>
      </c>
      <c r="I10" s="36">
        <f t="shared" ref="I10" si="101">E10*H10</f>
        <v>7151.6500000000005</v>
      </c>
      <c r="J10" s="35">
        <f t="shared" ref="J10" si="102">100%-H10</f>
        <v>0.44999999999999996</v>
      </c>
      <c r="K10" s="36">
        <f t="shared" ref="K10" si="103">E10*J10</f>
        <v>5851.3499999999995</v>
      </c>
      <c r="L10" s="4">
        <f t="shared" ref="L10" si="104">I10+K10</f>
        <v>13003</v>
      </c>
      <c r="M10" s="7"/>
      <c r="N10" s="33">
        <f t="shared" ref="N10" si="105">O10/E10</f>
        <v>0.5521033607629009</v>
      </c>
      <c r="O10" s="34">
        <v>7179</v>
      </c>
      <c r="P10" s="33">
        <f t="shared" ref="P10" si="106">Q10/E10</f>
        <v>0.4478966392370991</v>
      </c>
      <c r="Q10" s="34">
        <f t="shared" ref="Q10" si="107">L10-O10</f>
        <v>5824</v>
      </c>
      <c r="R10" s="5">
        <f t="shared" ref="R10" si="108">O10+Q10</f>
        <v>13003</v>
      </c>
      <c r="S10" s="7">
        <f t="shared" ref="S10" si="109">+R10-E10</f>
        <v>0</v>
      </c>
      <c r="T10" s="29">
        <v>0.5</v>
      </c>
      <c r="U10" s="30">
        <f t="shared" ref="U10" si="110">E10*T10</f>
        <v>6501.5</v>
      </c>
      <c r="V10" s="29">
        <v>0.5</v>
      </c>
      <c r="W10" s="30">
        <f t="shared" ref="W10" si="111">E10*V10</f>
        <v>6501.5</v>
      </c>
      <c r="X10" s="6">
        <f t="shared" ref="X10" si="112">U10+W10</f>
        <v>13003</v>
      </c>
      <c r="Y10" s="7"/>
      <c r="Z10" s="90">
        <v>0.6</v>
      </c>
      <c r="AA10" s="91">
        <f t="shared" ref="AA10" si="113">L10*Z10</f>
        <v>7801.7999999999993</v>
      </c>
      <c r="AB10" s="90">
        <f t="shared" ref="AB10" si="114">100%-Z10</f>
        <v>0.4</v>
      </c>
      <c r="AC10" s="91">
        <f t="shared" ref="AC10" si="115">L10*AB10</f>
        <v>5201.2000000000007</v>
      </c>
      <c r="AD10" s="92">
        <f t="shared" ref="AD10" si="116">AA10+AC10</f>
        <v>13003</v>
      </c>
      <c r="AE10" s="144">
        <f t="shared" ref="AE10" si="117">+AD10-E10</f>
        <v>0</v>
      </c>
    </row>
    <row r="11" spans="2:31">
      <c r="B11" s="16">
        <f t="shared" si="32"/>
        <v>8</v>
      </c>
      <c r="C11" s="26" t="s">
        <v>197</v>
      </c>
      <c r="D11" s="26" t="s">
        <v>121</v>
      </c>
      <c r="E11" s="57">
        <v>13703</v>
      </c>
      <c r="F11" s="27">
        <v>45156</v>
      </c>
      <c r="G11" s="7"/>
      <c r="H11" s="35">
        <v>0.55000000000000004</v>
      </c>
      <c r="I11" s="36">
        <f t="shared" ref="I11" si="118">E11*H11</f>
        <v>7536.6500000000005</v>
      </c>
      <c r="J11" s="35">
        <f t="shared" ref="J11" si="119">100%-H11</f>
        <v>0.44999999999999996</v>
      </c>
      <c r="K11" s="36">
        <f t="shared" ref="K11" si="120">E11*J11</f>
        <v>6166.3499999999995</v>
      </c>
      <c r="L11" s="4">
        <f t="shared" ref="L11" si="121">I11+K11</f>
        <v>13703</v>
      </c>
      <c r="M11" s="7"/>
      <c r="N11" s="33">
        <f t="shared" ref="N11" si="122">O11/E11</f>
        <v>0.56994818652849744</v>
      </c>
      <c r="O11" s="34">
        <v>7810</v>
      </c>
      <c r="P11" s="33">
        <f t="shared" ref="P11" si="123">Q11/E11</f>
        <v>0.43005181347150256</v>
      </c>
      <c r="Q11" s="34">
        <f t="shared" ref="Q11" si="124">L11-O11</f>
        <v>5893</v>
      </c>
      <c r="R11" s="5">
        <f t="shared" ref="R11" si="125">O11+Q11</f>
        <v>13703</v>
      </c>
      <c r="S11" s="7">
        <f t="shared" ref="S11" si="126">+R11-E11</f>
        <v>0</v>
      </c>
      <c r="T11" s="29">
        <v>0.5</v>
      </c>
      <c r="U11" s="30">
        <f t="shared" ref="U11" si="127">E11*T11</f>
        <v>6851.5</v>
      </c>
      <c r="V11" s="29">
        <v>0.5</v>
      </c>
      <c r="W11" s="30">
        <f t="shared" ref="W11" si="128">E11*V11</f>
        <v>6851.5</v>
      </c>
      <c r="X11" s="6">
        <f t="shared" ref="X11" si="129">U11+W11</f>
        <v>13703</v>
      </c>
      <c r="Y11" s="7"/>
      <c r="Z11" s="90">
        <v>0.6</v>
      </c>
      <c r="AA11" s="91">
        <f t="shared" ref="AA11" si="130">L11*Z11</f>
        <v>8221.7999999999993</v>
      </c>
      <c r="AB11" s="90">
        <f t="shared" ref="AB11" si="131">100%-Z11</f>
        <v>0.4</v>
      </c>
      <c r="AC11" s="91">
        <f t="shared" ref="AC11" si="132">L11*AB11</f>
        <v>5481.2000000000007</v>
      </c>
      <c r="AD11" s="92">
        <f t="shared" ref="AD11" si="133">AA11+AC11</f>
        <v>13703</v>
      </c>
      <c r="AE11" s="144">
        <f t="shared" ref="AE11" si="134">+AD11-E11</f>
        <v>0</v>
      </c>
    </row>
    <row r="12" spans="2:31">
      <c r="B12" s="16">
        <f t="shared" si="32"/>
        <v>9</v>
      </c>
      <c r="C12" s="26" t="s">
        <v>284</v>
      </c>
      <c r="D12" s="26" t="s">
        <v>121</v>
      </c>
      <c r="E12" s="57">
        <v>11016</v>
      </c>
      <c r="F12" s="27">
        <v>45158</v>
      </c>
      <c r="G12" s="7"/>
      <c r="H12" s="35">
        <v>0.55000000000000004</v>
      </c>
      <c r="I12" s="36">
        <f t="shared" ref="I12" si="135">E12*H12</f>
        <v>6058.8</v>
      </c>
      <c r="J12" s="35">
        <f t="shared" ref="J12" si="136">100%-H12</f>
        <v>0.44999999999999996</v>
      </c>
      <c r="K12" s="36">
        <f t="shared" ref="K12" si="137">E12*J12</f>
        <v>4957.2</v>
      </c>
      <c r="L12" s="4">
        <f t="shared" ref="L12" si="138">I12+K12</f>
        <v>11016</v>
      </c>
      <c r="M12" s="7"/>
      <c r="N12" s="33">
        <f t="shared" ref="N12" si="139">O12/E12</f>
        <v>0.56935366739288307</v>
      </c>
      <c r="O12" s="34">
        <v>6272</v>
      </c>
      <c r="P12" s="33">
        <f t="shared" ref="P12" si="140">Q12/E12</f>
        <v>0.43064633260711693</v>
      </c>
      <c r="Q12" s="34">
        <f t="shared" ref="Q12" si="141">L12-O12</f>
        <v>4744</v>
      </c>
      <c r="R12" s="5">
        <f t="shared" ref="R12" si="142">O12+Q12</f>
        <v>11016</v>
      </c>
      <c r="S12" s="7">
        <f t="shared" ref="S12" si="143">+R12-E12</f>
        <v>0</v>
      </c>
      <c r="T12" s="29">
        <v>0.5</v>
      </c>
      <c r="U12" s="30">
        <f t="shared" ref="U12" si="144">E12*T12</f>
        <v>5508</v>
      </c>
      <c r="V12" s="29">
        <v>0.5</v>
      </c>
      <c r="W12" s="30">
        <f t="shared" ref="W12" si="145">E12*V12</f>
        <v>5508</v>
      </c>
      <c r="X12" s="6">
        <f t="shared" ref="X12" si="146">U12+W12</f>
        <v>11016</v>
      </c>
      <c r="Y12" s="7"/>
      <c r="Z12" s="90">
        <v>0.6</v>
      </c>
      <c r="AA12" s="91">
        <f t="shared" ref="AA12" si="147">L12*Z12</f>
        <v>6609.5999999999995</v>
      </c>
      <c r="AB12" s="90">
        <f t="shared" ref="AB12" si="148">100%-Z12</f>
        <v>0.4</v>
      </c>
      <c r="AC12" s="91">
        <f t="shared" ref="AC12" si="149">L12*AB12</f>
        <v>4406.4000000000005</v>
      </c>
      <c r="AD12" s="92">
        <f t="shared" ref="AD12" si="150">AA12+AC12</f>
        <v>11016</v>
      </c>
      <c r="AE12" s="144">
        <f t="shared" ref="AE12" si="151">+AD12-E12</f>
        <v>0</v>
      </c>
    </row>
    <row r="13" spans="2:31" ht="14.25" customHeight="1">
      <c r="B13" s="16">
        <f t="shared" si="32"/>
        <v>10</v>
      </c>
      <c r="C13" s="26" t="s">
        <v>202</v>
      </c>
      <c r="D13" s="26" t="s">
        <v>121</v>
      </c>
      <c r="E13" s="57">
        <v>12583</v>
      </c>
      <c r="F13" s="27">
        <v>45159</v>
      </c>
      <c r="G13" s="7"/>
      <c r="H13" s="35">
        <v>0.55000000000000004</v>
      </c>
      <c r="I13" s="36">
        <f t="shared" ref="I13" si="152">E13*H13</f>
        <v>6920.6500000000005</v>
      </c>
      <c r="J13" s="35">
        <f t="shared" ref="J13" si="153">100%-H13</f>
        <v>0.44999999999999996</v>
      </c>
      <c r="K13" s="36">
        <f t="shared" ref="K13" si="154">E13*J13</f>
        <v>5662.3499999999995</v>
      </c>
      <c r="L13" s="4">
        <f t="shared" ref="L13" si="155">I13+K13</f>
        <v>12583</v>
      </c>
      <c r="M13" s="7"/>
      <c r="N13" s="33">
        <f t="shared" ref="N13" si="156">O13/E13</f>
        <v>0.56059763172534371</v>
      </c>
      <c r="O13" s="34">
        <v>7054</v>
      </c>
      <c r="P13" s="33">
        <f t="shared" ref="P13" si="157">Q13/E13</f>
        <v>0.43940236827465629</v>
      </c>
      <c r="Q13" s="34">
        <f t="shared" ref="Q13" si="158">L13-O13</f>
        <v>5529</v>
      </c>
      <c r="R13" s="5">
        <f t="shared" ref="R13" si="159">O13+Q13</f>
        <v>12583</v>
      </c>
      <c r="S13" s="7">
        <f t="shared" ref="S13" si="160">+R13-E13</f>
        <v>0</v>
      </c>
      <c r="T13" s="29">
        <v>0.5</v>
      </c>
      <c r="U13" s="30">
        <f t="shared" ref="U13" si="161">E13*T13</f>
        <v>6291.5</v>
      </c>
      <c r="V13" s="29">
        <v>0.5</v>
      </c>
      <c r="W13" s="30">
        <f t="shared" ref="W13" si="162">E13*V13</f>
        <v>6291.5</v>
      </c>
      <c r="X13" s="6">
        <f t="shared" ref="X13" si="163">U13+W13</f>
        <v>12583</v>
      </c>
      <c r="Y13" s="7"/>
      <c r="Z13" s="90">
        <v>0.6</v>
      </c>
      <c r="AA13" s="91">
        <f t="shared" ref="AA13" si="164">L13*Z13</f>
        <v>7549.7999999999993</v>
      </c>
      <c r="AB13" s="90">
        <f t="shared" ref="AB13" si="165">100%-Z13</f>
        <v>0.4</v>
      </c>
      <c r="AC13" s="91">
        <f t="shared" ref="AC13" si="166">L13*AB13</f>
        <v>5033.2000000000007</v>
      </c>
      <c r="AD13" s="92">
        <f t="shared" ref="AD13" si="167">AA13+AC13</f>
        <v>12583</v>
      </c>
      <c r="AE13" s="144">
        <f t="shared" ref="AE13" si="168">+AD13-E13</f>
        <v>0</v>
      </c>
    </row>
    <row r="14" spans="2:31" ht="14.25" customHeight="1">
      <c r="B14" s="16">
        <f t="shared" si="32"/>
        <v>11</v>
      </c>
      <c r="C14" s="26" t="s">
        <v>153</v>
      </c>
      <c r="D14" s="26" t="s">
        <v>121</v>
      </c>
      <c r="E14" s="57">
        <v>13005</v>
      </c>
      <c r="F14" s="27">
        <v>45163</v>
      </c>
      <c r="G14" s="7"/>
      <c r="H14" s="35">
        <v>0.55000000000000004</v>
      </c>
      <c r="I14" s="36">
        <f t="shared" ref="I14" si="169">E14*H14</f>
        <v>7152.7500000000009</v>
      </c>
      <c r="J14" s="35">
        <f t="shared" ref="J14" si="170">100%-H14</f>
        <v>0.44999999999999996</v>
      </c>
      <c r="K14" s="36">
        <f t="shared" ref="K14" si="171">E14*J14</f>
        <v>5852.2499999999991</v>
      </c>
      <c r="L14" s="4">
        <f t="shared" ref="L14" si="172">I14+K14</f>
        <v>13005</v>
      </c>
      <c r="M14" s="7"/>
      <c r="N14" s="33">
        <f t="shared" ref="N14" si="173">O14/E14</f>
        <v>0.5398692810457516</v>
      </c>
      <c r="O14" s="34">
        <v>7021</v>
      </c>
      <c r="P14" s="33">
        <f t="shared" ref="P14" si="174">Q14/E14</f>
        <v>0.46013071895424834</v>
      </c>
      <c r="Q14" s="34">
        <f t="shared" ref="Q14" si="175">L14-O14</f>
        <v>5984</v>
      </c>
      <c r="R14" s="5">
        <f t="shared" ref="R14" si="176">O14+Q14</f>
        <v>13005</v>
      </c>
      <c r="S14" s="7">
        <f t="shared" ref="S14" si="177">+R14-E14</f>
        <v>0</v>
      </c>
      <c r="T14" s="29">
        <v>0.5</v>
      </c>
      <c r="U14" s="30">
        <f t="shared" ref="U14" si="178">E14*T14</f>
        <v>6502.5</v>
      </c>
      <c r="V14" s="29">
        <v>0.5</v>
      </c>
      <c r="W14" s="30">
        <f t="shared" ref="W14" si="179">E14*V14</f>
        <v>6502.5</v>
      </c>
      <c r="X14" s="6">
        <f t="shared" ref="X14" si="180">U14+W14</f>
        <v>13005</v>
      </c>
      <c r="Y14" s="7"/>
      <c r="Z14" s="90">
        <v>0.6</v>
      </c>
      <c r="AA14" s="91">
        <f t="shared" ref="AA14" si="181">L14*Z14</f>
        <v>7803</v>
      </c>
      <c r="AB14" s="90">
        <f t="shared" ref="AB14" si="182">100%-Z14</f>
        <v>0.4</v>
      </c>
      <c r="AC14" s="91">
        <f t="shared" ref="AC14" si="183">L14*AB14</f>
        <v>5202</v>
      </c>
      <c r="AD14" s="92">
        <f t="shared" ref="AD14" si="184">AA14+AC14</f>
        <v>13005</v>
      </c>
      <c r="AE14" s="144">
        <f t="shared" ref="AE14" si="185">+AD14-E14</f>
        <v>0</v>
      </c>
    </row>
    <row r="15" spans="2:31" ht="14.25" customHeight="1">
      <c r="B15" s="16">
        <f t="shared" si="32"/>
        <v>12</v>
      </c>
      <c r="C15" s="26" t="s">
        <v>191</v>
      </c>
      <c r="D15" s="26" t="s">
        <v>121</v>
      </c>
      <c r="E15" s="57">
        <v>12508</v>
      </c>
      <c r="F15" s="27">
        <v>45166</v>
      </c>
      <c r="G15" s="7"/>
      <c r="H15" s="35">
        <v>0.55000000000000004</v>
      </c>
      <c r="I15" s="36">
        <f>E15*H15</f>
        <v>6879.4000000000005</v>
      </c>
      <c r="J15" s="35">
        <f>100%-H15</f>
        <v>0.44999999999999996</v>
      </c>
      <c r="K15" s="36">
        <f>E15*J15</f>
        <v>5628.5999999999995</v>
      </c>
      <c r="L15" s="4">
        <f>I15+K15</f>
        <v>12508</v>
      </c>
      <c r="M15" s="7"/>
      <c r="N15" s="33">
        <f>O15/E15</f>
        <v>0.51998720818676047</v>
      </c>
      <c r="O15" s="34">
        <v>6504</v>
      </c>
      <c r="P15" s="33">
        <f>Q15/E15</f>
        <v>0.48001279181323953</v>
      </c>
      <c r="Q15" s="34">
        <f>L15-O15</f>
        <v>6004</v>
      </c>
      <c r="R15" s="5">
        <f>O15+Q15</f>
        <v>12508</v>
      </c>
      <c r="S15" s="7">
        <f>+R15-E15</f>
        <v>0</v>
      </c>
      <c r="T15" s="29">
        <v>0.5</v>
      </c>
      <c r="U15" s="30">
        <f>E15*T15</f>
        <v>6254</v>
      </c>
      <c r="V15" s="29">
        <v>0.5</v>
      </c>
      <c r="W15" s="30">
        <f>E15*V15</f>
        <v>6254</v>
      </c>
      <c r="X15" s="6">
        <f>U15+W15</f>
        <v>12508</v>
      </c>
      <c r="Y15" s="7"/>
      <c r="Z15" s="90">
        <v>0.6</v>
      </c>
      <c r="AA15" s="91">
        <f>L15*Z15</f>
        <v>7504.7999999999993</v>
      </c>
      <c r="AB15" s="90">
        <f>100%-Z15</f>
        <v>0.4</v>
      </c>
      <c r="AC15" s="91">
        <f>L15*AB15</f>
        <v>5003.2000000000007</v>
      </c>
      <c r="AD15" s="92">
        <f>AA15+AC15</f>
        <v>12508</v>
      </c>
      <c r="AE15" s="144">
        <f>+AD15-E15</f>
        <v>0</v>
      </c>
    </row>
    <row r="16" spans="2:31" ht="14.25" customHeight="1">
      <c r="B16" s="16">
        <f t="shared" si="32"/>
        <v>13</v>
      </c>
      <c r="C16" s="26" t="s">
        <v>403</v>
      </c>
      <c r="D16" s="26" t="s">
        <v>404</v>
      </c>
      <c r="E16" s="57">
        <v>90791</v>
      </c>
      <c r="F16" s="166">
        <v>45167</v>
      </c>
      <c r="G16" s="7"/>
      <c r="H16" s="35">
        <v>0.5</v>
      </c>
      <c r="I16" s="36">
        <f>E16*H16</f>
        <v>45395.5</v>
      </c>
      <c r="J16" s="35">
        <f>100%-H16</f>
        <v>0.5</v>
      </c>
      <c r="K16" s="36">
        <f>E16*J16</f>
        <v>45395.5</v>
      </c>
      <c r="L16" s="4">
        <f>I16+K16</f>
        <v>90791</v>
      </c>
      <c r="M16" s="7"/>
      <c r="N16" s="33">
        <f>O16/E16</f>
        <v>0.42573603110440461</v>
      </c>
      <c r="O16" s="34">
        <v>38653</v>
      </c>
      <c r="P16" s="33">
        <f>Q16/E16</f>
        <v>0.57426396889559539</v>
      </c>
      <c r="Q16" s="34">
        <f>L16-O16</f>
        <v>52138</v>
      </c>
      <c r="R16" s="5">
        <f>O16+Q16</f>
        <v>90791</v>
      </c>
      <c r="S16" s="7">
        <f>+R16-E16</f>
        <v>0</v>
      </c>
      <c r="T16" s="29">
        <v>0.5</v>
      </c>
      <c r="U16" s="30">
        <f>E16*T16</f>
        <v>45395.5</v>
      </c>
      <c r="V16" s="29">
        <v>0.5</v>
      </c>
      <c r="W16" s="30">
        <f>E16*V16</f>
        <v>45395.5</v>
      </c>
      <c r="X16" s="6">
        <f>U16+W16</f>
        <v>90791</v>
      </c>
      <c r="Y16" s="7"/>
      <c r="Z16" s="90">
        <v>0.6</v>
      </c>
      <c r="AA16" s="91">
        <f>L16*Z16</f>
        <v>54474.6</v>
      </c>
      <c r="AB16" s="90">
        <f>100%-Z16</f>
        <v>0.4</v>
      </c>
      <c r="AC16" s="91">
        <f>L16*AB16</f>
        <v>36316.400000000001</v>
      </c>
      <c r="AD16" s="92">
        <f>AA16+AC16</f>
        <v>90791</v>
      </c>
      <c r="AE16" s="144">
        <f>+AD16-E16</f>
        <v>0</v>
      </c>
    </row>
    <row r="17" spans="2:31" ht="14.25" customHeight="1">
      <c r="B17" s="16">
        <f t="shared" si="32"/>
        <v>14</v>
      </c>
      <c r="C17" s="26" t="s">
        <v>116</v>
      </c>
      <c r="D17" s="26" t="s">
        <v>117</v>
      </c>
      <c r="E17" s="57">
        <v>12302</v>
      </c>
      <c r="F17" s="166">
        <v>45167</v>
      </c>
      <c r="G17" s="7"/>
      <c r="H17" s="35">
        <v>0.55000000000000004</v>
      </c>
      <c r="I17" s="36">
        <f>E17*H17</f>
        <v>6766.1</v>
      </c>
      <c r="J17" s="35">
        <f>100%-H17</f>
        <v>0.44999999999999996</v>
      </c>
      <c r="K17" s="36">
        <f>E17*J17</f>
        <v>5535.9</v>
      </c>
      <c r="L17" s="4">
        <f>I17+K17</f>
        <v>12302</v>
      </c>
      <c r="M17" s="7"/>
      <c r="N17" s="33">
        <f>O17/E17</f>
        <v>0.55454397658917254</v>
      </c>
      <c r="O17" s="34">
        <v>6822</v>
      </c>
      <c r="P17" s="33">
        <f>Q17/E17</f>
        <v>0.44545602341082752</v>
      </c>
      <c r="Q17" s="34">
        <f>L17-O17</f>
        <v>5480</v>
      </c>
      <c r="R17" s="5">
        <f>O17+Q17</f>
        <v>12302</v>
      </c>
      <c r="S17" s="7">
        <f>+R17-E17</f>
        <v>0</v>
      </c>
      <c r="T17" s="29">
        <v>0.5</v>
      </c>
      <c r="U17" s="30">
        <f>E17*T17</f>
        <v>6151</v>
      </c>
      <c r="V17" s="29">
        <v>0.5</v>
      </c>
      <c r="W17" s="30">
        <f>E17*V17</f>
        <v>6151</v>
      </c>
      <c r="X17" s="6">
        <f>U17+W17</f>
        <v>12302</v>
      </c>
      <c r="Y17" s="7"/>
      <c r="Z17" s="90">
        <v>0.6</v>
      </c>
      <c r="AA17" s="91">
        <f>L17*Z17</f>
        <v>7381.2</v>
      </c>
      <c r="AB17" s="90">
        <f>100%-Z17</f>
        <v>0.4</v>
      </c>
      <c r="AC17" s="91">
        <f>L17*AB17</f>
        <v>4920.8</v>
      </c>
      <c r="AD17" s="92">
        <f>AA17+AC17</f>
        <v>12302</v>
      </c>
      <c r="AE17" s="144">
        <f>+AD17-E17</f>
        <v>0</v>
      </c>
    </row>
    <row r="18" spans="2:31" ht="14.25" customHeight="1">
      <c r="B18" s="16"/>
      <c r="C18" s="26"/>
      <c r="D18" s="26"/>
      <c r="E18" s="57"/>
      <c r="F18" s="166"/>
      <c r="G18" s="7"/>
      <c r="H18" s="35"/>
      <c r="I18" s="36"/>
      <c r="J18" s="35"/>
      <c r="K18" s="36"/>
      <c r="L18" s="4"/>
      <c r="M18" s="7"/>
      <c r="N18" s="33"/>
      <c r="O18" s="34"/>
      <c r="P18" s="33"/>
      <c r="Q18" s="34"/>
      <c r="R18" s="5"/>
      <c r="S18" s="7"/>
      <c r="T18" s="29"/>
      <c r="U18" s="30"/>
      <c r="V18" s="29"/>
      <c r="W18" s="30"/>
      <c r="X18" s="6"/>
      <c r="Y18" s="7"/>
      <c r="Z18" s="90"/>
      <c r="AA18" s="91"/>
      <c r="AB18" s="90"/>
      <c r="AC18" s="91"/>
      <c r="AD18" s="92"/>
      <c r="AE18" s="144"/>
    </row>
    <row r="19" spans="2:31" ht="15.75" customHeight="1">
      <c r="B19" s="16"/>
      <c r="C19" s="32"/>
      <c r="D19" s="32"/>
      <c r="E19" s="57"/>
      <c r="F19" s="27"/>
      <c r="G19" s="7"/>
      <c r="H19" s="35"/>
      <c r="I19" s="36"/>
      <c r="J19" s="35"/>
      <c r="K19" s="36"/>
      <c r="L19" s="4"/>
      <c r="M19" s="7"/>
      <c r="N19" s="33"/>
      <c r="O19" s="34"/>
      <c r="P19" s="33"/>
      <c r="Q19" s="34"/>
      <c r="R19" s="5"/>
      <c r="S19" s="7"/>
      <c r="T19" s="29"/>
      <c r="U19" s="30"/>
      <c r="V19" s="29"/>
      <c r="W19" s="30"/>
      <c r="X19" s="6"/>
      <c r="Y19" s="7"/>
      <c r="Z19" s="90"/>
      <c r="AA19" s="91"/>
      <c r="AB19" s="90"/>
      <c r="AC19" s="91"/>
      <c r="AD19" s="92"/>
    </row>
    <row r="20" spans="2:31" s="80" customFormat="1">
      <c r="B20" s="77"/>
      <c r="C20" s="78"/>
      <c r="D20" s="78"/>
      <c r="E20" s="52">
        <f>SUM(E4:E19)</f>
        <v>253880</v>
      </c>
      <c r="F20" s="79"/>
      <c r="G20" s="54"/>
      <c r="H20" s="53"/>
      <c r="I20" s="52">
        <f>SUM(I4:I19)</f>
        <v>135094.45000000001</v>
      </c>
      <c r="J20" s="53"/>
      <c r="K20" s="52">
        <f>SUM(K4:K19)</f>
        <v>118785.54999999999</v>
      </c>
      <c r="L20" s="52">
        <f>SUM(L4:L19)</f>
        <v>253880</v>
      </c>
      <c r="M20" s="54"/>
      <c r="N20" s="53"/>
      <c r="O20" s="52">
        <f>SUM(O4:O19)</f>
        <v>129406</v>
      </c>
      <c r="P20" s="53"/>
      <c r="Q20" s="52">
        <f>SUM(Q4:Q19)</f>
        <v>124474</v>
      </c>
      <c r="R20" s="52">
        <f>SUM(R4:R19)</f>
        <v>253880</v>
      </c>
      <c r="S20" s="54"/>
      <c r="T20" s="54"/>
      <c r="U20" s="52">
        <f>SUM(U4:U19)</f>
        <v>126940</v>
      </c>
      <c r="V20" s="54"/>
      <c r="W20" s="52">
        <f>SUM(W4:W19)</f>
        <v>126940</v>
      </c>
      <c r="X20" s="52">
        <f>SUM(X4:X19)</f>
        <v>253880</v>
      </c>
      <c r="Y20" s="54"/>
      <c r="Z20" s="54"/>
      <c r="AA20" s="52">
        <f>SUM(AA4:AA19)</f>
        <v>152328.00000000003</v>
      </c>
      <c r="AB20" s="54"/>
      <c r="AC20" s="52">
        <f>SUM(AC4:AC19)</f>
        <v>101552.00000000001</v>
      </c>
      <c r="AD20" s="52">
        <f>SUM(AD4:AD19)</f>
        <v>253880</v>
      </c>
    </row>
    <row r="21" spans="2:31">
      <c r="B21" s="21"/>
      <c r="C21" s="14"/>
      <c r="D21" s="14"/>
      <c r="E21" s="43"/>
      <c r="F21" s="44"/>
      <c r="G21" s="28"/>
      <c r="H21" s="15" t="s">
        <v>41</v>
      </c>
      <c r="I21" s="37"/>
      <c r="J21" s="38"/>
      <c r="K21" s="37"/>
      <c r="L21" s="39"/>
      <c r="M21" s="252">
        <f>O20-AA20</f>
        <v>-22922.000000000029</v>
      </c>
      <c r="N21" s="253"/>
      <c r="O21" s="42"/>
      <c r="P21" s="41"/>
      <c r="Q21" s="42"/>
      <c r="R21" s="42"/>
      <c r="S21" s="28"/>
      <c r="T21" s="28"/>
      <c r="U21" s="28"/>
      <c r="V21" s="28"/>
      <c r="W21" s="28"/>
      <c r="X21" s="45"/>
      <c r="Y21" s="28"/>
      <c r="Z21" s="28"/>
      <c r="AA21" s="28"/>
      <c r="AB21" s="28"/>
      <c r="AC21" s="28"/>
      <c r="AD21" s="45"/>
    </row>
    <row r="23" spans="2:31">
      <c r="B23" s="49" t="s">
        <v>107</v>
      </c>
      <c r="C23" s="50"/>
      <c r="D23" s="50"/>
      <c r="E23" s="17"/>
      <c r="F23" s="17"/>
      <c r="G23" s="17"/>
      <c r="H23" s="238" t="s">
        <v>6</v>
      </c>
      <c r="I23" s="238"/>
      <c r="J23" s="238"/>
      <c r="K23" s="238"/>
      <c r="L23" s="18"/>
      <c r="M23" s="17"/>
      <c r="N23" s="239" t="s">
        <v>5</v>
      </c>
      <c r="O23" s="239"/>
      <c r="P23" s="239"/>
      <c r="Q23" s="239"/>
      <c r="R23" s="18"/>
      <c r="S23" s="17"/>
      <c r="T23" s="240" t="s">
        <v>13</v>
      </c>
      <c r="U23" s="240"/>
      <c r="V23" s="240"/>
      <c r="W23" s="240"/>
      <c r="X23" s="19"/>
      <c r="Y23" s="17"/>
      <c r="Z23" s="235" t="s">
        <v>43</v>
      </c>
      <c r="AA23" s="235"/>
      <c r="AB23" s="235"/>
      <c r="AC23" s="235"/>
      <c r="AD23" s="19"/>
    </row>
    <row r="24" spans="2:31">
      <c r="B24" s="56" t="s">
        <v>0</v>
      </c>
      <c r="C24" s="56" t="s">
        <v>2</v>
      </c>
      <c r="D24" s="56" t="s">
        <v>1</v>
      </c>
      <c r="E24" s="56" t="s">
        <v>7</v>
      </c>
      <c r="F24" s="56" t="s">
        <v>9</v>
      </c>
      <c r="G24" s="2"/>
      <c r="H24" s="241" t="s">
        <v>3</v>
      </c>
      <c r="I24" s="241"/>
      <c r="J24" s="242" t="s">
        <v>4</v>
      </c>
      <c r="K24" s="242"/>
      <c r="L24" s="3" t="s">
        <v>10</v>
      </c>
      <c r="M24" s="1"/>
      <c r="N24" s="243" t="s">
        <v>3</v>
      </c>
      <c r="O24" s="243"/>
      <c r="P24" s="244" t="s">
        <v>4</v>
      </c>
      <c r="Q24" s="244"/>
      <c r="R24" s="3" t="s">
        <v>10</v>
      </c>
      <c r="S24" s="2"/>
      <c r="T24" s="245" t="s">
        <v>3</v>
      </c>
      <c r="U24" s="245"/>
      <c r="V24" s="246" t="s">
        <v>4</v>
      </c>
      <c r="W24" s="246"/>
      <c r="X24" s="20" t="s">
        <v>10</v>
      </c>
      <c r="Y24" s="2"/>
      <c r="Z24" s="236" t="s">
        <v>3</v>
      </c>
      <c r="AA24" s="236"/>
      <c r="AB24" s="237" t="s">
        <v>4</v>
      </c>
      <c r="AC24" s="237"/>
      <c r="AD24" s="20" t="s">
        <v>10</v>
      </c>
    </row>
    <row r="25" spans="2:31">
      <c r="B25" s="85">
        <v>1</v>
      </c>
      <c r="C25" s="26" t="s">
        <v>359</v>
      </c>
      <c r="D25" s="26" t="s">
        <v>87</v>
      </c>
      <c r="E25" s="57">
        <v>52502</v>
      </c>
      <c r="F25" s="166">
        <v>45139</v>
      </c>
      <c r="G25" s="7"/>
      <c r="H25" s="35">
        <v>0</v>
      </c>
      <c r="I25" s="36">
        <f t="shared" ref="I25:I26" si="186">E25*H25</f>
        <v>0</v>
      </c>
      <c r="J25" s="35">
        <f t="shared" ref="J25:J26" si="187">100%-H25</f>
        <v>1</v>
      </c>
      <c r="K25" s="36">
        <f t="shared" ref="K25:K26" si="188">E25*J25</f>
        <v>52502</v>
      </c>
      <c r="L25" s="4">
        <f t="shared" ref="L25:L26" si="189">I25+K25</f>
        <v>52502</v>
      </c>
      <c r="M25" s="7"/>
      <c r="N25" s="33">
        <f t="shared" ref="N25:N26" si="190">O25/E25</f>
        <v>0</v>
      </c>
      <c r="O25" s="34">
        <v>0</v>
      </c>
      <c r="P25" s="33">
        <f t="shared" ref="P25:P26" si="191">Q25/E25</f>
        <v>1</v>
      </c>
      <c r="Q25" s="34">
        <f>L25-O25</f>
        <v>52502</v>
      </c>
      <c r="R25" s="5">
        <f t="shared" ref="R25:R26" si="192">O25+Q25</f>
        <v>52502</v>
      </c>
      <c r="S25" s="7">
        <f t="shared" ref="S25:S26" si="193">+R25-E25</f>
        <v>0</v>
      </c>
      <c r="T25" s="29">
        <v>0</v>
      </c>
      <c r="U25" s="30">
        <f t="shared" ref="U25:U26" si="194">E25*T25</f>
        <v>0</v>
      </c>
      <c r="V25" s="29">
        <v>1</v>
      </c>
      <c r="W25" s="30">
        <f t="shared" ref="W25:W26" si="195">E25*V25</f>
        <v>52502</v>
      </c>
      <c r="X25" s="6">
        <f t="shared" ref="X25:X26" si="196">U25+W25</f>
        <v>52502</v>
      </c>
      <c r="Y25" s="7"/>
      <c r="Z25" s="116">
        <v>1.4999999999999999E-2</v>
      </c>
      <c r="AA25" s="91">
        <f t="shared" ref="AA25:AA26" si="197">L25*Z25</f>
        <v>787.53</v>
      </c>
      <c r="AB25" s="90">
        <f t="shared" ref="AB25:AB26" si="198">100%-Z25</f>
        <v>0.98499999999999999</v>
      </c>
      <c r="AC25" s="91">
        <f t="shared" ref="AC25:AC26" si="199">L25*AB25</f>
        <v>51714.47</v>
      </c>
      <c r="AD25" s="92">
        <f t="shared" ref="AD25:AD26" si="200">AA25+AC25</f>
        <v>52502</v>
      </c>
      <c r="AE25" s="144">
        <f>+AD25-E25</f>
        <v>0</v>
      </c>
    </row>
    <row r="26" spans="2:31" ht="15" customHeight="1">
      <c r="B26" s="85">
        <f>1+B25</f>
        <v>2</v>
      </c>
      <c r="C26" s="163" t="s">
        <v>377</v>
      </c>
      <c r="D26" s="26" t="s">
        <v>239</v>
      </c>
      <c r="E26" s="165">
        <v>52005</v>
      </c>
      <c r="F26" s="166">
        <v>45139</v>
      </c>
      <c r="G26" s="7"/>
      <c r="H26" s="35">
        <v>0</v>
      </c>
      <c r="I26" s="36">
        <f t="shared" si="186"/>
        <v>0</v>
      </c>
      <c r="J26" s="35">
        <f t="shared" si="187"/>
        <v>1</v>
      </c>
      <c r="K26" s="36">
        <f t="shared" si="188"/>
        <v>52005</v>
      </c>
      <c r="L26" s="4">
        <f t="shared" si="189"/>
        <v>52005</v>
      </c>
      <c r="M26" s="7"/>
      <c r="N26" s="33">
        <f t="shared" si="190"/>
        <v>0</v>
      </c>
      <c r="O26" s="34">
        <v>0</v>
      </c>
      <c r="P26" s="33">
        <f t="shared" si="191"/>
        <v>1</v>
      </c>
      <c r="Q26" s="34">
        <f t="shared" ref="Q26" si="201">L26-O26</f>
        <v>52005</v>
      </c>
      <c r="R26" s="5">
        <f t="shared" si="192"/>
        <v>52005</v>
      </c>
      <c r="S26" s="7">
        <f t="shared" si="193"/>
        <v>0</v>
      </c>
      <c r="T26" s="29">
        <v>0</v>
      </c>
      <c r="U26" s="30">
        <f t="shared" si="194"/>
        <v>0</v>
      </c>
      <c r="V26" s="29">
        <v>1</v>
      </c>
      <c r="W26" s="30">
        <f t="shared" si="195"/>
        <v>52005</v>
      </c>
      <c r="X26" s="6">
        <f t="shared" si="196"/>
        <v>52005</v>
      </c>
      <c r="Y26" s="7"/>
      <c r="Z26" s="116">
        <v>1.4999999999999999E-2</v>
      </c>
      <c r="AA26" s="91">
        <f t="shared" si="197"/>
        <v>780.07499999999993</v>
      </c>
      <c r="AB26" s="90">
        <f t="shared" si="198"/>
        <v>0.98499999999999999</v>
      </c>
      <c r="AC26" s="91">
        <f t="shared" si="199"/>
        <v>51224.925000000003</v>
      </c>
      <c r="AD26" s="92">
        <f t="shared" si="200"/>
        <v>52005</v>
      </c>
      <c r="AE26" s="144">
        <f t="shared" ref="AE26" si="202">+AD26-E26</f>
        <v>0</v>
      </c>
    </row>
    <row r="27" spans="2:31">
      <c r="B27" s="85">
        <f t="shared" ref="B27:B63" si="203">1+B26</f>
        <v>3</v>
      </c>
      <c r="C27" s="163" t="s">
        <v>172</v>
      </c>
      <c r="D27" s="163" t="s">
        <v>123</v>
      </c>
      <c r="E27" s="165">
        <v>65575</v>
      </c>
      <c r="F27" s="166">
        <v>45140</v>
      </c>
      <c r="G27" s="7"/>
      <c r="H27" s="35">
        <v>0</v>
      </c>
      <c r="I27" s="36">
        <f t="shared" ref="I27" si="204">E27*H27</f>
        <v>0</v>
      </c>
      <c r="J27" s="35">
        <f t="shared" ref="J27" si="205">100%-H27</f>
        <v>1</v>
      </c>
      <c r="K27" s="36">
        <f t="shared" ref="K27" si="206">E27*J27</f>
        <v>65575</v>
      </c>
      <c r="L27" s="4">
        <f t="shared" ref="L27" si="207">I27+K27</f>
        <v>65575</v>
      </c>
      <c r="M27" s="7"/>
      <c r="N27" s="33">
        <f t="shared" ref="N27" si="208">O27/E27</f>
        <v>0</v>
      </c>
      <c r="O27" s="34">
        <v>0</v>
      </c>
      <c r="P27" s="33">
        <f t="shared" ref="P27" si="209">Q27/E27</f>
        <v>1</v>
      </c>
      <c r="Q27" s="34">
        <f t="shared" ref="Q27" si="210">L27-O27</f>
        <v>65575</v>
      </c>
      <c r="R27" s="5">
        <f t="shared" ref="R27" si="211">O27+Q27</f>
        <v>65575</v>
      </c>
      <c r="S27" s="7">
        <f t="shared" ref="S27" si="212">+R27-E27</f>
        <v>0</v>
      </c>
      <c r="T27" s="29">
        <v>0</v>
      </c>
      <c r="U27" s="30">
        <f t="shared" ref="U27" si="213">E27*T27</f>
        <v>0</v>
      </c>
      <c r="V27" s="29">
        <v>1</v>
      </c>
      <c r="W27" s="30">
        <f t="shared" ref="W27" si="214">E27*V27</f>
        <v>65575</v>
      </c>
      <c r="X27" s="6">
        <f t="shared" ref="X27" si="215">U27+W27</f>
        <v>65575</v>
      </c>
      <c r="Y27" s="7"/>
      <c r="Z27" s="116">
        <v>1.4999999999999999E-2</v>
      </c>
      <c r="AA27" s="91">
        <f t="shared" ref="AA27" si="216">L27*Z27</f>
        <v>983.625</v>
      </c>
      <c r="AB27" s="90">
        <f t="shared" ref="AB27" si="217">100%-Z27</f>
        <v>0.98499999999999999</v>
      </c>
      <c r="AC27" s="91">
        <f t="shared" ref="AC27" si="218">L27*AB27</f>
        <v>64591.375</v>
      </c>
      <c r="AD27" s="92">
        <f t="shared" ref="AD27" si="219">AA27+AC27</f>
        <v>65575</v>
      </c>
      <c r="AE27" s="144">
        <f t="shared" ref="AE27" si="220">+AD27-E27</f>
        <v>0</v>
      </c>
    </row>
    <row r="28" spans="2:31">
      <c r="B28" s="85">
        <f t="shared" si="203"/>
        <v>4</v>
      </c>
      <c r="C28" s="26" t="s">
        <v>383</v>
      </c>
      <c r="D28" s="26" t="s">
        <v>133</v>
      </c>
      <c r="E28" s="57">
        <v>7504</v>
      </c>
      <c r="F28" s="166">
        <v>45143</v>
      </c>
      <c r="G28" s="7"/>
      <c r="H28" s="35">
        <v>0</v>
      </c>
      <c r="I28" s="36">
        <f t="shared" ref="I28:I29" si="221">E28*H28</f>
        <v>0</v>
      </c>
      <c r="J28" s="35">
        <f t="shared" ref="J28:J29" si="222">100%-H28</f>
        <v>1</v>
      </c>
      <c r="K28" s="36">
        <f t="shared" ref="K28:K29" si="223">E28*J28</f>
        <v>7504</v>
      </c>
      <c r="L28" s="4">
        <f t="shared" ref="L28:L29" si="224">I28+K28</f>
        <v>7504</v>
      </c>
      <c r="M28" s="7"/>
      <c r="N28" s="33">
        <f t="shared" ref="N28:N29" si="225">O28/E28</f>
        <v>0</v>
      </c>
      <c r="O28" s="34">
        <v>0</v>
      </c>
      <c r="P28" s="33">
        <f t="shared" ref="P28:P29" si="226">Q28/E28</f>
        <v>1</v>
      </c>
      <c r="Q28" s="34">
        <f t="shared" ref="Q28:Q29" si="227">L28-O28</f>
        <v>7504</v>
      </c>
      <c r="R28" s="5">
        <f t="shared" ref="R28:R29" si="228">O28+Q28</f>
        <v>7504</v>
      </c>
      <c r="S28" s="7">
        <f t="shared" ref="S28:S29" si="229">+R28-E28</f>
        <v>0</v>
      </c>
      <c r="T28" s="29">
        <v>0</v>
      </c>
      <c r="U28" s="30">
        <f t="shared" ref="U28:U29" si="230">E28*T28</f>
        <v>0</v>
      </c>
      <c r="V28" s="29">
        <v>1</v>
      </c>
      <c r="W28" s="30">
        <f t="shared" ref="W28:W29" si="231">E28*V28</f>
        <v>7504</v>
      </c>
      <c r="X28" s="6">
        <f t="shared" ref="X28:X29" si="232">U28+W28</f>
        <v>7504</v>
      </c>
      <c r="Y28" s="7"/>
      <c r="Z28" s="116">
        <v>1.4999999999999999E-2</v>
      </c>
      <c r="AA28" s="91">
        <f t="shared" ref="AA28:AA29" si="233">L28*Z28</f>
        <v>112.56</v>
      </c>
      <c r="AB28" s="90">
        <f t="shared" ref="AB28:AB29" si="234">100%-Z28</f>
        <v>0.98499999999999999</v>
      </c>
      <c r="AC28" s="91">
        <f t="shared" ref="AC28:AC29" si="235">L28*AB28</f>
        <v>7391.44</v>
      </c>
      <c r="AD28" s="92">
        <f t="shared" ref="AD28:AD29" si="236">AA28+AC28</f>
        <v>7504</v>
      </c>
      <c r="AE28" s="144">
        <f t="shared" ref="AE28:AE29" si="237">+AD28-E28</f>
        <v>0</v>
      </c>
    </row>
    <row r="29" spans="2:31" ht="15" customHeight="1">
      <c r="B29" s="85">
        <f t="shared" si="203"/>
        <v>5</v>
      </c>
      <c r="C29" s="26" t="s">
        <v>274</v>
      </c>
      <c r="D29" s="26" t="s">
        <v>87</v>
      </c>
      <c r="E29" s="57">
        <v>51802</v>
      </c>
      <c r="F29" s="166">
        <v>45143</v>
      </c>
      <c r="G29" s="7"/>
      <c r="H29" s="35">
        <v>0</v>
      </c>
      <c r="I29" s="36">
        <f t="shared" si="221"/>
        <v>0</v>
      </c>
      <c r="J29" s="35">
        <f t="shared" si="222"/>
        <v>1</v>
      </c>
      <c r="K29" s="36">
        <f t="shared" si="223"/>
        <v>51802</v>
      </c>
      <c r="L29" s="4">
        <f t="shared" si="224"/>
        <v>51802</v>
      </c>
      <c r="M29" s="7"/>
      <c r="N29" s="33">
        <f t="shared" si="225"/>
        <v>0</v>
      </c>
      <c r="O29" s="34">
        <v>0</v>
      </c>
      <c r="P29" s="33">
        <f t="shared" si="226"/>
        <v>1</v>
      </c>
      <c r="Q29" s="34">
        <f t="shared" si="227"/>
        <v>51802</v>
      </c>
      <c r="R29" s="5">
        <f t="shared" si="228"/>
        <v>51802</v>
      </c>
      <c r="S29" s="7">
        <f t="shared" si="229"/>
        <v>0</v>
      </c>
      <c r="T29" s="29">
        <v>0</v>
      </c>
      <c r="U29" s="30">
        <f t="shared" si="230"/>
        <v>0</v>
      </c>
      <c r="V29" s="29">
        <v>1</v>
      </c>
      <c r="W29" s="30">
        <f t="shared" si="231"/>
        <v>51802</v>
      </c>
      <c r="X29" s="6">
        <f t="shared" si="232"/>
        <v>51802</v>
      </c>
      <c r="Y29" s="7"/>
      <c r="Z29" s="116">
        <v>1.4999999999999999E-2</v>
      </c>
      <c r="AA29" s="91">
        <f t="shared" si="233"/>
        <v>777.03</v>
      </c>
      <c r="AB29" s="90">
        <f t="shared" si="234"/>
        <v>0.98499999999999999</v>
      </c>
      <c r="AC29" s="91">
        <f t="shared" si="235"/>
        <v>51024.97</v>
      </c>
      <c r="AD29" s="92">
        <f t="shared" si="236"/>
        <v>51802</v>
      </c>
      <c r="AE29" s="144">
        <f t="shared" si="237"/>
        <v>0</v>
      </c>
    </row>
    <row r="30" spans="2:31" ht="15" customHeight="1">
      <c r="B30" s="85">
        <f t="shared" si="203"/>
        <v>6</v>
      </c>
      <c r="C30" s="26" t="s">
        <v>209</v>
      </c>
      <c r="D30" s="26" t="s">
        <v>384</v>
      </c>
      <c r="E30" s="57">
        <v>7522</v>
      </c>
      <c r="F30" s="166">
        <v>45143</v>
      </c>
      <c r="G30" s="7"/>
      <c r="H30" s="35">
        <v>0</v>
      </c>
      <c r="I30" s="36">
        <f t="shared" ref="I30" si="238">E30*H30</f>
        <v>0</v>
      </c>
      <c r="J30" s="35">
        <f t="shared" ref="J30" si="239">100%-H30</f>
        <v>1</v>
      </c>
      <c r="K30" s="36">
        <f t="shared" ref="K30" si="240">E30*J30</f>
        <v>7522</v>
      </c>
      <c r="L30" s="4">
        <f t="shared" ref="L30" si="241">I30+K30</f>
        <v>7522</v>
      </c>
      <c r="M30" s="7"/>
      <c r="N30" s="33">
        <f t="shared" ref="N30" si="242">O30/E30</f>
        <v>0</v>
      </c>
      <c r="O30" s="34">
        <v>0</v>
      </c>
      <c r="P30" s="33">
        <f t="shared" ref="P30" si="243">Q30/E30</f>
        <v>1</v>
      </c>
      <c r="Q30" s="34">
        <f t="shared" ref="Q30" si="244">L30-O30</f>
        <v>7522</v>
      </c>
      <c r="R30" s="5">
        <f t="shared" ref="R30" si="245">O30+Q30</f>
        <v>7522</v>
      </c>
      <c r="S30" s="7">
        <f t="shared" ref="S30" si="246">+R30-E30</f>
        <v>0</v>
      </c>
      <c r="T30" s="29">
        <v>0</v>
      </c>
      <c r="U30" s="30">
        <f t="shared" ref="U30" si="247">E30*T30</f>
        <v>0</v>
      </c>
      <c r="V30" s="29">
        <v>1</v>
      </c>
      <c r="W30" s="30">
        <f t="shared" ref="W30" si="248">E30*V30</f>
        <v>7522</v>
      </c>
      <c r="X30" s="6">
        <f t="shared" ref="X30" si="249">U30+W30</f>
        <v>7522</v>
      </c>
      <c r="Y30" s="7"/>
      <c r="Z30" s="116">
        <v>1.4999999999999999E-2</v>
      </c>
      <c r="AA30" s="91">
        <f t="shared" ref="AA30" si="250">L30*Z30</f>
        <v>112.83</v>
      </c>
      <c r="AB30" s="90">
        <f t="shared" ref="AB30" si="251">100%-Z30</f>
        <v>0.98499999999999999</v>
      </c>
      <c r="AC30" s="91">
        <f t="shared" ref="AC30" si="252">L30*AB30</f>
        <v>7409.17</v>
      </c>
      <c r="AD30" s="92">
        <f t="shared" ref="AD30" si="253">AA30+AC30</f>
        <v>7522</v>
      </c>
      <c r="AE30" s="144">
        <f t="shared" ref="AE30" si="254">+AD30-E30</f>
        <v>0</v>
      </c>
    </row>
    <row r="31" spans="2:31" ht="15" customHeight="1">
      <c r="B31" s="85">
        <f t="shared" si="203"/>
        <v>7</v>
      </c>
      <c r="C31" s="26" t="s">
        <v>389</v>
      </c>
      <c r="D31" s="26" t="s">
        <v>146</v>
      </c>
      <c r="E31" s="57">
        <v>10252</v>
      </c>
      <c r="F31" s="166">
        <v>45144</v>
      </c>
      <c r="G31" s="7"/>
      <c r="H31" s="35">
        <v>0</v>
      </c>
      <c r="I31" s="36">
        <f t="shared" ref="I31:I34" si="255">E31*H31</f>
        <v>0</v>
      </c>
      <c r="J31" s="35">
        <f t="shared" ref="J31:J34" si="256">100%-H31</f>
        <v>1</v>
      </c>
      <c r="K31" s="36">
        <f t="shared" ref="K31:K34" si="257">E31*J31</f>
        <v>10252</v>
      </c>
      <c r="L31" s="4">
        <f t="shared" ref="L31:L34" si="258">I31+K31</f>
        <v>10252</v>
      </c>
      <c r="M31" s="7"/>
      <c r="N31" s="33">
        <f t="shared" ref="N31:N34" si="259">O31/E31</f>
        <v>0</v>
      </c>
      <c r="O31" s="34">
        <v>0</v>
      </c>
      <c r="P31" s="33">
        <f t="shared" ref="P31:P34" si="260">Q31/E31</f>
        <v>1</v>
      </c>
      <c r="Q31" s="34">
        <f t="shared" ref="Q31:Q34" si="261">L31-O31</f>
        <v>10252</v>
      </c>
      <c r="R31" s="5">
        <f t="shared" ref="R31:R34" si="262">O31+Q31</f>
        <v>10252</v>
      </c>
      <c r="S31" s="7">
        <f t="shared" ref="S31:S34" si="263">+R31-E31</f>
        <v>0</v>
      </c>
      <c r="T31" s="29">
        <v>0</v>
      </c>
      <c r="U31" s="30">
        <f t="shared" ref="U31:U34" si="264">E31*T31</f>
        <v>0</v>
      </c>
      <c r="V31" s="29">
        <v>1</v>
      </c>
      <c r="W31" s="30">
        <f t="shared" ref="W31:W34" si="265">E31*V31</f>
        <v>10252</v>
      </c>
      <c r="X31" s="6">
        <f t="shared" ref="X31:X34" si="266">U31+W31</f>
        <v>10252</v>
      </c>
      <c r="Y31" s="7"/>
      <c r="Z31" s="116">
        <v>1.4999999999999999E-2</v>
      </c>
      <c r="AA31" s="91">
        <f t="shared" ref="AA31:AA34" si="267">L31*Z31</f>
        <v>153.78</v>
      </c>
      <c r="AB31" s="90">
        <f t="shared" ref="AB31:AB34" si="268">100%-Z31</f>
        <v>0.98499999999999999</v>
      </c>
      <c r="AC31" s="91">
        <f t="shared" ref="AC31:AC34" si="269">L31*AB31</f>
        <v>10098.219999999999</v>
      </c>
      <c r="AD31" s="92">
        <f t="shared" ref="AD31:AD34" si="270">AA31+AC31</f>
        <v>10252</v>
      </c>
      <c r="AE31" s="144">
        <f t="shared" ref="AE31:AE34" si="271">+AD31-E31</f>
        <v>0</v>
      </c>
    </row>
    <row r="32" spans="2:31" ht="15" customHeight="1">
      <c r="B32" s="257">
        <f t="shared" si="203"/>
        <v>8</v>
      </c>
      <c r="C32" s="259" t="s">
        <v>385</v>
      </c>
      <c r="D32" s="26" t="s">
        <v>386</v>
      </c>
      <c r="E32" s="57">
        <v>50500</v>
      </c>
      <c r="F32" s="166">
        <v>45144</v>
      </c>
      <c r="G32" s="7"/>
      <c r="H32" s="35">
        <v>0</v>
      </c>
      <c r="I32" s="36">
        <f t="shared" si="255"/>
        <v>0</v>
      </c>
      <c r="J32" s="35">
        <f t="shared" si="256"/>
        <v>1</v>
      </c>
      <c r="K32" s="36">
        <f t="shared" si="257"/>
        <v>50500</v>
      </c>
      <c r="L32" s="4">
        <f t="shared" si="258"/>
        <v>50500</v>
      </c>
      <c r="M32" s="7"/>
      <c r="N32" s="33">
        <f t="shared" si="259"/>
        <v>0</v>
      </c>
      <c r="O32" s="34">
        <v>0</v>
      </c>
      <c r="P32" s="33">
        <f t="shared" si="260"/>
        <v>1</v>
      </c>
      <c r="Q32" s="34">
        <f t="shared" si="261"/>
        <v>50500</v>
      </c>
      <c r="R32" s="5">
        <f t="shared" si="262"/>
        <v>50500</v>
      </c>
      <c r="S32" s="7">
        <f t="shared" si="263"/>
        <v>0</v>
      </c>
      <c r="T32" s="29">
        <v>0</v>
      </c>
      <c r="U32" s="30">
        <f t="shared" si="264"/>
        <v>0</v>
      </c>
      <c r="V32" s="29">
        <v>1</v>
      </c>
      <c r="W32" s="30">
        <f t="shared" si="265"/>
        <v>50500</v>
      </c>
      <c r="X32" s="6">
        <f t="shared" si="266"/>
        <v>50500</v>
      </c>
      <c r="Y32" s="7"/>
      <c r="Z32" s="116">
        <v>1.4999999999999999E-2</v>
      </c>
      <c r="AA32" s="91">
        <f t="shared" si="267"/>
        <v>757.5</v>
      </c>
      <c r="AB32" s="90">
        <f t="shared" si="268"/>
        <v>0.98499999999999999</v>
      </c>
      <c r="AC32" s="91">
        <f t="shared" si="269"/>
        <v>49742.5</v>
      </c>
      <c r="AD32" s="92">
        <f t="shared" si="270"/>
        <v>50500</v>
      </c>
      <c r="AE32" s="144">
        <f t="shared" si="271"/>
        <v>0</v>
      </c>
    </row>
    <row r="33" spans="2:31" ht="14.25" customHeight="1">
      <c r="B33" s="258"/>
      <c r="C33" s="260"/>
      <c r="D33" s="26" t="s">
        <v>387</v>
      </c>
      <c r="E33" s="57">
        <v>10000</v>
      </c>
      <c r="F33" s="166">
        <v>45144</v>
      </c>
      <c r="G33" s="7"/>
      <c r="H33" s="35">
        <v>0</v>
      </c>
      <c r="I33" s="36">
        <f t="shared" si="255"/>
        <v>0</v>
      </c>
      <c r="J33" s="35">
        <f t="shared" si="256"/>
        <v>1</v>
      </c>
      <c r="K33" s="36">
        <f t="shared" si="257"/>
        <v>10000</v>
      </c>
      <c r="L33" s="4">
        <f t="shared" si="258"/>
        <v>10000</v>
      </c>
      <c r="M33" s="7"/>
      <c r="N33" s="33">
        <f t="shared" si="259"/>
        <v>0</v>
      </c>
      <c r="O33" s="34">
        <v>0</v>
      </c>
      <c r="P33" s="33">
        <f t="shared" si="260"/>
        <v>1</v>
      </c>
      <c r="Q33" s="34">
        <f t="shared" si="261"/>
        <v>10000</v>
      </c>
      <c r="R33" s="5">
        <f t="shared" si="262"/>
        <v>10000</v>
      </c>
      <c r="S33" s="7">
        <f t="shared" si="263"/>
        <v>0</v>
      </c>
      <c r="T33" s="29">
        <v>0</v>
      </c>
      <c r="U33" s="30">
        <f t="shared" si="264"/>
        <v>0</v>
      </c>
      <c r="V33" s="29">
        <v>1</v>
      </c>
      <c r="W33" s="30">
        <f t="shared" si="265"/>
        <v>10000</v>
      </c>
      <c r="X33" s="6">
        <f t="shared" si="266"/>
        <v>10000</v>
      </c>
      <c r="Y33" s="7"/>
      <c r="Z33" s="116">
        <v>1.4999999999999999E-2</v>
      </c>
      <c r="AA33" s="91">
        <f t="shared" si="267"/>
        <v>150</v>
      </c>
      <c r="AB33" s="90">
        <f t="shared" si="268"/>
        <v>0.98499999999999999</v>
      </c>
      <c r="AC33" s="91">
        <f t="shared" si="269"/>
        <v>9850</v>
      </c>
      <c r="AD33" s="92">
        <f t="shared" si="270"/>
        <v>10000</v>
      </c>
      <c r="AE33" s="144">
        <f t="shared" si="271"/>
        <v>0</v>
      </c>
    </row>
    <row r="34" spans="2:31" ht="14.25" customHeight="1">
      <c r="B34" s="85">
        <f>1+B32</f>
        <v>9</v>
      </c>
      <c r="C34" s="187" t="s">
        <v>194</v>
      </c>
      <c r="D34" s="26" t="s">
        <v>171</v>
      </c>
      <c r="E34" s="57">
        <v>76200</v>
      </c>
      <c r="F34" s="166">
        <v>45144</v>
      </c>
      <c r="G34" s="7"/>
      <c r="H34" s="35">
        <v>0</v>
      </c>
      <c r="I34" s="36">
        <f t="shared" si="255"/>
        <v>0</v>
      </c>
      <c r="J34" s="35">
        <f t="shared" si="256"/>
        <v>1</v>
      </c>
      <c r="K34" s="36">
        <f t="shared" si="257"/>
        <v>76200</v>
      </c>
      <c r="L34" s="4">
        <f t="shared" si="258"/>
        <v>76200</v>
      </c>
      <c r="M34" s="7"/>
      <c r="N34" s="33">
        <f t="shared" si="259"/>
        <v>0</v>
      </c>
      <c r="O34" s="34">
        <v>0</v>
      </c>
      <c r="P34" s="33">
        <f t="shared" si="260"/>
        <v>1</v>
      </c>
      <c r="Q34" s="34">
        <f t="shared" si="261"/>
        <v>76200</v>
      </c>
      <c r="R34" s="5">
        <f t="shared" si="262"/>
        <v>76200</v>
      </c>
      <c r="S34" s="7">
        <f t="shared" si="263"/>
        <v>0</v>
      </c>
      <c r="T34" s="29">
        <v>0</v>
      </c>
      <c r="U34" s="30">
        <f t="shared" si="264"/>
        <v>0</v>
      </c>
      <c r="V34" s="29">
        <v>1</v>
      </c>
      <c r="W34" s="30">
        <f t="shared" si="265"/>
        <v>76200</v>
      </c>
      <c r="X34" s="6">
        <f t="shared" si="266"/>
        <v>76200</v>
      </c>
      <c r="Y34" s="7"/>
      <c r="Z34" s="116">
        <v>1.4999999999999999E-2</v>
      </c>
      <c r="AA34" s="91">
        <f t="shared" si="267"/>
        <v>1143</v>
      </c>
      <c r="AB34" s="90">
        <f t="shared" si="268"/>
        <v>0.98499999999999999</v>
      </c>
      <c r="AC34" s="91">
        <f t="shared" si="269"/>
        <v>75057</v>
      </c>
      <c r="AD34" s="92">
        <f t="shared" si="270"/>
        <v>76200</v>
      </c>
      <c r="AE34" s="144">
        <f t="shared" si="271"/>
        <v>0</v>
      </c>
    </row>
    <row r="35" spans="2:31" ht="14.25" customHeight="1">
      <c r="B35" s="85">
        <f t="shared" si="203"/>
        <v>10</v>
      </c>
      <c r="C35" s="163" t="s">
        <v>388</v>
      </c>
      <c r="D35" s="26" t="s">
        <v>125</v>
      </c>
      <c r="E35" s="57">
        <v>66840</v>
      </c>
      <c r="F35" s="166">
        <v>45145</v>
      </c>
      <c r="G35" s="7"/>
      <c r="H35" s="35">
        <v>0</v>
      </c>
      <c r="I35" s="36">
        <f t="shared" ref="I35" si="272">E35*H35</f>
        <v>0</v>
      </c>
      <c r="J35" s="35">
        <f t="shared" ref="J35" si="273">100%-H35</f>
        <v>1</v>
      </c>
      <c r="K35" s="36">
        <f t="shared" ref="K35" si="274">E35*J35</f>
        <v>66840</v>
      </c>
      <c r="L35" s="4">
        <f t="shared" ref="L35" si="275">I35+K35</f>
        <v>66840</v>
      </c>
      <c r="M35" s="7"/>
      <c r="N35" s="33">
        <f t="shared" ref="N35" si="276">O35/E35</f>
        <v>0</v>
      </c>
      <c r="O35" s="34">
        <v>0</v>
      </c>
      <c r="P35" s="33">
        <f t="shared" ref="P35" si="277">Q35/E35</f>
        <v>1</v>
      </c>
      <c r="Q35" s="34">
        <f t="shared" ref="Q35" si="278">L35-O35</f>
        <v>66840</v>
      </c>
      <c r="R35" s="5">
        <f t="shared" ref="R35" si="279">O35+Q35</f>
        <v>66840</v>
      </c>
      <c r="S35" s="7">
        <f t="shared" ref="S35" si="280">+R35-E35</f>
        <v>0</v>
      </c>
      <c r="T35" s="29">
        <v>0</v>
      </c>
      <c r="U35" s="30">
        <f t="shared" ref="U35" si="281">E35*T35</f>
        <v>0</v>
      </c>
      <c r="V35" s="29">
        <v>1</v>
      </c>
      <c r="W35" s="30">
        <f t="shared" ref="W35" si="282">E35*V35</f>
        <v>66840</v>
      </c>
      <c r="X35" s="6">
        <f t="shared" ref="X35" si="283">U35+W35</f>
        <v>66840</v>
      </c>
      <c r="Y35" s="7"/>
      <c r="Z35" s="116">
        <v>1.4999999999999999E-2</v>
      </c>
      <c r="AA35" s="91">
        <f t="shared" ref="AA35" si="284">L35*Z35</f>
        <v>1002.5999999999999</v>
      </c>
      <c r="AB35" s="90">
        <f t="shared" ref="AB35" si="285">100%-Z35</f>
        <v>0.98499999999999999</v>
      </c>
      <c r="AC35" s="91">
        <f t="shared" ref="AC35" si="286">L35*AB35</f>
        <v>65837.399999999994</v>
      </c>
      <c r="AD35" s="92">
        <f t="shared" ref="AD35" si="287">AA35+AC35</f>
        <v>66840</v>
      </c>
      <c r="AE35" s="144">
        <f t="shared" ref="AE35" si="288">+AD35-E35</f>
        <v>0</v>
      </c>
    </row>
    <row r="36" spans="2:31" ht="14.25" customHeight="1">
      <c r="B36" s="85">
        <f t="shared" si="203"/>
        <v>11</v>
      </c>
      <c r="C36" s="163" t="s">
        <v>191</v>
      </c>
      <c r="D36" s="26" t="s">
        <v>146</v>
      </c>
      <c r="E36" s="57">
        <v>12504</v>
      </c>
      <c r="F36" s="166">
        <v>45146</v>
      </c>
      <c r="G36" s="7"/>
      <c r="H36" s="35">
        <v>0</v>
      </c>
      <c r="I36" s="36">
        <f t="shared" ref="I36" si="289">E36*H36</f>
        <v>0</v>
      </c>
      <c r="J36" s="35">
        <f t="shared" ref="J36" si="290">100%-H36</f>
        <v>1</v>
      </c>
      <c r="K36" s="36">
        <f t="shared" ref="K36" si="291">E36*J36</f>
        <v>12504</v>
      </c>
      <c r="L36" s="4">
        <f t="shared" ref="L36" si="292">I36+K36</f>
        <v>12504</v>
      </c>
      <c r="M36" s="7"/>
      <c r="N36" s="33">
        <f t="shared" ref="N36" si="293">O36/E36</f>
        <v>0</v>
      </c>
      <c r="O36" s="34">
        <v>0</v>
      </c>
      <c r="P36" s="33">
        <f t="shared" ref="P36" si="294">Q36/E36</f>
        <v>1</v>
      </c>
      <c r="Q36" s="34">
        <f t="shared" ref="Q36" si="295">L36-O36</f>
        <v>12504</v>
      </c>
      <c r="R36" s="5">
        <f t="shared" ref="R36" si="296">O36+Q36</f>
        <v>12504</v>
      </c>
      <c r="S36" s="7">
        <f t="shared" ref="S36" si="297">+R36-E36</f>
        <v>0</v>
      </c>
      <c r="T36" s="29">
        <v>0</v>
      </c>
      <c r="U36" s="30">
        <f t="shared" ref="U36" si="298">E36*T36</f>
        <v>0</v>
      </c>
      <c r="V36" s="29">
        <v>1</v>
      </c>
      <c r="W36" s="30">
        <f t="shared" ref="W36" si="299">E36*V36</f>
        <v>12504</v>
      </c>
      <c r="X36" s="6">
        <f t="shared" ref="X36" si="300">U36+W36</f>
        <v>12504</v>
      </c>
      <c r="Y36" s="7"/>
      <c r="Z36" s="116">
        <v>1.4999999999999999E-2</v>
      </c>
      <c r="AA36" s="91">
        <f t="shared" ref="AA36" si="301">L36*Z36</f>
        <v>187.56</v>
      </c>
      <c r="AB36" s="90">
        <f t="shared" ref="AB36" si="302">100%-Z36</f>
        <v>0.98499999999999999</v>
      </c>
      <c r="AC36" s="91">
        <f t="shared" ref="AC36" si="303">L36*AB36</f>
        <v>12316.44</v>
      </c>
      <c r="AD36" s="92">
        <f t="shared" ref="AD36" si="304">AA36+AC36</f>
        <v>12504</v>
      </c>
      <c r="AE36" s="144">
        <f t="shared" ref="AE36" si="305">+AD36-E36</f>
        <v>0</v>
      </c>
    </row>
    <row r="37" spans="2:31" ht="14.25" customHeight="1">
      <c r="B37" s="85">
        <f t="shared" si="203"/>
        <v>12</v>
      </c>
      <c r="C37" s="26" t="s">
        <v>294</v>
      </c>
      <c r="D37" s="26" t="s">
        <v>146</v>
      </c>
      <c r="E37" s="57">
        <v>13005</v>
      </c>
      <c r="F37" s="166">
        <v>45146</v>
      </c>
      <c r="G37" s="7"/>
      <c r="H37" s="35">
        <v>0</v>
      </c>
      <c r="I37" s="36">
        <f t="shared" ref="I37" si="306">E37*H37</f>
        <v>0</v>
      </c>
      <c r="J37" s="35">
        <f t="shared" ref="J37" si="307">100%-H37</f>
        <v>1</v>
      </c>
      <c r="K37" s="36">
        <f t="shared" ref="K37" si="308">E37*J37</f>
        <v>13005</v>
      </c>
      <c r="L37" s="4">
        <f t="shared" ref="L37" si="309">I37+K37</f>
        <v>13005</v>
      </c>
      <c r="M37" s="7"/>
      <c r="N37" s="33">
        <f t="shared" ref="N37" si="310">O37/E37</f>
        <v>0</v>
      </c>
      <c r="O37" s="34">
        <v>0</v>
      </c>
      <c r="P37" s="33">
        <f t="shared" ref="P37" si="311">Q37/E37</f>
        <v>1</v>
      </c>
      <c r="Q37" s="34">
        <f t="shared" ref="Q37" si="312">L37-O37</f>
        <v>13005</v>
      </c>
      <c r="R37" s="5">
        <f t="shared" ref="R37" si="313">O37+Q37</f>
        <v>13005</v>
      </c>
      <c r="S37" s="7">
        <f t="shared" ref="S37" si="314">+R37-E37</f>
        <v>0</v>
      </c>
      <c r="T37" s="29">
        <v>0</v>
      </c>
      <c r="U37" s="30">
        <f t="shared" ref="U37" si="315">E37*T37</f>
        <v>0</v>
      </c>
      <c r="V37" s="29">
        <v>1</v>
      </c>
      <c r="W37" s="30">
        <f t="shared" ref="W37" si="316">E37*V37</f>
        <v>13005</v>
      </c>
      <c r="X37" s="6">
        <f t="shared" ref="X37" si="317">U37+W37</f>
        <v>13005</v>
      </c>
      <c r="Y37" s="7"/>
      <c r="Z37" s="116">
        <v>1.4999999999999999E-2</v>
      </c>
      <c r="AA37" s="91">
        <f t="shared" ref="AA37" si="318">L37*Z37</f>
        <v>195.07499999999999</v>
      </c>
      <c r="AB37" s="90">
        <f t="shared" ref="AB37" si="319">100%-Z37</f>
        <v>0.98499999999999999</v>
      </c>
      <c r="AC37" s="91">
        <f t="shared" ref="AC37" si="320">L37*AB37</f>
        <v>12809.924999999999</v>
      </c>
      <c r="AD37" s="92">
        <f t="shared" ref="AD37" si="321">AA37+AC37</f>
        <v>13005</v>
      </c>
      <c r="AE37" s="144">
        <f t="shared" ref="AE37" si="322">+AD37-E37</f>
        <v>0</v>
      </c>
    </row>
    <row r="38" spans="2:31" ht="14.25" customHeight="1">
      <c r="B38" s="85">
        <f t="shared" si="203"/>
        <v>13</v>
      </c>
      <c r="C38" s="163" t="s">
        <v>138</v>
      </c>
      <c r="D38" s="26" t="s">
        <v>139</v>
      </c>
      <c r="E38" s="57">
        <v>77005</v>
      </c>
      <c r="F38" s="166">
        <v>45146</v>
      </c>
      <c r="G38" s="7"/>
      <c r="H38" s="35">
        <v>0</v>
      </c>
      <c r="I38" s="36">
        <f t="shared" ref="I38" si="323">E38*H38</f>
        <v>0</v>
      </c>
      <c r="J38" s="35">
        <f t="shared" ref="J38" si="324">100%-H38</f>
        <v>1</v>
      </c>
      <c r="K38" s="36">
        <f t="shared" ref="K38" si="325">E38*J38</f>
        <v>77005</v>
      </c>
      <c r="L38" s="4">
        <f t="shared" ref="L38" si="326">I38+K38</f>
        <v>77005</v>
      </c>
      <c r="M38" s="7"/>
      <c r="N38" s="33">
        <f t="shared" ref="N38" si="327">O38/E38</f>
        <v>0</v>
      </c>
      <c r="O38" s="34">
        <v>0</v>
      </c>
      <c r="P38" s="33">
        <f t="shared" ref="P38" si="328">Q38/E38</f>
        <v>1</v>
      </c>
      <c r="Q38" s="34">
        <f t="shared" ref="Q38" si="329">L38-O38</f>
        <v>77005</v>
      </c>
      <c r="R38" s="5">
        <f t="shared" ref="R38" si="330">O38+Q38</f>
        <v>77005</v>
      </c>
      <c r="S38" s="7">
        <f t="shared" ref="S38" si="331">+R38-E38</f>
        <v>0</v>
      </c>
      <c r="T38" s="29">
        <v>0</v>
      </c>
      <c r="U38" s="30">
        <f t="shared" ref="U38" si="332">E38*T38</f>
        <v>0</v>
      </c>
      <c r="V38" s="29">
        <v>1</v>
      </c>
      <c r="W38" s="30">
        <f t="shared" ref="W38" si="333">E38*V38</f>
        <v>77005</v>
      </c>
      <c r="X38" s="6">
        <f t="shared" ref="X38" si="334">U38+W38</f>
        <v>77005</v>
      </c>
      <c r="Y38" s="7"/>
      <c r="Z38" s="116">
        <v>1.4999999999999999E-2</v>
      </c>
      <c r="AA38" s="91">
        <f t="shared" ref="AA38" si="335">L38*Z38</f>
        <v>1155.075</v>
      </c>
      <c r="AB38" s="90">
        <f t="shared" ref="AB38" si="336">100%-Z38</f>
        <v>0.98499999999999999</v>
      </c>
      <c r="AC38" s="91">
        <f t="shared" ref="AC38" si="337">L38*AB38</f>
        <v>75849.925000000003</v>
      </c>
      <c r="AD38" s="92">
        <f t="shared" ref="AD38" si="338">AA38+AC38</f>
        <v>77005</v>
      </c>
      <c r="AE38" s="144">
        <f t="shared" ref="AE38" si="339">+AD38-E38</f>
        <v>0</v>
      </c>
    </row>
    <row r="39" spans="2:31" ht="14.25" customHeight="1">
      <c r="B39" s="85">
        <f t="shared" si="203"/>
        <v>14</v>
      </c>
      <c r="C39" s="26" t="s">
        <v>203</v>
      </c>
      <c r="D39" s="26" t="s">
        <v>146</v>
      </c>
      <c r="E39" s="57">
        <v>13002</v>
      </c>
      <c r="F39" s="166">
        <v>45147</v>
      </c>
      <c r="G39" s="7"/>
      <c r="H39" s="35">
        <v>0</v>
      </c>
      <c r="I39" s="36">
        <f>E39*H39</f>
        <v>0</v>
      </c>
      <c r="J39" s="35">
        <f>100%-H39</f>
        <v>1</v>
      </c>
      <c r="K39" s="36">
        <f>E39*J39</f>
        <v>13002</v>
      </c>
      <c r="L39" s="4">
        <f>I39+K39</f>
        <v>13002</v>
      </c>
      <c r="M39" s="7"/>
      <c r="N39" s="33">
        <f>O39/E39</f>
        <v>0</v>
      </c>
      <c r="O39" s="34">
        <v>0</v>
      </c>
      <c r="P39" s="33">
        <f>Q39/E39</f>
        <v>1</v>
      </c>
      <c r="Q39" s="34">
        <f>L39-O39</f>
        <v>13002</v>
      </c>
      <c r="R39" s="5">
        <f>O39+Q39</f>
        <v>13002</v>
      </c>
      <c r="S39" s="7">
        <f>+R39-E39</f>
        <v>0</v>
      </c>
      <c r="T39" s="29">
        <v>0</v>
      </c>
      <c r="U39" s="30">
        <f>E39*T39</f>
        <v>0</v>
      </c>
      <c r="V39" s="29">
        <v>1</v>
      </c>
      <c r="W39" s="30">
        <f>E39*V39</f>
        <v>13002</v>
      </c>
      <c r="X39" s="6">
        <f>U39+W39</f>
        <v>13002</v>
      </c>
      <c r="Y39" s="7"/>
      <c r="Z39" s="116">
        <v>1.4999999999999999E-2</v>
      </c>
      <c r="AA39" s="91">
        <f>L39*Z39</f>
        <v>195.03</v>
      </c>
      <c r="AB39" s="90">
        <f>100%-Z39</f>
        <v>0.98499999999999999</v>
      </c>
      <c r="AC39" s="91">
        <f>L39*AB39</f>
        <v>12806.97</v>
      </c>
      <c r="AD39" s="92">
        <f>AA39+AC39</f>
        <v>13002</v>
      </c>
      <c r="AE39" s="144">
        <f>+AD39-E39</f>
        <v>0</v>
      </c>
    </row>
    <row r="40" spans="2:31" ht="14.25" customHeight="1">
      <c r="B40" s="85">
        <f t="shared" si="203"/>
        <v>15</v>
      </c>
      <c r="C40" s="26" t="s">
        <v>291</v>
      </c>
      <c r="D40" s="26" t="s">
        <v>227</v>
      </c>
      <c r="E40" s="57">
        <v>63000</v>
      </c>
      <c r="F40" s="166">
        <v>45147</v>
      </c>
      <c r="G40" s="7"/>
      <c r="H40" s="35">
        <v>0</v>
      </c>
      <c r="I40" s="36">
        <f>E40*H40</f>
        <v>0</v>
      </c>
      <c r="J40" s="35">
        <f>100%-H40</f>
        <v>1</v>
      </c>
      <c r="K40" s="36">
        <f>E40*J40</f>
        <v>63000</v>
      </c>
      <c r="L40" s="4">
        <f>I40+K40</f>
        <v>63000</v>
      </c>
      <c r="M40" s="7"/>
      <c r="N40" s="33">
        <f>O40/E40</f>
        <v>4.6095238095238092E-2</v>
      </c>
      <c r="O40" s="34">
        <v>2904</v>
      </c>
      <c r="P40" s="33">
        <f>Q40/E40</f>
        <v>0.95390476190476192</v>
      </c>
      <c r="Q40" s="34">
        <f>L40-O40</f>
        <v>60096</v>
      </c>
      <c r="R40" s="5">
        <f>O40+Q40</f>
        <v>63000</v>
      </c>
      <c r="S40" s="7">
        <f>+R40-E40</f>
        <v>0</v>
      </c>
      <c r="T40" s="29">
        <v>0</v>
      </c>
      <c r="U40" s="30">
        <f>E40*T40</f>
        <v>0</v>
      </c>
      <c r="V40" s="29">
        <v>1</v>
      </c>
      <c r="W40" s="30">
        <f>E40*V40</f>
        <v>63000</v>
      </c>
      <c r="X40" s="6">
        <f>U40+W40</f>
        <v>63000</v>
      </c>
      <c r="Y40" s="7"/>
      <c r="Z40" s="116">
        <v>1.4999999999999999E-2</v>
      </c>
      <c r="AA40" s="91">
        <f>L40*Z40</f>
        <v>945</v>
      </c>
      <c r="AB40" s="90">
        <f>100%-Z40</f>
        <v>0.98499999999999999</v>
      </c>
      <c r="AC40" s="91">
        <f>L40*AB40</f>
        <v>62055</v>
      </c>
      <c r="AD40" s="92">
        <f>AA40+AC40</f>
        <v>63000</v>
      </c>
      <c r="AE40" s="144">
        <f>+AD40-E40</f>
        <v>0</v>
      </c>
    </row>
    <row r="41" spans="2:31" ht="14.25" customHeight="1">
      <c r="B41" s="85">
        <f t="shared" si="203"/>
        <v>16</v>
      </c>
      <c r="C41" s="26" t="s">
        <v>174</v>
      </c>
      <c r="D41" s="26" t="s">
        <v>146</v>
      </c>
      <c r="E41" s="57">
        <v>13002</v>
      </c>
      <c r="F41" s="27">
        <v>45150</v>
      </c>
      <c r="G41" s="7"/>
      <c r="H41" s="35">
        <v>0</v>
      </c>
      <c r="I41" s="36">
        <f>E41*H41</f>
        <v>0</v>
      </c>
      <c r="J41" s="35">
        <f>100%-H41</f>
        <v>1</v>
      </c>
      <c r="K41" s="36">
        <f>E41*J41</f>
        <v>13002</v>
      </c>
      <c r="L41" s="4">
        <f>I41+K41</f>
        <v>13002</v>
      </c>
      <c r="M41" s="7"/>
      <c r="N41" s="33">
        <f>O41/E41</f>
        <v>0</v>
      </c>
      <c r="O41" s="34">
        <v>0</v>
      </c>
      <c r="P41" s="33">
        <f>Q41/E41</f>
        <v>1</v>
      </c>
      <c r="Q41" s="34">
        <f>L41-O41</f>
        <v>13002</v>
      </c>
      <c r="R41" s="5">
        <f>O41+Q41</f>
        <v>13002</v>
      </c>
      <c r="S41" s="7">
        <f>+R41-E41</f>
        <v>0</v>
      </c>
      <c r="T41" s="29">
        <v>0</v>
      </c>
      <c r="U41" s="30">
        <f>E41*T41</f>
        <v>0</v>
      </c>
      <c r="V41" s="29">
        <v>1</v>
      </c>
      <c r="W41" s="30">
        <f>E41*V41</f>
        <v>13002</v>
      </c>
      <c r="X41" s="6">
        <f>U41+W41</f>
        <v>13002</v>
      </c>
      <c r="Y41" s="7"/>
      <c r="Z41" s="116">
        <v>1.4999999999999999E-2</v>
      </c>
      <c r="AA41" s="91">
        <f>L41*Z41</f>
        <v>195.03</v>
      </c>
      <c r="AB41" s="90">
        <f>100%-Z41</f>
        <v>0.98499999999999999</v>
      </c>
      <c r="AC41" s="91">
        <f>L41*AB41</f>
        <v>12806.97</v>
      </c>
      <c r="AD41" s="92">
        <f>AA41+AC41</f>
        <v>13002</v>
      </c>
      <c r="AE41" s="144">
        <f>+AD41-E41</f>
        <v>0</v>
      </c>
    </row>
    <row r="42" spans="2:31" ht="14.25" customHeight="1">
      <c r="B42" s="85">
        <f t="shared" si="203"/>
        <v>17</v>
      </c>
      <c r="C42" s="26" t="s">
        <v>390</v>
      </c>
      <c r="D42" s="26" t="s">
        <v>391</v>
      </c>
      <c r="E42" s="57">
        <v>69015</v>
      </c>
      <c r="F42" s="166">
        <v>45150</v>
      </c>
      <c r="G42" s="7"/>
      <c r="H42" s="35">
        <v>0.05</v>
      </c>
      <c r="I42" s="36">
        <f>E42*H42</f>
        <v>3450.75</v>
      </c>
      <c r="J42" s="35">
        <f>100%-H42</f>
        <v>0.95</v>
      </c>
      <c r="K42" s="36">
        <f>E42*J42</f>
        <v>65564.25</v>
      </c>
      <c r="L42" s="4">
        <f>I42+K42</f>
        <v>69015</v>
      </c>
      <c r="M42" s="7"/>
      <c r="N42" s="33">
        <f>O42/E42</f>
        <v>5.2510323842642904E-2</v>
      </c>
      <c r="O42" s="34">
        <v>3624</v>
      </c>
      <c r="P42" s="33">
        <f>Q42/E42</f>
        <v>0.94748967615735713</v>
      </c>
      <c r="Q42" s="34">
        <f>L42-O42</f>
        <v>65391</v>
      </c>
      <c r="R42" s="5">
        <f>O42+Q42</f>
        <v>69015</v>
      </c>
      <c r="S42" s="7">
        <f>+R42-E42</f>
        <v>0</v>
      </c>
      <c r="T42" s="29">
        <v>0</v>
      </c>
      <c r="U42" s="30">
        <f>E42*T42</f>
        <v>0</v>
      </c>
      <c r="V42" s="29">
        <v>1</v>
      </c>
      <c r="W42" s="30">
        <f>E42*V42</f>
        <v>69015</v>
      </c>
      <c r="X42" s="6">
        <f>U42+W42</f>
        <v>69015</v>
      </c>
      <c r="Y42" s="7"/>
      <c r="Z42" s="116">
        <v>1.4999999999999999E-2</v>
      </c>
      <c r="AA42" s="91">
        <f>L42*Z42</f>
        <v>1035.2249999999999</v>
      </c>
      <c r="AB42" s="90">
        <f>100%-Z42</f>
        <v>0.98499999999999999</v>
      </c>
      <c r="AC42" s="91">
        <f>L42*AB42</f>
        <v>67979.774999999994</v>
      </c>
      <c r="AD42" s="92">
        <f>AA42+AC42</f>
        <v>69015</v>
      </c>
      <c r="AE42" s="144">
        <f>+AD42-E42</f>
        <v>0</v>
      </c>
    </row>
    <row r="43" spans="2:31" ht="14.25" customHeight="1">
      <c r="B43" s="85">
        <f t="shared" si="203"/>
        <v>18</v>
      </c>
      <c r="C43" s="26" t="s">
        <v>392</v>
      </c>
      <c r="D43" s="26" t="s">
        <v>393</v>
      </c>
      <c r="E43" s="57">
        <v>71400</v>
      </c>
      <c r="F43" s="166">
        <v>45150</v>
      </c>
      <c r="G43" s="7"/>
      <c r="H43" s="35">
        <v>0</v>
      </c>
      <c r="I43" s="36">
        <f>E43*H43</f>
        <v>0</v>
      </c>
      <c r="J43" s="35">
        <f>100%-H43</f>
        <v>1</v>
      </c>
      <c r="K43" s="36">
        <f>E43*J43</f>
        <v>71400</v>
      </c>
      <c r="L43" s="4">
        <f>I43+K43</f>
        <v>71400</v>
      </c>
      <c r="M43" s="7"/>
      <c r="N43" s="33">
        <f>O43/E43</f>
        <v>0</v>
      </c>
      <c r="O43" s="34">
        <v>0</v>
      </c>
      <c r="P43" s="33">
        <f>Q43/E43</f>
        <v>1</v>
      </c>
      <c r="Q43" s="34">
        <f>L43-O43</f>
        <v>71400</v>
      </c>
      <c r="R43" s="5">
        <f>O43+Q43</f>
        <v>71400</v>
      </c>
      <c r="S43" s="7">
        <f>+R43-E43</f>
        <v>0</v>
      </c>
      <c r="T43" s="29">
        <v>0</v>
      </c>
      <c r="U43" s="30">
        <f>E43*T43</f>
        <v>0</v>
      </c>
      <c r="V43" s="29">
        <v>1</v>
      </c>
      <c r="W43" s="30">
        <f>E43*V43</f>
        <v>71400</v>
      </c>
      <c r="X43" s="6">
        <f>U43+W43</f>
        <v>71400</v>
      </c>
      <c r="Y43" s="7"/>
      <c r="Z43" s="116">
        <v>1.4999999999999999E-2</v>
      </c>
      <c r="AA43" s="91">
        <f>L43*Z43</f>
        <v>1071</v>
      </c>
      <c r="AB43" s="90">
        <f>100%-Z43</f>
        <v>0.98499999999999999</v>
      </c>
      <c r="AC43" s="91">
        <f>L43*AB43</f>
        <v>70329</v>
      </c>
      <c r="AD43" s="92">
        <f>AA43+AC43</f>
        <v>71400</v>
      </c>
      <c r="AE43" s="144">
        <f>+AD43-E43</f>
        <v>0</v>
      </c>
    </row>
    <row r="44" spans="2:31" ht="14.25" customHeight="1">
      <c r="B44" s="85">
        <f t="shared" si="203"/>
        <v>19</v>
      </c>
      <c r="C44" s="26" t="s">
        <v>394</v>
      </c>
      <c r="D44" s="26" t="s">
        <v>133</v>
      </c>
      <c r="E44" s="57">
        <v>7504</v>
      </c>
      <c r="F44" s="166">
        <v>45152</v>
      </c>
      <c r="G44" s="7"/>
      <c r="H44" s="35">
        <v>0</v>
      </c>
      <c r="I44" s="36">
        <f t="shared" ref="I44" si="340">E44*H44</f>
        <v>0</v>
      </c>
      <c r="J44" s="35">
        <f t="shared" ref="J44" si="341">100%-H44</f>
        <v>1</v>
      </c>
      <c r="K44" s="36">
        <f t="shared" ref="K44" si="342">E44*J44</f>
        <v>7504</v>
      </c>
      <c r="L44" s="4">
        <f t="shared" ref="L44" si="343">I44+K44</f>
        <v>7504</v>
      </c>
      <c r="M44" s="7"/>
      <c r="N44" s="33">
        <f t="shared" ref="N44" si="344">O44/E44</f>
        <v>0</v>
      </c>
      <c r="O44" s="34">
        <v>0</v>
      </c>
      <c r="P44" s="33">
        <f t="shared" ref="P44" si="345">Q44/E44</f>
        <v>1</v>
      </c>
      <c r="Q44" s="34">
        <f t="shared" ref="Q44" si="346">L44-O44</f>
        <v>7504</v>
      </c>
      <c r="R44" s="5">
        <f t="shared" ref="R44" si="347">O44+Q44</f>
        <v>7504</v>
      </c>
      <c r="S44" s="7">
        <f t="shared" ref="S44" si="348">+R44-E44</f>
        <v>0</v>
      </c>
      <c r="T44" s="29">
        <v>0</v>
      </c>
      <c r="U44" s="30">
        <f t="shared" ref="U44" si="349">E44*T44</f>
        <v>0</v>
      </c>
      <c r="V44" s="29">
        <v>1</v>
      </c>
      <c r="W44" s="30">
        <f t="shared" ref="W44" si="350">E44*V44</f>
        <v>7504</v>
      </c>
      <c r="X44" s="6">
        <f t="shared" ref="X44" si="351">U44+W44</f>
        <v>7504</v>
      </c>
      <c r="Y44" s="7"/>
      <c r="Z44" s="116">
        <v>1.4999999999999999E-2</v>
      </c>
      <c r="AA44" s="91">
        <f t="shared" ref="AA44" si="352">L44*Z44</f>
        <v>112.56</v>
      </c>
      <c r="AB44" s="90">
        <f t="shared" ref="AB44" si="353">100%-Z44</f>
        <v>0.98499999999999999</v>
      </c>
      <c r="AC44" s="91">
        <f t="shared" ref="AC44" si="354">L44*AB44</f>
        <v>7391.44</v>
      </c>
      <c r="AD44" s="92">
        <f t="shared" ref="AD44" si="355">AA44+AC44</f>
        <v>7504</v>
      </c>
      <c r="AE44" s="144">
        <f t="shared" ref="AE44" si="356">+AD44-E44</f>
        <v>0</v>
      </c>
    </row>
    <row r="45" spans="2:31" ht="14.25" customHeight="1">
      <c r="B45" s="85">
        <f t="shared" si="203"/>
        <v>20</v>
      </c>
      <c r="C45" s="26" t="s">
        <v>395</v>
      </c>
      <c r="D45" s="26" t="s">
        <v>161</v>
      </c>
      <c r="E45" s="57">
        <v>71476</v>
      </c>
      <c r="F45" s="166">
        <v>45152</v>
      </c>
      <c r="G45" s="7"/>
      <c r="H45" s="35">
        <v>0</v>
      </c>
      <c r="I45" s="36">
        <f t="shared" ref="I45" si="357">E45*H45</f>
        <v>0</v>
      </c>
      <c r="J45" s="35">
        <f t="shared" ref="J45" si="358">100%-H45</f>
        <v>1</v>
      </c>
      <c r="K45" s="36">
        <f t="shared" ref="K45" si="359">E45*J45</f>
        <v>71476</v>
      </c>
      <c r="L45" s="4">
        <f t="shared" ref="L45" si="360">I45+K45</f>
        <v>71476</v>
      </c>
      <c r="M45" s="7"/>
      <c r="N45" s="33">
        <f t="shared" ref="N45" si="361">O45/E45</f>
        <v>0</v>
      </c>
      <c r="O45" s="34">
        <v>0</v>
      </c>
      <c r="P45" s="33">
        <f t="shared" ref="P45" si="362">Q45/E45</f>
        <v>1</v>
      </c>
      <c r="Q45" s="34">
        <f t="shared" ref="Q45" si="363">L45-O45</f>
        <v>71476</v>
      </c>
      <c r="R45" s="5">
        <f t="shared" ref="R45" si="364">O45+Q45</f>
        <v>71476</v>
      </c>
      <c r="S45" s="7">
        <f t="shared" ref="S45" si="365">+R45-E45</f>
        <v>0</v>
      </c>
      <c r="T45" s="29">
        <v>0</v>
      </c>
      <c r="U45" s="30">
        <f t="shared" ref="U45" si="366">E45*T45</f>
        <v>0</v>
      </c>
      <c r="V45" s="29">
        <v>1</v>
      </c>
      <c r="W45" s="30">
        <f t="shared" ref="W45" si="367">E45*V45</f>
        <v>71476</v>
      </c>
      <c r="X45" s="6">
        <f t="shared" ref="X45" si="368">U45+W45</f>
        <v>71476</v>
      </c>
      <c r="Y45" s="7"/>
      <c r="Z45" s="116">
        <v>1.4999999999999999E-2</v>
      </c>
      <c r="AA45" s="91">
        <f t="shared" ref="AA45" si="369">L45*Z45</f>
        <v>1072.1399999999999</v>
      </c>
      <c r="AB45" s="90">
        <f t="shared" ref="AB45" si="370">100%-Z45</f>
        <v>0.98499999999999999</v>
      </c>
      <c r="AC45" s="91">
        <f t="shared" ref="AC45" si="371">L45*AB45</f>
        <v>70403.86</v>
      </c>
      <c r="AD45" s="92">
        <f t="shared" ref="AD45" si="372">AA45+AC45</f>
        <v>71476</v>
      </c>
      <c r="AE45" s="144">
        <f t="shared" ref="AE45" si="373">+AD45-E45</f>
        <v>0</v>
      </c>
    </row>
    <row r="46" spans="2:31" ht="14.25" customHeight="1">
      <c r="B46" s="85">
        <f t="shared" si="203"/>
        <v>21</v>
      </c>
      <c r="C46" s="26" t="s">
        <v>176</v>
      </c>
      <c r="D46" s="26" t="s">
        <v>146</v>
      </c>
      <c r="E46" s="57">
        <v>13706</v>
      </c>
      <c r="F46" s="166">
        <v>45153</v>
      </c>
      <c r="G46" s="7"/>
      <c r="H46" s="35">
        <v>0</v>
      </c>
      <c r="I46" s="36">
        <f>E46*H46</f>
        <v>0</v>
      </c>
      <c r="J46" s="35">
        <f>100%-H46</f>
        <v>1</v>
      </c>
      <c r="K46" s="36">
        <f>E46*J46</f>
        <v>13706</v>
      </c>
      <c r="L46" s="4">
        <f>I46+K46</f>
        <v>13706</v>
      </c>
      <c r="M46" s="7"/>
      <c r="N46" s="33">
        <f>O46/E46</f>
        <v>0</v>
      </c>
      <c r="O46" s="34">
        <v>0</v>
      </c>
      <c r="P46" s="33">
        <f>Q46/E46</f>
        <v>1</v>
      </c>
      <c r="Q46" s="34">
        <f>L46-O46</f>
        <v>13706</v>
      </c>
      <c r="R46" s="5">
        <f>O46+Q46</f>
        <v>13706</v>
      </c>
      <c r="S46" s="7">
        <f>+R46-E46</f>
        <v>0</v>
      </c>
      <c r="T46" s="29">
        <v>0</v>
      </c>
      <c r="U46" s="30">
        <f>E46*T46</f>
        <v>0</v>
      </c>
      <c r="V46" s="29">
        <v>1</v>
      </c>
      <c r="W46" s="30">
        <f>E46*V46</f>
        <v>13706</v>
      </c>
      <c r="X46" s="6">
        <f>U46+W46</f>
        <v>13706</v>
      </c>
      <c r="Y46" s="7"/>
      <c r="Z46" s="116">
        <v>1.4999999999999999E-2</v>
      </c>
      <c r="AA46" s="91">
        <f>L46*Z46</f>
        <v>205.59</v>
      </c>
      <c r="AB46" s="90">
        <f>100%-Z46</f>
        <v>0.98499999999999999</v>
      </c>
      <c r="AC46" s="91">
        <f>L46*AB46</f>
        <v>13500.41</v>
      </c>
      <c r="AD46" s="92">
        <f>AA46+AC46</f>
        <v>13706</v>
      </c>
      <c r="AE46" s="144">
        <f>+AD46-E46</f>
        <v>0</v>
      </c>
    </row>
    <row r="47" spans="2:31" ht="14.25" customHeight="1">
      <c r="B47" s="85">
        <f t="shared" si="203"/>
        <v>22</v>
      </c>
      <c r="C47" s="26" t="s">
        <v>350</v>
      </c>
      <c r="D47" s="26" t="s">
        <v>146</v>
      </c>
      <c r="E47" s="57">
        <v>13005</v>
      </c>
      <c r="F47" s="166">
        <v>45156</v>
      </c>
      <c r="G47" s="7"/>
      <c r="H47" s="35">
        <v>0</v>
      </c>
      <c r="I47" s="36">
        <f>E47*H47</f>
        <v>0</v>
      </c>
      <c r="J47" s="35">
        <f>100%-H47</f>
        <v>1</v>
      </c>
      <c r="K47" s="36">
        <f>E47*J47</f>
        <v>13005</v>
      </c>
      <c r="L47" s="4">
        <f>I47+K47</f>
        <v>13005</v>
      </c>
      <c r="M47" s="7"/>
      <c r="N47" s="33">
        <f>O47/E47</f>
        <v>0</v>
      </c>
      <c r="O47" s="34">
        <v>0</v>
      </c>
      <c r="P47" s="33">
        <f>Q47/E47</f>
        <v>1</v>
      </c>
      <c r="Q47" s="34">
        <f>L47-O47</f>
        <v>13005</v>
      </c>
      <c r="R47" s="5">
        <f>O47+Q47</f>
        <v>13005</v>
      </c>
      <c r="S47" s="7">
        <f>+R47-E47</f>
        <v>0</v>
      </c>
      <c r="T47" s="29">
        <v>0</v>
      </c>
      <c r="U47" s="30">
        <f>E47*T47</f>
        <v>0</v>
      </c>
      <c r="V47" s="29">
        <v>1</v>
      </c>
      <c r="W47" s="30">
        <f>E47*V47</f>
        <v>13005</v>
      </c>
      <c r="X47" s="6">
        <f>U47+W47</f>
        <v>13005</v>
      </c>
      <c r="Y47" s="7"/>
      <c r="Z47" s="116">
        <v>1.4999999999999999E-2</v>
      </c>
      <c r="AA47" s="91">
        <f>L47*Z47</f>
        <v>195.07499999999999</v>
      </c>
      <c r="AB47" s="90">
        <f>100%-Z47</f>
        <v>0.98499999999999999</v>
      </c>
      <c r="AC47" s="91">
        <f>L47*AB47</f>
        <v>12809.924999999999</v>
      </c>
      <c r="AD47" s="92">
        <f>AA47+AC47</f>
        <v>13005</v>
      </c>
      <c r="AE47" s="144">
        <f>+AD47-E47</f>
        <v>0</v>
      </c>
    </row>
    <row r="48" spans="2:31" ht="14.25" customHeight="1">
      <c r="B48" s="85">
        <f t="shared" si="203"/>
        <v>23</v>
      </c>
      <c r="C48" s="26" t="s">
        <v>149</v>
      </c>
      <c r="D48" s="26" t="s">
        <v>150</v>
      </c>
      <c r="E48" s="57">
        <v>41003</v>
      </c>
      <c r="F48" s="166">
        <v>45156</v>
      </c>
      <c r="G48" s="7"/>
      <c r="H48" s="35">
        <v>0</v>
      </c>
      <c r="I48" s="36">
        <f t="shared" ref="I48:I49" si="374">E48*H48</f>
        <v>0</v>
      </c>
      <c r="J48" s="35">
        <f t="shared" ref="J48:J49" si="375">100%-H48</f>
        <v>1</v>
      </c>
      <c r="K48" s="36">
        <f t="shared" ref="K48:K49" si="376">E48*J48</f>
        <v>41003</v>
      </c>
      <c r="L48" s="4">
        <f t="shared" ref="L48:L49" si="377">I48+K48</f>
        <v>41003</v>
      </c>
      <c r="M48" s="7"/>
      <c r="N48" s="33">
        <f t="shared" ref="N48:N49" si="378">O48/E48</f>
        <v>0</v>
      </c>
      <c r="O48" s="34">
        <v>0</v>
      </c>
      <c r="P48" s="33">
        <f t="shared" ref="P48:P49" si="379">Q48/E48</f>
        <v>1</v>
      </c>
      <c r="Q48" s="34">
        <f t="shared" ref="Q48:Q49" si="380">L48-O48</f>
        <v>41003</v>
      </c>
      <c r="R48" s="5">
        <f t="shared" ref="R48:R49" si="381">O48+Q48</f>
        <v>41003</v>
      </c>
      <c r="S48" s="7">
        <f t="shared" ref="S48:S49" si="382">+R48-E48</f>
        <v>0</v>
      </c>
      <c r="T48" s="29">
        <v>0</v>
      </c>
      <c r="U48" s="30">
        <f t="shared" ref="U48:U49" si="383">E48*T48</f>
        <v>0</v>
      </c>
      <c r="V48" s="29">
        <v>1</v>
      </c>
      <c r="W48" s="30">
        <f t="shared" ref="W48:W49" si="384">E48*V48</f>
        <v>41003</v>
      </c>
      <c r="X48" s="6">
        <f t="shared" ref="X48:X49" si="385">U48+W48</f>
        <v>41003</v>
      </c>
      <c r="Y48" s="7"/>
      <c r="Z48" s="116">
        <v>1.4999999999999999E-2</v>
      </c>
      <c r="AA48" s="91">
        <f t="shared" ref="AA48:AA49" si="386">L48*Z48</f>
        <v>615.04499999999996</v>
      </c>
      <c r="AB48" s="90">
        <f t="shared" ref="AB48:AB49" si="387">100%-Z48</f>
        <v>0.98499999999999999</v>
      </c>
      <c r="AC48" s="91">
        <f t="shared" ref="AC48:AC49" si="388">L48*AB48</f>
        <v>40387.955000000002</v>
      </c>
      <c r="AD48" s="92">
        <f t="shared" ref="AD48:AD49" si="389">AA48+AC48</f>
        <v>41003</v>
      </c>
      <c r="AE48" s="144">
        <f t="shared" ref="AE48:AE49" si="390">+AD48-E48</f>
        <v>0</v>
      </c>
    </row>
    <row r="49" spans="2:31" ht="14.25" customHeight="1">
      <c r="B49" s="85">
        <f t="shared" si="203"/>
        <v>24</v>
      </c>
      <c r="C49" s="26" t="s">
        <v>375</v>
      </c>
      <c r="D49" s="26" t="s">
        <v>133</v>
      </c>
      <c r="E49" s="57">
        <v>7508</v>
      </c>
      <c r="F49" s="166">
        <v>45157</v>
      </c>
      <c r="G49" s="7"/>
      <c r="H49" s="35">
        <v>0</v>
      </c>
      <c r="I49" s="36">
        <f t="shared" si="374"/>
        <v>0</v>
      </c>
      <c r="J49" s="35">
        <f t="shared" si="375"/>
        <v>1</v>
      </c>
      <c r="K49" s="36">
        <f t="shared" si="376"/>
        <v>7508</v>
      </c>
      <c r="L49" s="4">
        <f t="shared" si="377"/>
        <v>7508</v>
      </c>
      <c r="M49" s="7"/>
      <c r="N49" s="33">
        <f t="shared" si="378"/>
        <v>0</v>
      </c>
      <c r="O49" s="34">
        <v>0</v>
      </c>
      <c r="P49" s="33">
        <f t="shared" si="379"/>
        <v>1</v>
      </c>
      <c r="Q49" s="34">
        <f t="shared" si="380"/>
        <v>7508</v>
      </c>
      <c r="R49" s="5">
        <f t="shared" si="381"/>
        <v>7508</v>
      </c>
      <c r="S49" s="7">
        <f t="shared" si="382"/>
        <v>0</v>
      </c>
      <c r="T49" s="29">
        <v>0</v>
      </c>
      <c r="U49" s="30">
        <f t="shared" si="383"/>
        <v>0</v>
      </c>
      <c r="V49" s="29">
        <v>1</v>
      </c>
      <c r="W49" s="30">
        <f t="shared" si="384"/>
        <v>7508</v>
      </c>
      <c r="X49" s="6">
        <f t="shared" si="385"/>
        <v>7508</v>
      </c>
      <c r="Y49" s="7"/>
      <c r="Z49" s="116">
        <v>1.4999999999999999E-2</v>
      </c>
      <c r="AA49" s="91">
        <f t="shared" si="386"/>
        <v>112.61999999999999</v>
      </c>
      <c r="AB49" s="90">
        <f t="shared" si="387"/>
        <v>0.98499999999999999</v>
      </c>
      <c r="AC49" s="91">
        <f t="shared" si="388"/>
        <v>7395.38</v>
      </c>
      <c r="AD49" s="92">
        <f t="shared" si="389"/>
        <v>7508</v>
      </c>
      <c r="AE49" s="144">
        <f t="shared" si="390"/>
        <v>0</v>
      </c>
    </row>
    <row r="50" spans="2:31" ht="14.25" customHeight="1">
      <c r="B50" s="85">
        <f t="shared" si="203"/>
        <v>25</v>
      </c>
      <c r="C50" s="26" t="s">
        <v>273</v>
      </c>
      <c r="D50" s="26" t="s">
        <v>396</v>
      </c>
      <c r="E50" s="57">
        <v>11041</v>
      </c>
      <c r="F50" s="166">
        <v>45157</v>
      </c>
      <c r="G50" s="7"/>
      <c r="H50" s="35">
        <v>0</v>
      </c>
      <c r="I50" s="36">
        <f t="shared" ref="I50" si="391">E50*H50</f>
        <v>0</v>
      </c>
      <c r="J50" s="35">
        <f t="shared" ref="J50" si="392">100%-H50</f>
        <v>1</v>
      </c>
      <c r="K50" s="36">
        <f t="shared" ref="K50" si="393">E50*J50</f>
        <v>11041</v>
      </c>
      <c r="L50" s="4">
        <f t="shared" ref="L50" si="394">I50+K50</f>
        <v>11041</v>
      </c>
      <c r="M50" s="7"/>
      <c r="N50" s="33">
        <f t="shared" ref="N50" si="395">O50/E50</f>
        <v>0</v>
      </c>
      <c r="O50" s="34">
        <v>0</v>
      </c>
      <c r="P50" s="33">
        <f t="shared" ref="P50" si="396">Q50/E50</f>
        <v>1</v>
      </c>
      <c r="Q50" s="34">
        <f t="shared" ref="Q50" si="397">L50-O50</f>
        <v>11041</v>
      </c>
      <c r="R50" s="5">
        <f t="shared" ref="R50" si="398">O50+Q50</f>
        <v>11041</v>
      </c>
      <c r="S50" s="7">
        <f t="shared" ref="S50" si="399">+R50-E50</f>
        <v>0</v>
      </c>
      <c r="T50" s="29">
        <v>0</v>
      </c>
      <c r="U50" s="30">
        <f t="shared" ref="U50" si="400">E50*T50</f>
        <v>0</v>
      </c>
      <c r="V50" s="29">
        <v>1</v>
      </c>
      <c r="W50" s="30">
        <f t="shared" ref="W50" si="401">E50*V50</f>
        <v>11041</v>
      </c>
      <c r="X50" s="6">
        <f t="shared" ref="X50" si="402">U50+W50</f>
        <v>11041</v>
      </c>
      <c r="Y50" s="7"/>
      <c r="Z50" s="116">
        <v>1.4999999999999999E-2</v>
      </c>
      <c r="AA50" s="91">
        <f t="shared" ref="AA50" si="403">L50*Z50</f>
        <v>165.61499999999998</v>
      </c>
      <c r="AB50" s="90">
        <f t="shared" ref="AB50" si="404">100%-Z50</f>
        <v>0.98499999999999999</v>
      </c>
      <c r="AC50" s="91">
        <f t="shared" ref="AC50" si="405">L50*AB50</f>
        <v>10875.385</v>
      </c>
      <c r="AD50" s="92">
        <f t="shared" ref="AD50" si="406">AA50+AC50</f>
        <v>11041</v>
      </c>
      <c r="AE50" s="144">
        <f t="shared" ref="AE50" si="407">+AD50-E50</f>
        <v>0</v>
      </c>
    </row>
    <row r="51" spans="2:31" ht="14.25" customHeight="1">
      <c r="B51" s="85">
        <f t="shared" si="203"/>
        <v>26</v>
      </c>
      <c r="C51" s="26" t="s">
        <v>397</v>
      </c>
      <c r="D51" s="26" t="s">
        <v>327</v>
      </c>
      <c r="E51" s="57">
        <v>55700</v>
      </c>
      <c r="F51" s="166">
        <v>45157</v>
      </c>
      <c r="G51" s="7"/>
      <c r="H51" s="35">
        <v>0</v>
      </c>
      <c r="I51" s="36">
        <f t="shared" ref="I51" si="408">E51*H51</f>
        <v>0</v>
      </c>
      <c r="J51" s="35">
        <f t="shared" ref="J51" si="409">100%-H51</f>
        <v>1</v>
      </c>
      <c r="K51" s="36">
        <f t="shared" ref="K51" si="410">E51*J51</f>
        <v>55700</v>
      </c>
      <c r="L51" s="4">
        <f t="shared" ref="L51" si="411">I51+K51</f>
        <v>55700</v>
      </c>
      <c r="M51" s="7"/>
      <c r="N51" s="33">
        <f t="shared" ref="N51" si="412">O51/E51</f>
        <v>0</v>
      </c>
      <c r="O51" s="34">
        <v>0</v>
      </c>
      <c r="P51" s="33">
        <f t="shared" ref="P51" si="413">Q51/E51</f>
        <v>1</v>
      </c>
      <c r="Q51" s="34">
        <f t="shared" ref="Q51" si="414">L51-O51</f>
        <v>55700</v>
      </c>
      <c r="R51" s="5">
        <f t="shared" ref="R51" si="415">O51+Q51</f>
        <v>55700</v>
      </c>
      <c r="S51" s="7">
        <f t="shared" ref="S51" si="416">+R51-E51</f>
        <v>0</v>
      </c>
      <c r="T51" s="29">
        <v>0</v>
      </c>
      <c r="U51" s="30">
        <f t="shared" ref="U51" si="417">E51*T51</f>
        <v>0</v>
      </c>
      <c r="V51" s="29">
        <v>1</v>
      </c>
      <c r="W51" s="30">
        <f t="shared" ref="W51" si="418">E51*V51</f>
        <v>55700</v>
      </c>
      <c r="X51" s="6">
        <f t="shared" ref="X51" si="419">U51+W51</f>
        <v>55700</v>
      </c>
      <c r="Y51" s="7"/>
      <c r="Z51" s="116">
        <v>1.4999999999999999E-2</v>
      </c>
      <c r="AA51" s="91">
        <f t="shared" ref="AA51" si="420">L51*Z51</f>
        <v>835.5</v>
      </c>
      <c r="AB51" s="90">
        <f t="shared" ref="AB51" si="421">100%-Z51</f>
        <v>0.98499999999999999</v>
      </c>
      <c r="AC51" s="91">
        <f t="shared" ref="AC51" si="422">L51*AB51</f>
        <v>54864.5</v>
      </c>
      <c r="AD51" s="92">
        <f t="shared" ref="AD51" si="423">AA51+AC51</f>
        <v>55700</v>
      </c>
      <c r="AE51" s="144">
        <f t="shared" ref="AE51" si="424">+AD51-E51</f>
        <v>0</v>
      </c>
    </row>
    <row r="52" spans="2:31" ht="14.25" customHeight="1">
      <c r="B52" s="85">
        <f t="shared" si="203"/>
        <v>27</v>
      </c>
      <c r="C52" s="26" t="s">
        <v>145</v>
      </c>
      <c r="D52" s="26" t="s">
        <v>146</v>
      </c>
      <c r="E52" s="57">
        <v>13007</v>
      </c>
      <c r="F52" s="166">
        <v>45158</v>
      </c>
      <c r="G52" s="7"/>
      <c r="H52" s="35">
        <v>0</v>
      </c>
      <c r="I52" s="36">
        <f t="shared" ref="I52" si="425">E52*H52</f>
        <v>0</v>
      </c>
      <c r="J52" s="35">
        <f t="shared" ref="J52" si="426">100%-H52</f>
        <v>1</v>
      </c>
      <c r="K52" s="36">
        <f t="shared" ref="K52" si="427">E52*J52</f>
        <v>13007</v>
      </c>
      <c r="L52" s="4">
        <f t="shared" ref="L52" si="428">I52+K52</f>
        <v>13007</v>
      </c>
      <c r="M52" s="7"/>
      <c r="N52" s="33">
        <f t="shared" ref="N52" si="429">O52/E52</f>
        <v>0</v>
      </c>
      <c r="O52" s="34">
        <v>0</v>
      </c>
      <c r="P52" s="33">
        <f t="shared" ref="P52" si="430">Q52/E52</f>
        <v>1</v>
      </c>
      <c r="Q52" s="34">
        <f t="shared" ref="Q52" si="431">L52-O52</f>
        <v>13007</v>
      </c>
      <c r="R52" s="5">
        <f t="shared" ref="R52" si="432">O52+Q52</f>
        <v>13007</v>
      </c>
      <c r="S52" s="7">
        <f t="shared" ref="S52" si="433">+R52-E52</f>
        <v>0</v>
      </c>
      <c r="T52" s="29">
        <v>0</v>
      </c>
      <c r="U52" s="30">
        <f t="shared" ref="U52" si="434">E52*T52</f>
        <v>0</v>
      </c>
      <c r="V52" s="29">
        <v>1</v>
      </c>
      <c r="W52" s="30">
        <f t="shared" ref="W52" si="435">E52*V52</f>
        <v>13007</v>
      </c>
      <c r="X52" s="6">
        <f t="shared" ref="X52" si="436">U52+W52</f>
        <v>13007</v>
      </c>
      <c r="Y52" s="7"/>
      <c r="Z52" s="116">
        <v>1.4999999999999999E-2</v>
      </c>
      <c r="AA52" s="91">
        <f t="shared" ref="AA52" si="437">L52*Z52</f>
        <v>195.10499999999999</v>
      </c>
      <c r="AB52" s="90">
        <f t="shared" ref="AB52" si="438">100%-Z52</f>
        <v>0.98499999999999999</v>
      </c>
      <c r="AC52" s="91">
        <f t="shared" ref="AC52" si="439">L52*AB52</f>
        <v>12811.895</v>
      </c>
      <c r="AD52" s="92">
        <f t="shared" ref="AD52" si="440">AA52+AC52</f>
        <v>13007</v>
      </c>
      <c r="AE52" s="144">
        <f t="shared" ref="AE52" si="441">+AD52-E52</f>
        <v>0</v>
      </c>
    </row>
    <row r="53" spans="2:31" ht="14.25" customHeight="1">
      <c r="B53" s="85">
        <f t="shared" si="203"/>
        <v>28</v>
      </c>
      <c r="C53" s="26" t="s">
        <v>398</v>
      </c>
      <c r="D53" s="26" t="s">
        <v>250</v>
      </c>
      <c r="E53" s="57">
        <v>51601</v>
      </c>
      <c r="F53" s="166">
        <v>45160</v>
      </c>
      <c r="G53" s="7"/>
      <c r="H53" s="35">
        <v>0</v>
      </c>
      <c r="I53" s="36">
        <f t="shared" ref="I53" si="442">E53*H53</f>
        <v>0</v>
      </c>
      <c r="J53" s="35">
        <f t="shared" ref="J53" si="443">100%-H53</f>
        <v>1</v>
      </c>
      <c r="K53" s="36">
        <f t="shared" ref="K53" si="444">E53*J53</f>
        <v>51601</v>
      </c>
      <c r="L53" s="4">
        <f t="shared" ref="L53" si="445">I53+K53</f>
        <v>51601</v>
      </c>
      <c r="M53" s="7"/>
      <c r="N53" s="33">
        <f t="shared" ref="N53" si="446">O53/E53</f>
        <v>0</v>
      </c>
      <c r="O53" s="34">
        <v>0</v>
      </c>
      <c r="P53" s="33">
        <f t="shared" ref="P53" si="447">Q53/E53</f>
        <v>1</v>
      </c>
      <c r="Q53" s="34">
        <f t="shared" ref="Q53" si="448">L53-O53</f>
        <v>51601</v>
      </c>
      <c r="R53" s="5">
        <f t="shared" ref="R53" si="449">O53+Q53</f>
        <v>51601</v>
      </c>
      <c r="S53" s="7">
        <f t="shared" ref="S53" si="450">+R53-E53</f>
        <v>0</v>
      </c>
      <c r="T53" s="29">
        <v>0</v>
      </c>
      <c r="U53" s="30">
        <f t="shared" ref="U53" si="451">E53*T53</f>
        <v>0</v>
      </c>
      <c r="V53" s="29">
        <v>1</v>
      </c>
      <c r="W53" s="30">
        <f t="shared" ref="W53" si="452">E53*V53</f>
        <v>51601</v>
      </c>
      <c r="X53" s="6">
        <f t="shared" ref="X53" si="453">U53+W53</f>
        <v>51601</v>
      </c>
      <c r="Y53" s="7"/>
      <c r="Z53" s="116">
        <v>1.4999999999999999E-2</v>
      </c>
      <c r="AA53" s="91">
        <f t="shared" ref="AA53" si="454">L53*Z53</f>
        <v>774.01499999999999</v>
      </c>
      <c r="AB53" s="90">
        <f t="shared" ref="AB53" si="455">100%-Z53</f>
        <v>0.98499999999999999</v>
      </c>
      <c r="AC53" s="91">
        <f t="shared" ref="AC53" si="456">L53*AB53</f>
        <v>50826.985000000001</v>
      </c>
      <c r="AD53" s="92">
        <f t="shared" ref="AD53" si="457">AA53+AC53</f>
        <v>51601</v>
      </c>
      <c r="AE53" s="144">
        <f t="shared" ref="AE53" si="458">+AD53-E53</f>
        <v>0</v>
      </c>
    </row>
    <row r="54" spans="2:31" ht="14.25" customHeight="1">
      <c r="B54" s="85">
        <f t="shared" si="203"/>
        <v>29</v>
      </c>
      <c r="C54" s="26" t="s">
        <v>274</v>
      </c>
      <c r="D54" s="26" t="s">
        <v>87</v>
      </c>
      <c r="E54" s="57">
        <v>52107</v>
      </c>
      <c r="F54" s="166">
        <v>45161</v>
      </c>
      <c r="G54" s="7"/>
      <c r="H54" s="35">
        <v>0</v>
      </c>
      <c r="I54" s="36">
        <f t="shared" ref="I54:I56" si="459">E54*H54</f>
        <v>0</v>
      </c>
      <c r="J54" s="35">
        <f t="shared" ref="J54:J56" si="460">100%-H54</f>
        <v>1</v>
      </c>
      <c r="K54" s="36">
        <f t="shared" ref="K54:K56" si="461">E54*J54</f>
        <v>52107</v>
      </c>
      <c r="L54" s="4">
        <f t="shared" ref="L54:L56" si="462">I54+K54</f>
        <v>52107</v>
      </c>
      <c r="M54" s="7"/>
      <c r="N54" s="33">
        <f t="shared" ref="N54:N56" si="463">O54/E54</f>
        <v>0</v>
      </c>
      <c r="O54" s="34">
        <v>0</v>
      </c>
      <c r="P54" s="33">
        <f t="shared" ref="P54:P56" si="464">Q54/E54</f>
        <v>1</v>
      </c>
      <c r="Q54" s="34">
        <f t="shared" ref="Q54:Q56" si="465">L54-O54</f>
        <v>52107</v>
      </c>
      <c r="R54" s="5">
        <f t="shared" ref="R54:R56" si="466">O54+Q54</f>
        <v>52107</v>
      </c>
      <c r="S54" s="7">
        <f t="shared" ref="S54:S56" si="467">+R54-E54</f>
        <v>0</v>
      </c>
      <c r="T54" s="29">
        <v>0</v>
      </c>
      <c r="U54" s="30">
        <f t="shared" ref="U54:U56" si="468">E54*T54</f>
        <v>0</v>
      </c>
      <c r="V54" s="29">
        <v>1</v>
      </c>
      <c r="W54" s="30">
        <f t="shared" ref="W54:W56" si="469">E54*V54</f>
        <v>52107</v>
      </c>
      <c r="X54" s="6">
        <f t="shared" ref="X54:X56" si="470">U54+W54</f>
        <v>52107</v>
      </c>
      <c r="Y54" s="7"/>
      <c r="Z54" s="116">
        <v>1.4999999999999999E-2</v>
      </c>
      <c r="AA54" s="91">
        <f t="shared" ref="AA54:AA56" si="471">L54*Z54</f>
        <v>781.60500000000002</v>
      </c>
      <c r="AB54" s="90">
        <f t="shared" ref="AB54:AB56" si="472">100%-Z54</f>
        <v>0.98499999999999999</v>
      </c>
      <c r="AC54" s="91">
        <f t="shared" ref="AC54:AC56" si="473">L54*AB54</f>
        <v>51325.394999999997</v>
      </c>
      <c r="AD54" s="92">
        <f t="shared" ref="AD54:AD56" si="474">AA54+AC54</f>
        <v>52107</v>
      </c>
      <c r="AE54" s="144">
        <f t="shared" ref="AE54:AE56" si="475">+AD54-E54</f>
        <v>0</v>
      </c>
    </row>
    <row r="55" spans="2:31" ht="14.25" customHeight="1">
      <c r="B55" s="85">
        <f t="shared" si="203"/>
        <v>30</v>
      </c>
      <c r="C55" s="26" t="s">
        <v>399</v>
      </c>
      <c r="D55" s="26" t="s">
        <v>137</v>
      </c>
      <c r="E55" s="57">
        <v>67300</v>
      </c>
      <c r="F55" s="166">
        <v>45162</v>
      </c>
      <c r="G55" s="7"/>
      <c r="H55" s="35">
        <v>0</v>
      </c>
      <c r="I55" s="36">
        <f t="shared" si="459"/>
        <v>0</v>
      </c>
      <c r="J55" s="35">
        <f t="shared" si="460"/>
        <v>1</v>
      </c>
      <c r="K55" s="36">
        <f t="shared" si="461"/>
        <v>67300</v>
      </c>
      <c r="L55" s="4">
        <f t="shared" si="462"/>
        <v>67300</v>
      </c>
      <c r="M55" s="7"/>
      <c r="N55" s="33">
        <f t="shared" si="463"/>
        <v>0</v>
      </c>
      <c r="O55" s="34">
        <v>0</v>
      </c>
      <c r="P55" s="33">
        <f t="shared" si="464"/>
        <v>1</v>
      </c>
      <c r="Q55" s="34">
        <f t="shared" si="465"/>
        <v>67300</v>
      </c>
      <c r="R55" s="5">
        <f t="shared" si="466"/>
        <v>67300</v>
      </c>
      <c r="S55" s="7">
        <f t="shared" si="467"/>
        <v>0</v>
      </c>
      <c r="T55" s="29">
        <v>0</v>
      </c>
      <c r="U55" s="30">
        <f t="shared" si="468"/>
        <v>0</v>
      </c>
      <c r="V55" s="29">
        <v>1</v>
      </c>
      <c r="W55" s="30">
        <f t="shared" si="469"/>
        <v>67300</v>
      </c>
      <c r="X55" s="6">
        <f t="shared" si="470"/>
        <v>67300</v>
      </c>
      <c r="Y55" s="7"/>
      <c r="Z55" s="116">
        <v>1.4999999999999999E-2</v>
      </c>
      <c r="AA55" s="91">
        <f t="shared" si="471"/>
        <v>1009.5</v>
      </c>
      <c r="AB55" s="90">
        <f t="shared" si="472"/>
        <v>0.98499999999999999</v>
      </c>
      <c r="AC55" s="91">
        <f t="shared" si="473"/>
        <v>66290.5</v>
      </c>
      <c r="AD55" s="92">
        <f t="shared" si="474"/>
        <v>67300</v>
      </c>
      <c r="AE55" s="144">
        <f t="shared" si="475"/>
        <v>0</v>
      </c>
    </row>
    <row r="56" spans="2:31" ht="14.25" customHeight="1">
      <c r="B56" s="85">
        <f t="shared" si="203"/>
        <v>31</v>
      </c>
      <c r="C56" s="26" t="s">
        <v>400</v>
      </c>
      <c r="D56" s="26" t="s">
        <v>142</v>
      </c>
      <c r="E56" s="57">
        <v>43000</v>
      </c>
      <c r="F56" s="166">
        <v>45162</v>
      </c>
      <c r="G56" s="7"/>
      <c r="H56" s="35">
        <v>0</v>
      </c>
      <c r="I56" s="36">
        <f t="shared" si="459"/>
        <v>0</v>
      </c>
      <c r="J56" s="35">
        <f t="shared" si="460"/>
        <v>1</v>
      </c>
      <c r="K56" s="36">
        <f t="shared" si="461"/>
        <v>43000</v>
      </c>
      <c r="L56" s="4">
        <f t="shared" si="462"/>
        <v>43000</v>
      </c>
      <c r="M56" s="7"/>
      <c r="N56" s="33">
        <f t="shared" si="463"/>
        <v>0</v>
      </c>
      <c r="O56" s="34">
        <v>0</v>
      </c>
      <c r="P56" s="33">
        <f t="shared" si="464"/>
        <v>1</v>
      </c>
      <c r="Q56" s="34">
        <f t="shared" si="465"/>
        <v>43000</v>
      </c>
      <c r="R56" s="5">
        <f t="shared" si="466"/>
        <v>43000</v>
      </c>
      <c r="S56" s="7">
        <f t="shared" si="467"/>
        <v>0</v>
      </c>
      <c r="T56" s="29">
        <v>0</v>
      </c>
      <c r="U56" s="30">
        <f t="shared" si="468"/>
        <v>0</v>
      </c>
      <c r="V56" s="29">
        <v>1</v>
      </c>
      <c r="W56" s="30">
        <f t="shared" si="469"/>
        <v>43000</v>
      </c>
      <c r="X56" s="6">
        <f t="shared" si="470"/>
        <v>43000</v>
      </c>
      <c r="Y56" s="7"/>
      <c r="Z56" s="116">
        <v>1.4999999999999999E-2</v>
      </c>
      <c r="AA56" s="91">
        <f t="shared" si="471"/>
        <v>645</v>
      </c>
      <c r="AB56" s="90">
        <f t="shared" si="472"/>
        <v>0.98499999999999999</v>
      </c>
      <c r="AC56" s="91">
        <f t="shared" si="473"/>
        <v>42355</v>
      </c>
      <c r="AD56" s="92">
        <f t="shared" si="474"/>
        <v>43000</v>
      </c>
      <c r="AE56" s="144">
        <f t="shared" si="475"/>
        <v>0</v>
      </c>
    </row>
    <row r="57" spans="2:31" ht="14.25" customHeight="1">
      <c r="B57" s="85">
        <f t="shared" si="203"/>
        <v>32</v>
      </c>
      <c r="C57" s="26" t="s">
        <v>401</v>
      </c>
      <c r="D57" s="26" t="s">
        <v>346</v>
      </c>
      <c r="E57" s="57">
        <v>55001</v>
      </c>
      <c r="F57" s="166">
        <v>45162</v>
      </c>
      <c r="G57" s="7"/>
      <c r="H57" s="35">
        <v>0</v>
      </c>
      <c r="I57" s="36">
        <f t="shared" ref="I57" si="476">E57*H57</f>
        <v>0</v>
      </c>
      <c r="J57" s="35">
        <f t="shared" ref="J57" si="477">100%-H57</f>
        <v>1</v>
      </c>
      <c r="K57" s="36">
        <f t="shared" ref="K57" si="478">E57*J57</f>
        <v>55001</v>
      </c>
      <c r="L57" s="4">
        <f t="shared" ref="L57" si="479">I57+K57</f>
        <v>55001</v>
      </c>
      <c r="M57" s="7"/>
      <c r="N57" s="33">
        <f t="shared" ref="N57" si="480">O57/E57</f>
        <v>0</v>
      </c>
      <c r="O57" s="34">
        <v>0</v>
      </c>
      <c r="P57" s="33">
        <f t="shared" ref="P57" si="481">Q57/E57</f>
        <v>1</v>
      </c>
      <c r="Q57" s="34">
        <f t="shared" ref="Q57" si="482">L57-O57</f>
        <v>55001</v>
      </c>
      <c r="R57" s="5">
        <f t="shared" ref="R57" si="483">O57+Q57</f>
        <v>55001</v>
      </c>
      <c r="S57" s="7">
        <f t="shared" ref="S57" si="484">+R57-E57</f>
        <v>0</v>
      </c>
      <c r="T57" s="29">
        <v>0</v>
      </c>
      <c r="U57" s="30">
        <f t="shared" ref="U57" si="485">E57*T57</f>
        <v>0</v>
      </c>
      <c r="V57" s="29">
        <v>1</v>
      </c>
      <c r="W57" s="30">
        <f t="shared" ref="W57" si="486">E57*V57</f>
        <v>55001</v>
      </c>
      <c r="X57" s="6">
        <f t="shared" ref="X57" si="487">U57+W57</f>
        <v>55001</v>
      </c>
      <c r="Y57" s="7"/>
      <c r="Z57" s="116">
        <v>1.4999999999999999E-2</v>
      </c>
      <c r="AA57" s="91">
        <f t="shared" ref="AA57" si="488">L57*Z57</f>
        <v>825.01499999999999</v>
      </c>
      <c r="AB57" s="90">
        <f t="shared" ref="AB57" si="489">100%-Z57</f>
        <v>0.98499999999999999</v>
      </c>
      <c r="AC57" s="91">
        <f t="shared" ref="AC57" si="490">L57*AB57</f>
        <v>54175.985000000001</v>
      </c>
      <c r="AD57" s="92">
        <f t="shared" ref="AD57" si="491">AA57+AC57</f>
        <v>55001</v>
      </c>
      <c r="AE57" s="144">
        <f t="shared" ref="AE57" si="492">+AD57-E57</f>
        <v>0</v>
      </c>
    </row>
    <row r="58" spans="2:31" ht="14.25" customHeight="1">
      <c r="B58" s="85">
        <f t="shared" si="203"/>
        <v>33</v>
      </c>
      <c r="C58" s="26" t="s">
        <v>192</v>
      </c>
      <c r="D58" s="26" t="s">
        <v>226</v>
      </c>
      <c r="E58" s="57">
        <v>63250</v>
      </c>
      <c r="F58" s="166">
        <v>45165</v>
      </c>
      <c r="G58" s="7"/>
      <c r="H58" s="35">
        <v>0</v>
      </c>
      <c r="I58" s="36">
        <f t="shared" ref="I58" si="493">E58*H58</f>
        <v>0</v>
      </c>
      <c r="J58" s="35">
        <f t="shared" ref="J58" si="494">100%-H58</f>
        <v>1</v>
      </c>
      <c r="K58" s="36">
        <f t="shared" ref="K58" si="495">E58*J58</f>
        <v>63250</v>
      </c>
      <c r="L58" s="4">
        <f t="shared" ref="L58" si="496">I58+K58</f>
        <v>63250</v>
      </c>
      <c r="M58" s="7"/>
      <c r="N58" s="33">
        <f t="shared" ref="N58" si="497">O58/E58</f>
        <v>0</v>
      </c>
      <c r="O58" s="34">
        <v>0</v>
      </c>
      <c r="P58" s="33">
        <f t="shared" ref="P58" si="498">Q58/E58</f>
        <v>1</v>
      </c>
      <c r="Q58" s="34">
        <f t="shared" ref="Q58" si="499">L58-O58</f>
        <v>63250</v>
      </c>
      <c r="R58" s="5">
        <f t="shared" ref="R58" si="500">O58+Q58</f>
        <v>63250</v>
      </c>
      <c r="S58" s="7">
        <f t="shared" ref="S58" si="501">+R58-E58</f>
        <v>0</v>
      </c>
      <c r="T58" s="29">
        <v>0</v>
      </c>
      <c r="U58" s="30">
        <f t="shared" ref="U58" si="502">E58*T58</f>
        <v>0</v>
      </c>
      <c r="V58" s="29">
        <v>1</v>
      </c>
      <c r="W58" s="30">
        <f t="shared" ref="W58" si="503">E58*V58</f>
        <v>63250</v>
      </c>
      <c r="X58" s="6">
        <f t="shared" ref="X58" si="504">U58+W58</f>
        <v>63250</v>
      </c>
      <c r="Y58" s="7"/>
      <c r="Z58" s="116">
        <v>1.4999999999999999E-2</v>
      </c>
      <c r="AA58" s="91">
        <f t="shared" ref="AA58" si="505">L58*Z58</f>
        <v>948.75</v>
      </c>
      <c r="AB58" s="90">
        <f t="shared" ref="AB58" si="506">100%-Z58</f>
        <v>0.98499999999999999</v>
      </c>
      <c r="AC58" s="91">
        <f t="shared" ref="AC58" si="507">L58*AB58</f>
        <v>62301.25</v>
      </c>
      <c r="AD58" s="92">
        <f t="shared" ref="AD58" si="508">AA58+AC58</f>
        <v>63250</v>
      </c>
      <c r="AE58" s="144">
        <f t="shared" ref="AE58" si="509">+AD58-E58</f>
        <v>0</v>
      </c>
    </row>
    <row r="59" spans="2:31" ht="14.25" customHeight="1">
      <c r="B59" s="85">
        <f t="shared" si="203"/>
        <v>34</v>
      </c>
      <c r="C59" s="26" t="s">
        <v>402</v>
      </c>
      <c r="D59" s="26" t="s">
        <v>157</v>
      </c>
      <c r="E59" s="57">
        <v>45212</v>
      </c>
      <c r="F59" s="166">
        <v>45165</v>
      </c>
      <c r="G59" s="7"/>
      <c r="H59" s="35">
        <v>0</v>
      </c>
      <c r="I59" s="36">
        <f t="shared" ref="I59" si="510">E59*H59</f>
        <v>0</v>
      </c>
      <c r="J59" s="35">
        <f t="shared" ref="J59" si="511">100%-H59</f>
        <v>1</v>
      </c>
      <c r="K59" s="36">
        <f t="shared" ref="K59" si="512">E59*J59</f>
        <v>45212</v>
      </c>
      <c r="L59" s="4">
        <f t="shared" ref="L59" si="513">I59+K59</f>
        <v>45212</v>
      </c>
      <c r="M59" s="7"/>
      <c r="N59" s="33">
        <f t="shared" ref="N59" si="514">O59/E59</f>
        <v>0</v>
      </c>
      <c r="O59" s="34">
        <v>0</v>
      </c>
      <c r="P59" s="33">
        <f t="shared" ref="P59" si="515">Q59/E59</f>
        <v>1</v>
      </c>
      <c r="Q59" s="34">
        <f t="shared" ref="Q59" si="516">L59-O59</f>
        <v>45212</v>
      </c>
      <c r="R59" s="5">
        <f t="shared" ref="R59" si="517">O59+Q59</f>
        <v>45212</v>
      </c>
      <c r="S59" s="7">
        <f t="shared" ref="S59" si="518">+R59-E59</f>
        <v>0</v>
      </c>
      <c r="T59" s="29">
        <v>0</v>
      </c>
      <c r="U59" s="30">
        <f t="shared" ref="U59" si="519">E59*T59</f>
        <v>0</v>
      </c>
      <c r="V59" s="29">
        <v>1</v>
      </c>
      <c r="W59" s="30">
        <f t="shared" ref="W59" si="520">E59*V59</f>
        <v>45212</v>
      </c>
      <c r="X59" s="6">
        <f t="shared" ref="X59" si="521">U59+W59</f>
        <v>45212</v>
      </c>
      <c r="Y59" s="7"/>
      <c r="Z59" s="116">
        <v>1.4999999999999999E-2</v>
      </c>
      <c r="AA59" s="91">
        <f t="shared" ref="AA59" si="522">L59*Z59</f>
        <v>678.18</v>
      </c>
      <c r="AB59" s="90">
        <f t="shared" ref="AB59" si="523">100%-Z59</f>
        <v>0.98499999999999999</v>
      </c>
      <c r="AC59" s="91">
        <f t="shared" ref="AC59" si="524">L59*AB59</f>
        <v>44533.82</v>
      </c>
      <c r="AD59" s="92">
        <f t="shared" ref="AD59" si="525">AA59+AC59</f>
        <v>45212</v>
      </c>
      <c r="AE59" s="144">
        <f t="shared" ref="AE59" si="526">+AD59-E59</f>
        <v>0</v>
      </c>
    </row>
    <row r="60" spans="2:31" ht="14.25" customHeight="1">
      <c r="B60" s="85">
        <f t="shared" si="203"/>
        <v>35</v>
      </c>
      <c r="C60" s="26" t="s">
        <v>350</v>
      </c>
      <c r="D60" s="26" t="s">
        <v>146</v>
      </c>
      <c r="E60" s="57">
        <v>13006</v>
      </c>
      <c r="F60" s="166">
        <v>45166</v>
      </c>
      <c r="G60" s="7"/>
      <c r="H60" s="35">
        <v>0</v>
      </c>
      <c r="I60" s="36">
        <f>E60*H60</f>
        <v>0</v>
      </c>
      <c r="J60" s="35">
        <f>100%-H60</f>
        <v>1</v>
      </c>
      <c r="K60" s="36">
        <f>E60*J60</f>
        <v>13006</v>
      </c>
      <c r="L60" s="4">
        <f>I60+K60</f>
        <v>13006</v>
      </c>
      <c r="M60" s="7"/>
      <c r="N60" s="33">
        <f>O60/E60</f>
        <v>0</v>
      </c>
      <c r="O60" s="34">
        <v>0</v>
      </c>
      <c r="P60" s="33">
        <f>Q60/E60</f>
        <v>1</v>
      </c>
      <c r="Q60" s="34">
        <f>L60-O60</f>
        <v>13006</v>
      </c>
      <c r="R60" s="5">
        <f>O60+Q60</f>
        <v>13006</v>
      </c>
      <c r="S60" s="7">
        <f>+R60-E60</f>
        <v>0</v>
      </c>
      <c r="T60" s="29">
        <v>0</v>
      </c>
      <c r="U60" s="30">
        <f>E60*T60</f>
        <v>0</v>
      </c>
      <c r="V60" s="29">
        <v>1</v>
      </c>
      <c r="W60" s="30">
        <f>E60*V60</f>
        <v>13006</v>
      </c>
      <c r="X60" s="6">
        <f>U60+W60</f>
        <v>13006</v>
      </c>
      <c r="Y60" s="7"/>
      <c r="Z60" s="116">
        <v>1.4999999999999999E-2</v>
      </c>
      <c r="AA60" s="91">
        <f>L60*Z60</f>
        <v>195.09</v>
      </c>
      <c r="AB60" s="90">
        <f>100%-Z60</f>
        <v>0.98499999999999999</v>
      </c>
      <c r="AC60" s="91">
        <f>L60*AB60</f>
        <v>12810.91</v>
      </c>
      <c r="AD60" s="92">
        <f>AA60+AC60</f>
        <v>13006</v>
      </c>
      <c r="AE60" s="144">
        <f>+AD60-E60</f>
        <v>0</v>
      </c>
    </row>
    <row r="61" spans="2:31" ht="14.25" customHeight="1">
      <c r="B61" s="85">
        <f t="shared" si="203"/>
        <v>36</v>
      </c>
      <c r="C61" s="26" t="s">
        <v>405</v>
      </c>
      <c r="D61" s="26" t="s">
        <v>168</v>
      </c>
      <c r="E61" s="57">
        <v>68585</v>
      </c>
      <c r="F61" s="166">
        <v>45168</v>
      </c>
      <c r="G61" s="7"/>
      <c r="H61" s="35">
        <v>0</v>
      </c>
      <c r="I61" s="36">
        <f>E61*H61</f>
        <v>0</v>
      </c>
      <c r="J61" s="35">
        <f>100%-H61</f>
        <v>1</v>
      </c>
      <c r="K61" s="36">
        <f>E61*J61</f>
        <v>68585</v>
      </c>
      <c r="L61" s="4">
        <f>I61+K61</f>
        <v>68585</v>
      </c>
      <c r="M61" s="7"/>
      <c r="N61" s="33">
        <f>O61/E61</f>
        <v>9.4918714004519934E-3</v>
      </c>
      <c r="O61" s="34">
        <v>651</v>
      </c>
      <c r="P61" s="33">
        <f>Q61/E61</f>
        <v>0.99050812859954795</v>
      </c>
      <c r="Q61" s="34">
        <f>L61-O61</f>
        <v>67934</v>
      </c>
      <c r="R61" s="5">
        <f>O61+Q61</f>
        <v>68585</v>
      </c>
      <c r="S61" s="7">
        <f>+R61-E61</f>
        <v>0</v>
      </c>
      <c r="T61" s="29">
        <v>0</v>
      </c>
      <c r="U61" s="30">
        <f>E61*T61</f>
        <v>0</v>
      </c>
      <c r="V61" s="29">
        <v>1</v>
      </c>
      <c r="W61" s="30">
        <f>E61*V61</f>
        <v>68585</v>
      </c>
      <c r="X61" s="6">
        <f>U61+W61</f>
        <v>68585</v>
      </c>
      <c r="Y61" s="7"/>
      <c r="Z61" s="116">
        <v>1.4999999999999999E-2</v>
      </c>
      <c r="AA61" s="91">
        <f>L61*Z61</f>
        <v>1028.7749999999999</v>
      </c>
      <c r="AB61" s="90">
        <f>100%-Z61</f>
        <v>0.98499999999999999</v>
      </c>
      <c r="AC61" s="91">
        <f>L61*AB61</f>
        <v>67556.225000000006</v>
      </c>
      <c r="AD61" s="92">
        <f>AA61+AC61</f>
        <v>68585</v>
      </c>
      <c r="AE61" s="144">
        <f>+AD61-E61</f>
        <v>0</v>
      </c>
    </row>
    <row r="62" spans="2:31" ht="14.25" customHeight="1">
      <c r="B62" s="85">
        <f t="shared" si="203"/>
        <v>37</v>
      </c>
      <c r="C62" s="26" t="s">
        <v>406</v>
      </c>
      <c r="D62" s="26" t="s">
        <v>396</v>
      </c>
      <c r="E62" s="57">
        <v>10550</v>
      </c>
      <c r="F62" s="166">
        <v>45169</v>
      </c>
      <c r="G62" s="7"/>
      <c r="H62" s="35">
        <v>0</v>
      </c>
      <c r="I62" s="36">
        <f t="shared" ref="I62:I63" si="527">E62*H62</f>
        <v>0</v>
      </c>
      <c r="J62" s="35">
        <f t="shared" ref="J62:J63" si="528">100%-H62</f>
        <v>1</v>
      </c>
      <c r="K62" s="36">
        <f t="shared" ref="K62:K63" si="529">E62*J62</f>
        <v>10550</v>
      </c>
      <c r="L62" s="4">
        <f t="shared" ref="L62:L63" si="530">I62+K62</f>
        <v>10550</v>
      </c>
      <c r="M62" s="7"/>
      <c r="N62" s="33">
        <f t="shared" ref="N62:N63" si="531">O62/E62</f>
        <v>0</v>
      </c>
      <c r="O62" s="34">
        <v>0</v>
      </c>
      <c r="P62" s="33">
        <f t="shared" ref="P62:P63" si="532">Q62/E62</f>
        <v>1</v>
      </c>
      <c r="Q62" s="34">
        <f t="shared" ref="Q62:Q63" si="533">L62-O62</f>
        <v>10550</v>
      </c>
      <c r="R62" s="5">
        <f t="shared" ref="R62:R63" si="534">O62+Q62</f>
        <v>10550</v>
      </c>
      <c r="S62" s="7">
        <f t="shared" ref="S62:S63" si="535">+R62-E62</f>
        <v>0</v>
      </c>
      <c r="T62" s="29">
        <v>0</v>
      </c>
      <c r="U62" s="30">
        <f t="shared" ref="U62:U63" si="536">E62*T62</f>
        <v>0</v>
      </c>
      <c r="V62" s="29">
        <v>1</v>
      </c>
      <c r="W62" s="30">
        <f t="shared" ref="W62:W63" si="537">E62*V62</f>
        <v>10550</v>
      </c>
      <c r="X62" s="6">
        <f t="shared" ref="X62:X63" si="538">U62+W62</f>
        <v>10550</v>
      </c>
      <c r="Y62" s="7"/>
      <c r="Z62" s="116">
        <v>1.4999999999999999E-2</v>
      </c>
      <c r="AA62" s="91">
        <f t="shared" ref="AA62:AA63" si="539">L62*Z62</f>
        <v>158.25</v>
      </c>
      <c r="AB62" s="90">
        <f t="shared" ref="AB62:AB63" si="540">100%-Z62</f>
        <v>0.98499999999999999</v>
      </c>
      <c r="AC62" s="91">
        <f t="shared" ref="AC62:AC63" si="541">L62*AB62</f>
        <v>10391.75</v>
      </c>
      <c r="AD62" s="92">
        <f t="shared" ref="AD62:AD63" si="542">AA62+AC62</f>
        <v>10550</v>
      </c>
      <c r="AE62" s="144">
        <f t="shared" ref="AE62:AE63" si="543">+AD62-E62</f>
        <v>0</v>
      </c>
    </row>
    <row r="63" spans="2:31" ht="14.25" customHeight="1">
      <c r="B63" s="85">
        <f t="shared" si="203"/>
        <v>38</v>
      </c>
      <c r="C63" s="26" t="s">
        <v>338</v>
      </c>
      <c r="D63" s="26" t="s">
        <v>146</v>
      </c>
      <c r="E63" s="57">
        <v>13004</v>
      </c>
      <c r="F63" s="166">
        <v>45169</v>
      </c>
      <c r="G63" s="7"/>
      <c r="H63" s="35">
        <v>0</v>
      </c>
      <c r="I63" s="36">
        <f t="shared" si="527"/>
        <v>0</v>
      </c>
      <c r="J63" s="35">
        <f t="shared" si="528"/>
        <v>1</v>
      </c>
      <c r="K63" s="36">
        <f t="shared" si="529"/>
        <v>13004</v>
      </c>
      <c r="L63" s="4">
        <f t="shared" si="530"/>
        <v>13004</v>
      </c>
      <c r="M63" s="7"/>
      <c r="N63" s="33">
        <f t="shared" si="531"/>
        <v>0</v>
      </c>
      <c r="O63" s="34">
        <v>0</v>
      </c>
      <c r="P63" s="33">
        <f t="shared" si="532"/>
        <v>1</v>
      </c>
      <c r="Q63" s="34">
        <f t="shared" si="533"/>
        <v>13004</v>
      </c>
      <c r="R63" s="5">
        <f t="shared" si="534"/>
        <v>13004</v>
      </c>
      <c r="S63" s="7">
        <f t="shared" si="535"/>
        <v>0</v>
      </c>
      <c r="T63" s="29">
        <v>0</v>
      </c>
      <c r="U63" s="30">
        <f t="shared" si="536"/>
        <v>0</v>
      </c>
      <c r="V63" s="29">
        <v>1</v>
      </c>
      <c r="W63" s="30">
        <f t="shared" si="537"/>
        <v>13004</v>
      </c>
      <c r="X63" s="6">
        <f t="shared" si="538"/>
        <v>13004</v>
      </c>
      <c r="Y63" s="7"/>
      <c r="Z63" s="116">
        <v>1.4999999999999999E-2</v>
      </c>
      <c r="AA63" s="91">
        <f t="shared" si="539"/>
        <v>195.06</v>
      </c>
      <c r="AB63" s="90">
        <f t="shared" si="540"/>
        <v>0.98499999999999999</v>
      </c>
      <c r="AC63" s="91">
        <f t="shared" si="541"/>
        <v>12808.94</v>
      </c>
      <c r="AD63" s="92">
        <f t="shared" si="542"/>
        <v>13004</v>
      </c>
      <c r="AE63" s="144">
        <f t="shared" si="543"/>
        <v>0</v>
      </c>
    </row>
    <row r="64" spans="2:31" ht="15" customHeight="1">
      <c r="B64" s="85"/>
      <c r="C64" s="26"/>
      <c r="D64" s="26"/>
      <c r="E64" s="86"/>
      <c r="F64" s="27"/>
      <c r="G64" s="7"/>
      <c r="H64" s="35"/>
      <c r="I64" s="36"/>
      <c r="J64" s="35"/>
      <c r="K64" s="36"/>
      <c r="L64" s="4"/>
      <c r="M64" s="7"/>
      <c r="N64" s="33"/>
      <c r="O64" s="34"/>
      <c r="P64" s="33"/>
      <c r="Q64" s="34"/>
      <c r="R64" s="5"/>
      <c r="S64" s="7"/>
      <c r="T64" s="29"/>
      <c r="U64" s="30"/>
      <c r="V64" s="29"/>
      <c r="W64" s="30"/>
      <c r="X64" s="6"/>
      <c r="Y64" s="7"/>
      <c r="Z64" s="90"/>
      <c r="AA64" s="91"/>
      <c r="AB64" s="90"/>
      <c r="AC64" s="91"/>
      <c r="AD64" s="92"/>
    </row>
    <row r="65" spans="2:30" ht="15" customHeight="1">
      <c r="B65" s="51"/>
      <c r="C65" s="8"/>
      <c r="D65" s="8"/>
      <c r="E65" s="46">
        <f>SUM(E25:E64)</f>
        <v>1499201</v>
      </c>
      <c r="F65" s="40"/>
      <c r="G65" s="47"/>
      <c r="H65" s="48"/>
      <c r="I65" s="52">
        <f>SUM(I25:I64)</f>
        <v>3450.75</v>
      </c>
      <c r="J65" s="53"/>
      <c r="K65" s="52">
        <f>SUM(K25:K64)</f>
        <v>1495750.25</v>
      </c>
      <c r="L65" s="52">
        <f>SUM(L25:L64)</f>
        <v>1499201</v>
      </c>
      <c r="M65" s="54"/>
      <c r="N65" s="53"/>
      <c r="O65" s="52">
        <f>SUM(O25:O64)</f>
        <v>7179</v>
      </c>
      <c r="P65" s="53"/>
      <c r="Q65" s="52">
        <f>SUM(Q25:Q64)</f>
        <v>1492022</v>
      </c>
      <c r="R65" s="52">
        <f>SUM(R25:R64)</f>
        <v>1499201</v>
      </c>
      <c r="S65" s="54"/>
      <c r="T65" s="54"/>
      <c r="U65" s="52">
        <f>SUM(U25:U64)</f>
        <v>0</v>
      </c>
      <c r="V65" s="54"/>
      <c r="W65" s="52">
        <f>SUM(W25:W64)</f>
        <v>1499201</v>
      </c>
      <c r="X65" s="52">
        <f>SUM(X25:X64)</f>
        <v>1499201</v>
      </c>
      <c r="Y65" s="54"/>
      <c r="Z65" s="54"/>
      <c r="AA65" s="52">
        <f>SUM(AA25:AA64)</f>
        <v>22488.015000000007</v>
      </c>
      <c r="AB65" s="54"/>
      <c r="AC65" s="52">
        <f>SUM(AC25:AC64)</f>
        <v>1476712.9850000003</v>
      </c>
      <c r="AD65" s="52">
        <f>SUM(AD25:AD64)</f>
        <v>1499201</v>
      </c>
    </row>
    <row r="66" spans="2:30" ht="15" customHeight="1" thickBot="1">
      <c r="B66" s="21"/>
      <c r="C66" s="14"/>
      <c r="D66" s="14"/>
      <c r="E66" s="43"/>
      <c r="F66" s="44"/>
      <c r="G66" s="28"/>
      <c r="H66" s="15" t="s">
        <v>41</v>
      </c>
      <c r="I66" s="37"/>
      <c r="J66" s="38"/>
      <c r="K66" s="37"/>
      <c r="L66" s="39"/>
      <c r="M66" s="252">
        <f>+O65-AA65</f>
        <v>-15309.015000000007</v>
      </c>
      <c r="N66" s="253"/>
      <c r="O66" s="42"/>
      <c r="P66" s="41"/>
      <c r="Q66" s="42"/>
      <c r="R66" s="42"/>
      <c r="S66" s="28"/>
      <c r="T66" s="28"/>
      <c r="U66" s="28"/>
      <c r="V66" s="28"/>
      <c r="W66" s="28"/>
      <c r="X66" s="45"/>
      <c r="Y66" s="28"/>
      <c r="Z66" s="28"/>
      <c r="AA66" s="28"/>
      <c r="AB66" s="28"/>
      <c r="AC66" s="28"/>
      <c r="AD66" s="45"/>
    </row>
    <row r="67" spans="2:30" ht="16.5" thickBot="1">
      <c r="B67" s="22"/>
      <c r="C67" s="9"/>
      <c r="D67" s="9"/>
      <c r="E67" s="10"/>
      <c r="F67" s="11"/>
      <c r="G67" s="23"/>
      <c r="H67" s="12"/>
      <c r="I67" s="13"/>
      <c r="J67" s="12"/>
      <c r="K67" s="13"/>
      <c r="L67" s="13"/>
      <c r="M67" s="68" t="s">
        <v>53</v>
      </c>
      <c r="N67" s="250">
        <f>+M66+M21</f>
        <v>-38231.015000000036</v>
      </c>
      <c r="O67" s="251"/>
      <c r="P67" s="12"/>
      <c r="Q67" s="13"/>
      <c r="R67" s="13"/>
      <c r="S67" s="66"/>
      <c r="T67" s="66"/>
      <c r="U67" s="66"/>
      <c r="V67" s="66"/>
      <c r="W67" s="66"/>
      <c r="X67" s="67"/>
      <c r="Y67" s="66"/>
      <c r="Z67" s="66"/>
      <c r="AA67" s="66"/>
      <c r="AB67" s="66"/>
      <c r="AC67" s="66"/>
      <c r="AD67" s="145"/>
    </row>
    <row r="69" spans="2:30">
      <c r="K69" s="125"/>
      <c r="L69" s="120" t="s">
        <v>58</v>
      </c>
      <c r="M69" s="120"/>
      <c r="N69" s="120"/>
      <c r="O69" s="129" t="s">
        <v>59</v>
      </c>
      <c r="P69" s="120"/>
      <c r="Q69" s="133" t="s">
        <v>60</v>
      </c>
    </row>
    <row r="70" spans="2:30" ht="15" customHeight="1">
      <c r="K70" s="247" t="s">
        <v>57</v>
      </c>
      <c r="L70" s="126" t="s">
        <v>378</v>
      </c>
      <c r="M70" s="120"/>
      <c r="N70" s="120"/>
      <c r="O70" s="130">
        <f>+SUM(O25:O34)</f>
        <v>0</v>
      </c>
      <c r="P70" s="120"/>
      <c r="Q70" s="130">
        <f>+O70</f>
        <v>0</v>
      </c>
    </row>
    <row r="71" spans="2:30">
      <c r="K71" s="248"/>
      <c r="L71" s="127" t="s">
        <v>379</v>
      </c>
      <c r="M71" s="121"/>
      <c r="N71" s="121"/>
      <c r="O71" s="131">
        <f>+SUM(O35:O43)</f>
        <v>6528</v>
      </c>
      <c r="P71" s="121"/>
      <c r="Q71" s="131">
        <f>+O71</f>
        <v>6528</v>
      </c>
    </row>
    <row r="72" spans="2:30">
      <c r="K72" s="248"/>
      <c r="L72" s="127" t="s">
        <v>380</v>
      </c>
      <c r="M72" s="121"/>
      <c r="N72" s="121"/>
      <c r="O72" s="131">
        <f>+SUM(O44:O52)</f>
        <v>0</v>
      </c>
      <c r="P72" s="121"/>
      <c r="Q72" s="131">
        <f>+O72</f>
        <v>0</v>
      </c>
    </row>
    <row r="73" spans="2:30">
      <c r="K73" s="248"/>
      <c r="L73" s="127" t="s">
        <v>381</v>
      </c>
      <c r="M73" s="121"/>
      <c r="N73" s="121"/>
      <c r="O73" s="131">
        <f>+SUM(O53:O59)</f>
        <v>0</v>
      </c>
      <c r="P73" s="121"/>
      <c r="Q73" s="131">
        <f>+O73</f>
        <v>0</v>
      </c>
    </row>
    <row r="74" spans="2:30">
      <c r="K74" s="249"/>
      <c r="L74" s="128" t="s">
        <v>382</v>
      </c>
      <c r="M74" s="122"/>
      <c r="N74" s="122"/>
      <c r="O74" s="134">
        <f>+SUM(O60:O64)</f>
        <v>651</v>
      </c>
      <c r="P74" s="122"/>
      <c r="Q74" s="134">
        <f>+O74</f>
        <v>651</v>
      </c>
    </row>
    <row r="75" spans="2:30">
      <c r="K75" s="123"/>
      <c r="L75" s="129" t="s">
        <v>16</v>
      </c>
      <c r="M75" s="124"/>
      <c r="N75" s="124"/>
      <c r="O75" s="132">
        <f>+SUM(O70:O74)</f>
        <v>7179</v>
      </c>
      <c r="P75" s="124"/>
      <c r="Q75" s="132">
        <f>+Q74</f>
        <v>651</v>
      </c>
    </row>
  </sheetData>
  <mergeCells count="30">
    <mergeCell ref="K70:K74"/>
    <mergeCell ref="H2:K2"/>
    <mergeCell ref="N2:Q2"/>
    <mergeCell ref="T2:W2"/>
    <mergeCell ref="M21:N21"/>
    <mergeCell ref="H23:K23"/>
    <mergeCell ref="N23:Q23"/>
    <mergeCell ref="V24:W24"/>
    <mergeCell ref="N67:O67"/>
    <mergeCell ref="T23:W23"/>
    <mergeCell ref="M66:N66"/>
    <mergeCell ref="Z2:AC2"/>
    <mergeCell ref="H3:I3"/>
    <mergeCell ref="J3:K3"/>
    <mergeCell ref="N3:O3"/>
    <mergeCell ref="P3:Q3"/>
    <mergeCell ref="T3:U3"/>
    <mergeCell ref="V3:W3"/>
    <mergeCell ref="Z3:AA3"/>
    <mergeCell ref="AB3:AC3"/>
    <mergeCell ref="B32:B33"/>
    <mergeCell ref="Z23:AC23"/>
    <mergeCell ref="H24:I24"/>
    <mergeCell ref="J24:K24"/>
    <mergeCell ref="N24:O24"/>
    <mergeCell ref="P24:Q24"/>
    <mergeCell ref="Z24:AA24"/>
    <mergeCell ref="AB24:AC24"/>
    <mergeCell ref="T24:U24"/>
    <mergeCell ref="C32:C33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B1:AE35"/>
  <sheetViews>
    <sheetView workbookViewId="0">
      <pane xSplit="1" ySplit="3" topLeftCell="B12" activePane="bottomRight" state="frozen"/>
      <selection activeCell="Z34" sqref="Z34:Z87"/>
      <selection pane="topRight" activeCell="Z34" sqref="Z34:Z87"/>
      <selection pane="bottomLeft" activeCell="Z34" sqref="Z34:Z87"/>
      <selection pane="bottomRight" activeCell="Z22" sqref="Z22"/>
    </sheetView>
  </sheetViews>
  <sheetFormatPr defaultRowHeight="15"/>
  <cols>
    <col min="1" max="1" width="2.140625" customWidth="1"/>
    <col min="2" max="2" width="4.140625" customWidth="1"/>
    <col min="3" max="3" width="21.28515625" customWidth="1"/>
    <col min="4" max="4" width="16.7109375" customWidth="1"/>
    <col min="7" max="7" width="1.7109375" customWidth="1"/>
    <col min="8" max="8" width="5.28515625" customWidth="1"/>
    <col min="9" max="9" width="8.7109375" customWidth="1"/>
    <col min="10" max="10" width="5.28515625" customWidth="1"/>
    <col min="11" max="11" width="8.7109375" customWidth="1"/>
    <col min="13" max="13" width="1.7109375" customWidth="1"/>
    <col min="14" max="14" width="5.28515625" customWidth="1"/>
    <col min="15" max="15" width="8.7109375" customWidth="1"/>
    <col min="16" max="16" width="5.28515625" customWidth="1"/>
    <col min="17" max="17" width="8.7109375" customWidth="1"/>
    <col min="19" max="19" width="1.7109375" customWidth="1"/>
    <col min="20" max="20" width="5.28515625" customWidth="1"/>
    <col min="21" max="21" width="8.7109375" customWidth="1"/>
    <col min="22" max="22" width="5.28515625" customWidth="1"/>
    <col min="23" max="23" width="8.7109375" customWidth="1"/>
    <col min="25" max="25" width="1.7109375" customWidth="1"/>
    <col min="26" max="26" width="5.28515625" customWidth="1"/>
    <col min="27" max="27" width="8.7109375" customWidth="1"/>
    <col min="28" max="28" width="5.28515625" customWidth="1"/>
    <col min="29" max="29" width="8.7109375" customWidth="1"/>
  </cols>
  <sheetData>
    <row r="1" spans="2:31">
      <c r="B1" s="1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55"/>
      <c r="Y1" s="2"/>
      <c r="Z1" s="2"/>
      <c r="AA1" s="2"/>
      <c r="AB1" s="2"/>
      <c r="AC1" s="2"/>
      <c r="AD1" s="55"/>
    </row>
    <row r="2" spans="2:31">
      <c r="B2" s="49" t="s">
        <v>108</v>
      </c>
      <c r="C2" s="50"/>
      <c r="D2" s="50"/>
      <c r="E2" s="17"/>
      <c r="F2" s="17"/>
      <c r="G2" s="17"/>
      <c r="H2" s="238" t="s">
        <v>6</v>
      </c>
      <c r="I2" s="238"/>
      <c r="J2" s="238"/>
      <c r="K2" s="238"/>
      <c r="L2" s="18"/>
      <c r="M2" s="17"/>
      <c r="N2" s="239" t="s">
        <v>5</v>
      </c>
      <c r="O2" s="239"/>
      <c r="P2" s="239"/>
      <c r="Q2" s="239"/>
      <c r="R2" s="18"/>
      <c r="S2" s="17"/>
      <c r="T2" s="254" t="s">
        <v>8</v>
      </c>
      <c r="U2" s="255"/>
      <c r="V2" s="255"/>
      <c r="W2" s="256"/>
      <c r="X2" s="19"/>
      <c r="Y2" s="17"/>
      <c r="Z2" s="235" t="s">
        <v>43</v>
      </c>
      <c r="AA2" s="235"/>
      <c r="AB2" s="235"/>
      <c r="AC2" s="235"/>
      <c r="AD2" s="19"/>
    </row>
    <row r="3" spans="2:31">
      <c r="B3" s="56" t="s">
        <v>0</v>
      </c>
      <c r="C3" s="56" t="s">
        <v>2</v>
      </c>
      <c r="D3" s="56" t="s">
        <v>1</v>
      </c>
      <c r="E3" s="56" t="s">
        <v>7</v>
      </c>
      <c r="F3" s="56" t="s">
        <v>9</v>
      </c>
      <c r="G3" s="2"/>
      <c r="H3" s="241" t="s">
        <v>3</v>
      </c>
      <c r="I3" s="241"/>
      <c r="J3" s="242" t="s">
        <v>4</v>
      </c>
      <c r="K3" s="242"/>
      <c r="L3" s="3" t="s">
        <v>10</v>
      </c>
      <c r="M3" s="1"/>
      <c r="N3" s="243" t="s">
        <v>3</v>
      </c>
      <c r="O3" s="243"/>
      <c r="P3" s="244" t="s">
        <v>4</v>
      </c>
      <c r="Q3" s="244"/>
      <c r="R3" s="3" t="s">
        <v>10</v>
      </c>
      <c r="S3" s="2"/>
      <c r="T3" s="245" t="s">
        <v>3</v>
      </c>
      <c r="U3" s="245"/>
      <c r="V3" s="246" t="s">
        <v>4</v>
      </c>
      <c r="W3" s="246"/>
      <c r="X3" s="20" t="s">
        <v>10</v>
      </c>
      <c r="Y3" s="2"/>
      <c r="Z3" s="236" t="s">
        <v>3</v>
      </c>
      <c r="AA3" s="236"/>
      <c r="AB3" s="237" t="s">
        <v>4</v>
      </c>
      <c r="AC3" s="237"/>
      <c r="AD3" s="20" t="s">
        <v>10</v>
      </c>
    </row>
    <row r="4" spans="2:31">
      <c r="B4" s="16">
        <v>1</v>
      </c>
      <c r="C4" s="26"/>
      <c r="D4" s="26"/>
      <c r="E4" s="57"/>
      <c r="F4" s="27"/>
      <c r="G4" s="7"/>
      <c r="H4" s="35">
        <v>0.6</v>
      </c>
      <c r="I4" s="36">
        <f t="shared" ref="I4:I5" si="0">E4*H4</f>
        <v>0</v>
      </c>
      <c r="J4" s="35">
        <f t="shared" ref="J4:J5" si="1">100%-H4</f>
        <v>0.4</v>
      </c>
      <c r="K4" s="36">
        <f t="shared" ref="K4:K5" si="2">E4*J4</f>
        <v>0</v>
      </c>
      <c r="L4" s="4">
        <f t="shared" ref="L4:L5" si="3">I4+K4</f>
        <v>0</v>
      </c>
      <c r="M4" s="7"/>
      <c r="N4" s="33" t="e">
        <f t="shared" ref="N4:N5" si="4">O4/E4</f>
        <v>#DIV/0!</v>
      </c>
      <c r="O4" s="34"/>
      <c r="P4" s="33" t="e">
        <f t="shared" ref="P4:P5" si="5">Q4/E4</f>
        <v>#DIV/0!</v>
      </c>
      <c r="Q4" s="34">
        <f t="shared" ref="Q4:Q5" si="6">L4-O4</f>
        <v>0</v>
      </c>
      <c r="R4" s="5">
        <f t="shared" ref="R4:R5" si="7">O4+Q4</f>
        <v>0</v>
      </c>
      <c r="S4" s="7">
        <f t="shared" ref="S4:S5" si="8">+R4-E4</f>
        <v>0</v>
      </c>
      <c r="T4" s="29">
        <v>0.5</v>
      </c>
      <c r="U4" s="30">
        <f t="shared" ref="U4:U5" si="9">E4*T4</f>
        <v>0</v>
      </c>
      <c r="V4" s="29">
        <v>0.5</v>
      </c>
      <c r="W4" s="30">
        <f t="shared" ref="W4:W5" si="10">E4*V4</f>
        <v>0</v>
      </c>
      <c r="X4" s="6">
        <f t="shared" ref="X4:X5" si="11">U4+W4</f>
        <v>0</v>
      </c>
      <c r="Y4" s="7"/>
      <c r="Z4" s="90">
        <v>0.6</v>
      </c>
      <c r="AA4" s="91">
        <f t="shared" ref="AA4:AA5" si="12">L4*Z4</f>
        <v>0</v>
      </c>
      <c r="AB4" s="90">
        <f t="shared" ref="AB4:AB5" si="13">100%-Z4</f>
        <v>0.4</v>
      </c>
      <c r="AC4" s="91">
        <f t="shared" ref="AC4:AC5" si="14">L4*AB4</f>
        <v>0</v>
      </c>
      <c r="AD4" s="92">
        <f t="shared" ref="AD4:AD5" si="15">AA4+AC4</f>
        <v>0</v>
      </c>
      <c r="AE4" s="144">
        <f t="shared" ref="AE4:AE5" si="16">+AD4-E4</f>
        <v>0</v>
      </c>
    </row>
    <row r="5" spans="2:31">
      <c r="B5" s="16">
        <f>1+B4</f>
        <v>2</v>
      </c>
      <c r="C5" s="26"/>
      <c r="D5" s="26"/>
      <c r="E5" s="57"/>
      <c r="F5" s="27"/>
      <c r="G5" s="7"/>
      <c r="H5" s="35">
        <v>0.6</v>
      </c>
      <c r="I5" s="36">
        <f t="shared" si="0"/>
        <v>0</v>
      </c>
      <c r="J5" s="35">
        <f t="shared" si="1"/>
        <v>0.4</v>
      </c>
      <c r="K5" s="36">
        <f t="shared" si="2"/>
        <v>0</v>
      </c>
      <c r="L5" s="4">
        <f t="shared" si="3"/>
        <v>0</v>
      </c>
      <c r="M5" s="7"/>
      <c r="N5" s="33" t="e">
        <f t="shared" si="4"/>
        <v>#DIV/0!</v>
      </c>
      <c r="O5" s="34"/>
      <c r="P5" s="33" t="e">
        <f t="shared" si="5"/>
        <v>#DIV/0!</v>
      </c>
      <c r="Q5" s="34">
        <f t="shared" si="6"/>
        <v>0</v>
      </c>
      <c r="R5" s="5">
        <f t="shared" si="7"/>
        <v>0</v>
      </c>
      <c r="S5" s="7">
        <f t="shared" si="8"/>
        <v>0</v>
      </c>
      <c r="T5" s="29">
        <v>0.5</v>
      </c>
      <c r="U5" s="30">
        <f t="shared" si="9"/>
        <v>0</v>
      </c>
      <c r="V5" s="29">
        <v>0.5</v>
      </c>
      <c r="W5" s="30">
        <f t="shared" si="10"/>
        <v>0</v>
      </c>
      <c r="X5" s="6">
        <f t="shared" si="11"/>
        <v>0</v>
      </c>
      <c r="Y5" s="7"/>
      <c r="Z5" s="90">
        <v>0.6</v>
      </c>
      <c r="AA5" s="91">
        <f t="shared" si="12"/>
        <v>0</v>
      </c>
      <c r="AB5" s="90">
        <f t="shared" si="13"/>
        <v>0.4</v>
      </c>
      <c r="AC5" s="91">
        <f t="shared" si="14"/>
        <v>0</v>
      </c>
      <c r="AD5" s="92">
        <f t="shared" si="15"/>
        <v>0</v>
      </c>
      <c r="AE5" s="144">
        <f t="shared" si="16"/>
        <v>0</v>
      </c>
    </row>
    <row r="6" spans="2:31">
      <c r="B6" s="16">
        <f>1+B5</f>
        <v>3</v>
      </c>
      <c r="C6" s="26"/>
      <c r="D6" s="26"/>
      <c r="E6" s="57"/>
      <c r="F6" s="27"/>
      <c r="G6" s="7"/>
      <c r="H6" s="35">
        <v>0.5</v>
      </c>
      <c r="I6" s="36">
        <f t="shared" ref="I6:I7" si="17">E6*H6</f>
        <v>0</v>
      </c>
      <c r="J6" s="35">
        <f t="shared" ref="J6:J7" si="18">100%-H6</f>
        <v>0.5</v>
      </c>
      <c r="K6" s="36">
        <f t="shared" ref="K6:K7" si="19">E6*J6</f>
        <v>0</v>
      </c>
      <c r="L6" s="4">
        <f t="shared" ref="L6:L7" si="20">I6+K6</f>
        <v>0</v>
      </c>
      <c r="M6" s="7"/>
      <c r="N6" s="33" t="e">
        <f t="shared" ref="N6:N7" si="21">O6/E6</f>
        <v>#DIV/0!</v>
      </c>
      <c r="O6" s="34"/>
      <c r="P6" s="33" t="e">
        <f t="shared" ref="P6:P7" si="22">Q6/E6</f>
        <v>#DIV/0!</v>
      </c>
      <c r="Q6" s="34">
        <f t="shared" ref="Q6:Q7" si="23">L6-O6</f>
        <v>0</v>
      </c>
      <c r="R6" s="5">
        <f t="shared" ref="R6:R7" si="24">O6+Q6</f>
        <v>0</v>
      </c>
      <c r="S6" s="7">
        <f t="shared" ref="S6:S7" si="25">+R6-E6</f>
        <v>0</v>
      </c>
      <c r="T6" s="29">
        <v>0.5</v>
      </c>
      <c r="U6" s="30">
        <f t="shared" ref="U6:U7" si="26">E6*T6</f>
        <v>0</v>
      </c>
      <c r="V6" s="29">
        <v>0.5</v>
      </c>
      <c r="W6" s="30">
        <f t="shared" ref="W6:W7" si="27">E6*V6</f>
        <v>0</v>
      </c>
      <c r="X6" s="6">
        <f t="shared" ref="X6:X7" si="28">U6+W6</f>
        <v>0</v>
      </c>
      <c r="Y6" s="7"/>
      <c r="Z6" s="90">
        <v>0.6</v>
      </c>
      <c r="AA6" s="91">
        <f t="shared" ref="AA6:AA7" si="29">L6*Z6</f>
        <v>0</v>
      </c>
      <c r="AB6" s="90">
        <f t="shared" ref="AB6:AB7" si="30">100%-Z6</f>
        <v>0.4</v>
      </c>
      <c r="AC6" s="91">
        <f t="shared" ref="AC6:AC7" si="31">L6*AB6</f>
        <v>0</v>
      </c>
      <c r="AD6" s="92">
        <f t="shared" ref="AD6:AD7" si="32">AA6+AC6</f>
        <v>0</v>
      </c>
      <c r="AE6" s="144">
        <f t="shared" ref="AE6:AE7" si="33">+AD6-E6</f>
        <v>0</v>
      </c>
    </row>
    <row r="7" spans="2:31">
      <c r="B7" s="16">
        <f t="shared" ref="B7:B8" si="34">1+B6</f>
        <v>4</v>
      </c>
      <c r="C7" s="26"/>
      <c r="D7" s="26"/>
      <c r="E7" s="57"/>
      <c r="F7" s="27"/>
      <c r="G7" s="7"/>
      <c r="H7" s="35">
        <v>0.6</v>
      </c>
      <c r="I7" s="36">
        <f t="shared" si="17"/>
        <v>0</v>
      </c>
      <c r="J7" s="35">
        <f t="shared" si="18"/>
        <v>0.4</v>
      </c>
      <c r="K7" s="36">
        <f t="shared" si="19"/>
        <v>0</v>
      </c>
      <c r="L7" s="4">
        <f t="shared" si="20"/>
        <v>0</v>
      </c>
      <c r="M7" s="7"/>
      <c r="N7" s="33" t="e">
        <f t="shared" si="21"/>
        <v>#DIV/0!</v>
      </c>
      <c r="O7" s="34"/>
      <c r="P7" s="33" t="e">
        <f t="shared" si="22"/>
        <v>#DIV/0!</v>
      </c>
      <c r="Q7" s="34">
        <f t="shared" si="23"/>
        <v>0</v>
      </c>
      <c r="R7" s="5">
        <f t="shared" si="24"/>
        <v>0</v>
      </c>
      <c r="S7" s="7">
        <f t="shared" si="25"/>
        <v>0</v>
      </c>
      <c r="T7" s="29">
        <v>0.5</v>
      </c>
      <c r="U7" s="30">
        <f t="shared" si="26"/>
        <v>0</v>
      </c>
      <c r="V7" s="29">
        <v>0.5</v>
      </c>
      <c r="W7" s="30">
        <f t="shared" si="27"/>
        <v>0</v>
      </c>
      <c r="X7" s="6">
        <f t="shared" si="28"/>
        <v>0</v>
      </c>
      <c r="Y7" s="7"/>
      <c r="Z7" s="90">
        <v>0.6</v>
      </c>
      <c r="AA7" s="91">
        <f t="shared" si="29"/>
        <v>0</v>
      </c>
      <c r="AB7" s="90">
        <f t="shared" si="30"/>
        <v>0.4</v>
      </c>
      <c r="AC7" s="91">
        <f t="shared" si="31"/>
        <v>0</v>
      </c>
      <c r="AD7" s="92">
        <f t="shared" si="32"/>
        <v>0</v>
      </c>
      <c r="AE7" s="144">
        <f t="shared" si="33"/>
        <v>0</v>
      </c>
    </row>
    <row r="8" spans="2:31">
      <c r="B8" s="16">
        <f t="shared" si="34"/>
        <v>5</v>
      </c>
      <c r="C8" s="26"/>
      <c r="D8" s="26"/>
      <c r="E8" s="57"/>
      <c r="F8" s="27"/>
      <c r="G8" s="7"/>
      <c r="H8" s="35">
        <v>0.5</v>
      </c>
      <c r="I8" s="36">
        <f t="shared" ref="I8" si="35">E8*H8</f>
        <v>0</v>
      </c>
      <c r="J8" s="35">
        <f t="shared" ref="J8" si="36">100%-H8</f>
        <v>0.5</v>
      </c>
      <c r="K8" s="36">
        <f t="shared" ref="K8" si="37">E8*J8</f>
        <v>0</v>
      </c>
      <c r="L8" s="4">
        <f t="shared" ref="L8" si="38">I8+K8</f>
        <v>0</v>
      </c>
      <c r="M8" s="7"/>
      <c r="N8" s="33" t="e">
        <f t="shared" ref="N8" si="39">O8/E8</f>
        <v>#DIV/0!</v>
      </c>
      <c r="O8" s="34"/>
      <c r="P8" s="33" t="e">
        <f t="shared" ref="P8" si="40">Q8/E8</f>
        <v>#DIV/0!</v>
      </c>
      <c r="Q8" s="34">
        <f t="shared" ref="Q8" si="41">L8-O8</f>
        <v>0</v>
      </c>
      <c r="R8" s="5">
        <f t="shared" ref="R8" si="42">O8+Q8</f>
        <v>0</v>
      </c>
      <c r="S8" s="7">
        <f t="shared" ref="S8" si="43">+R8-E8</f>
        <v>0</v>
      </c>
      <c r="T8" s="29">
        <v>0.5</v>
      </c>
      <c r="U8" s="30">
        <f t="shared" ref="U8" si="44">E8*T8</f>
        <v>0</v>
      </c>
      <c r="V8" s="29">
        <v>0.5</v>
      </c>
      <c r="W8" s="30">
        <f t="shared" ref="W8" si="45">E8*V8</f>
        <v>0</v>
      </c>
      <c r="X8" s="6">
        <f t="shared" ref="X8" si="46">U8+W8</f>
        <v>0</v>
      </c>
      <c r="Y8" s="7"/>
      <c r="Z8" s="90">
        <v>0.6</v>
      </c>
      <c r="AA8" s="91">
        <f t="shared" ref="AA8" si="47">L8*Z8</f>
        <v>0</v>
      </c>
      <c r="AB8" s="90">
        <f t="shared" ref="AB8" si="48">100%-Z8</f>
        <v>0.4</v>
      </c>
      <c r="AC8" s="91">
        <f t="shared" ref="AC8" si="49">L8*AB8</f>
        <v>0</v>
      </c>
      <c r="AD8" s="92">
        <f t="shared" ref="AD8" si="50">AA8+AC8</f>
        <v>0</v>
      </c>
      <c r="AE8" s="144">
        <f t="shared" ref="AE8" si="51">+AD8-E8</f>
        <v>0</v>
      </c>
    </row>
    <row r="9" spans="2:31">
      <c r="B9" s="16"/>
      <c r="C9" s="26"/>
      <c r="D9" s="26"/>
      <c r="E9" s="57"/>
      <c r="F9" s="27"/>
      <c r="G9" s="7"/>
      <c r="H9" s="35"/>
      <c r="I9" s="36"/>
      <c r="J9" s="35"/>
      <c r="K9" s="36"/>
      <c r="L9" s="4"/>
      <c r="M9" s="7"/>
      <c r="N9" s="33"/>
      <c r="O9" s="34"/>
      <c r="P9" s="33"/>
      <c r="Q9" s="34"/>
      <c r="R9" s="5"/>
      <c r="S9" s="7"/>
      <c r="T9" s="29"/>
      <c r="U9" s="30"/>
      <c r="V9" s="29"/>
      <c r="W9" s="30"/>
      <c r="X9" s="6"/>
      <c r="Y9" s="7"/>
      <c r="Z9" s="90"/>
      <c r="AA9" s="91"/>
      <c r="AB9" s="90"/>
      <c r="AC9" s="91"/>
      <c r="AD9" s="92"/>
      <c r="AE9" s="144"/>
    </row>
    <row r="10" spans="2:31" ht="15.75" customHeight="1">
      <c r="B10" s="16"/>
      <c r="C10" s="32"/>
      <c r="D10" s="32"/>
      <c r="E10" s="57"/>
      <c r="F10" s="27"/>
      <c r="G10" s="7"/>
      <c r="H10" s="35"/>
      <c r="I10" s="36"/>
      <c r="J10" s="35"/>
      <c r="K10" s="36"/>
      <c r="L10" s="4"/>
      <c r="M10" s="7"/>
      <c r="N10" s="33"/>
      <c r="O10" s="34"/>
      <c r="P10" s="33"/>
      <c r="Q10" s="34"/>
      <c r="R10" s="5"/>
      <c r="S10" s="7">
        <f t="shared" ref="S10" si="52">+R10-E10</f>
        <v>0</v>
      </c>
      <c r="T10" s="29"/>
      <c r="U10" s="30"/>
      <c r="V10" s="29"/>
      <c r="W10" s="30"/>
      <c r="X10" s="6"/>
      <c r="Y10" s="7"/>
      <c r="Z10" s="90"/>
      <c r="AA10" s="91"/>
      <c r="AB10" s="90"/>
      <c r="AC10" s="91"/>
      <c r="AD10" s="92"/>
    </row>
    <row r="11" spans="2:31" s="80" customFormat="1">
      <c r="B11" s="77"/>
      <c r="C11" s="78"/>
      <c r="D11" s="78"/>
      <c r="E11" s="52">
        <f>SUM(E4:E10)</f>
        <v>0</v>
      </c>
      <c r="F11" s="79"/>
      <c r="G11" s="54"/>
      <c r="H11" s="53"/>
      <c r="I11" s="52">
        <f>SUM(I4:I10)</f>
        <v>0</v>
      </c>
      <c r="J11" s="53"/>
      <c r="K11" s="52">
        <f>SUM(K4:K10)</f>
        <v>0</v>
      </c>
      <c r="L11" s="52">
        <f>SUM(L4:L10)</f>
        <v>0</v>
      </c>
      <c r="M11" s="54"/>
      <c r="N11" s="53"/>
      <c r="O11" s="52">
        <f>SUM(O4:O10)</f>
        <v>0</v>
      </c>
      <c r="P11" s="53"/>
      <c r="Q11" s="52">
        <f>SUM(Q4:Q10)</f>
        <v>0</v>
      </c>
      <c r="R11" s="52">
        <f>SUM(R4:R10)</f>
        <v>0</v>
      </c>
      <c r="S11" s="54"/>
      <c r="T11" s="54"/>
      <c r="U11" s="52">
        <f>SUM(U4:U10)</f>
        <v>0</v>
      </c>
      <c r="V11" s="54"/>
      <c r="W11" s="52">
        <f>SUM(W4:W10)</f>
        <v>0</v>
      </c>
      <c r="X11" s="52">
        <f>SUM(X4:X10)</f>
        <v>0</v>
      </c>
      <c r="Y11" s="54"/>
      <c r="Z11" s="54"/>
      <c r="AA11" s="52">
        <f>SUM(AA4:AA10)</f>
        <v>0</v>
      </c>
      <c r="AB11" s="54"/>
      <c r="AC11" s="52">
        <f>SUM(AC4:AC10)</f>
        <v>0</v>
      </c>
      <c r="AD11" s="52">
        <f>SUM(AD4:AD10)</f>
        <v>0</v>
      </c>
    </row>
    <row r="12" spans="2:31">
      <c r="B12" s="21"/>
      <c r="C12" s="14"/>
      <c r="D12" s="14"/>
      <c r="E12" s="43"/>
      <c r="F12" s="44"/>
      <c r="G12" s="28"/>
      <c r="H12" s="15" t="s">
        <v>41</v>
      </c>
      <c r="I12" s="37"/>
      <c r="J12" s="38"/>
      <c r="K12" s="37"/>
      <c r="L12" s="39"/>
      <c r="M12" s="252">
        <f>O11-AA11</f>
        <v>0</v>
      </c>
      <c r="N12" s="261"/>
      <c r="O12" s="42"/>
      <c r="P12" s="41"/>
      <c r="Q12" s="42"/>
      <c r="R12" s="42"/>
      <c r="S12" s="28"/>
      <c r="T12" s="28"/>
      <c r="U12" s="28"/>
      <c r="V12" s="28"/>
      <c r="W12" s="28"/>
      <c r="X12" s="45"/>
      <c r="Y12" s="28"/>
      <c r="Z12" s="28"/>
      <c r="AA12" s="28"/>
      <c r="AB12" s="28"/>
      <c r="AC12" s="28"/>
      <c r="AD12" s="45"/>
    </row>
    <row r="14" spans="2:31">
      <c r="B14" s="49" t="s">
        <v>109</v>
      </c>
      <c r="C14" s="50"/>
      <c r="D14" s="50"/>
      <c r="E14" s="17"/>
      <c r="F14" s="17"/>
      <c r="G14" s="17"/>
      <c r="H14" s="262" t="s">
        <v>6</v>
      </c>
      <c r="I14" s="263"/>
      <c r="J14" s="263"/>
      <c r="K14" s="264"/>
      <c r="L14" s="18"/>
      <c r="M14" s="17"/>
      <c r="N14" s="265" t="s">
        <v>5</v>
      </c>
      <c r="O14" s="266"/>
      <c r="P14" s="266"/>
      <c r="Q14" s="267"/>
      <c r="R14" s="18"/>
      <c r="S14" s="17"/>
      <c r="T14" s="254" t="s">
        <v>13</v>
      </c>
      <c r="U14" s="255"/>
      <c r="V14" s="255"/>
      <c r="W14" s="256"/>
      <c r="X14" s="19"/>
      <c r="Y14" s="17"/>
      <c r="Z14" s="268" t="s">
        <v>43</v>
      </c>
      <c r="AA14" s="269"/>
      <c r="AB14" s="269"/>
      <c r="AC14" s="270"/>
      <c r="AD14" s="19"/>
    </row>
    <row r="15" spans="2:31">
      <c r="B15" s="56" t="s">
        <v>0</v>
      </c>
      <c r="C15" s="56" t="s">
        <v>2</v>
      </c>
      <c r="D15" s="56" t="s">
        <v>1</v>
      </c>
      <c r="E15" s="56" t="s">
        <v>7</v>
      </c>
      <c r="F15" s="56" t="s">
        <v>9</v>
      </c>
      <c r="G15" s="2"/>
      <c r="H15" s="271" t="s">
        <v>3</v>
      </c>
      <c r="I15" s="272"/>
      <c r="J15" s="273" t="s">
        <v>4</v>
      </c>
      <c r="K15" s="274"/>
      <c r="L15" s="3" t="s">
        <v>10</v>
      </c>
      <c r="M15" s="1"/>
      <c r="N15" s="275" t="s">
        <v>3</v>
      </c>
      <c r="O15" s="276"/>
      <c r="P15" s="277" t="s">
        <v>4</v>
      </c>
      <c r="Q15" s="278"/>
      <c r="R15" s="3" t="s">
        <v>10</v>
      </c>
      <c r="S15" s="2"/>
      <c r="T15" s="283" t="s">
        <v>3</v>
      </c>
      <c r="U15" s="284"/>
      <c r="V15" s="285" t="s">
        <v>4</v>
      </c>
      <c r="W15" s="286"/>
      <c r="X15" s="20" t="s">
        <v>10</v>
      </c>
      <c r="Y15" s="2"/>
      <c r="Z15" s="279" t="s">
        <v>3</v>
      </c>
      <c r="AA15" s="280"/>
      <c r="AB15" s="281" t="s">
        <v>4</v>
      </c>
      <c r="AC15" s="282"/>
      <c r="AD15" s="20" t="s">
        <v>10</v>
      </c>
    </row>
    <row r="16" spans="2:31" ht="16.5" customHeight="1">
      <c r="B16" s="85">
        <v>1</v>
      </c>
      <c r="C16" s="26"/>
      <c r="D16" s="26"/>
      <c r="E16" s="31"/>
      <c r="F16" s="27"/>
      <c r="G16" s="7"/>
      <c r="H16" s="35">
        <v>0.05</v>
      </c>
      <c r="I16" s="36">
        <f t="shared" ref="I16" si="53">E16*H16</f>
        <v>0</v>
      </c>
      <c r="J16" s="35">
        <f t="shared" ref="J16" si="54">100%-H16</f>
        <v>0.95</v>
      </c>
      <c r="K16" s="36">
        <f t="shared" ref="K16" si="55">E16*J16</f>
        <v>0</v>
      </c>
      <c r="L16" s="4">
        <f t="shared" ref="L16" si="56">I16+K16</f>
        <v>0</v>
      </c>
      <c r="M16" s="7"/>
      <c r="N16" s="33" t="e">
        <f t="shared" ref="N16" si="57">O16/E16</f>
        <v>#DIV/0!</v>
      </c>
      <c r="O16" s="34"/>
      <c r="P16" s="33" t="e">
        <f t="shared" ref="P16" si="58">Q16/E16</f>
        <v>#DIV/0!</v>
      </c>
      <c r="Q16" s="34">
        <f>L16-O16</f>
        <v>0</v>
      </c>
      <c r="R16" s="5">
        <f t="shared" ref="R16" si="59">O16+Q16</f>
        <v>0</v>
      </c>
      <c r="S16" s="7">
        <f t="shared" ref="S16" si="60">+R16-E16</f>
        <v>0</v>
      </c>
      <c r="T16" s="29">
        <v>0</v>
      </c>
      <c r="U16" s="30">
        <f t="shared" ref="U16" si="61">E16*T16</f>
        <v>0</v>
      </c>
      <c r="V16" s="29">
        <v>1</v>
      </c>
      <c r="W16" s="30">
        <f t="shared" ref="W16" si="62">E16*V16</f>
        <v>0</v>
      </c>
      <c r="X16" s="6">
        <f t="shared" ref="X16" si="63">U16+W16</f>
        <v>0</v>
      </c>
      <c r="Y16" s="7"/>
      <c r="Z16" s="116">
        <v>1.4999999999999999E-2</v>
      </c>
      <c r="AA16" s="91">
        <f t="shared" ref="AA16" si="64">L16*Z16</f>
        <v>0</v>
      </c>
      <c r="AB16" s="90">
        <f t="shared" ref="AB16" si="65">100%-Z16</f>
        <v>0.98499999999999999</v>
      </c>
      <c r="AC16" s="91">
        <f t="shared" ref="AC16" si="66">L16*AB16</f>
        <v>0</v>
      </c>
      <c r="AD16" s="92">
        <f t="shared" ref="AD16" si="67">AA16+AC16</f>
        <v>0</v>
      </c>
      <c r="AE16" s="144">
        <f>+AD16-E16</f>
        <v>0</v>
      </c>
    </row>
    <row r="17" spans="2:31" ht="16.5" customHeight="1">
      <c r="B17" s="85">
        <f>1+B16</f>
        <v>2</v>
      </c>
      <c r="C17" s="26"/>
      <c r="D17" s="26"/>
      <c r="E17" s="31"/>
      <c r="F17" s="27"/>
      <c r="G17" s="7"/>
      <c r="H17" s="35">
        <v>0</v>
      </c>
      <c r="I17" s="36">
        <f t="shared" ref="I17" si="68">E17*H17</f>
        <v>0</v>
      </c>
      <c r="J17" s="35">
        <f t="shared" ref="J17" si="69">100%-H17</f>
        <v>1</v>
      </c>
      <c r="K17" s="36">
        <f t="shared" ref="K17" si="70">E17*J17</f>
        <v>0</v>
      </c>
      <c r="L17" s="4">
        <f t="shared" ref="L17" si="71">I17+K17</f>
        <v>0</v>
      </c>
      <c r="M17" s="7"/>
      <c r="N17" s="33" t="e">
        <f t="shared" ref="N17" si="72">O17/E17</f>
        <v>#DIV/0!</v>
      </c>
      <c r="O17" s="34"/>
      <c r="P17" s="33" t="e">
        <f t="shared" ref="P17" si="73">Q17/E17</f>
        <v>#DIV/0!</v>
      </c>
      <c r="Q17" s="34">
        <f>L17-O17</f>
        <v>0</v>
      </c>
      <c r="R17" s="5">
        <f t="shared" ref="R17" si="74">O17+Q17</f>
        <v>0</v>
      </c>
      <c r="S17" s="7">
        <f t="shared" ref="S17" si="75">+R17-E17</f>
        <v>0</v>
      </c>
      <c r="T17" s="29">
        <v>0</v>
      </c>
      <c r="U17" s="30">
        <f t="shared" ref="U17" si="76">E17*T17</f>
        <v>0</v>
      </c>
      <c r="V17" s="29">
        <v>1</v>
      </c>
      <c r="W17" s="30">
        <f t="shared" ref="W17" si="77">E17*V17</f>
        <v>0</v>
      </c>
      <c r="X17" s="6">
        <f t="shared" ref="X17" si="78">U17+W17</f>
        <v>0</v>
      </c>
      <c r="Y17" s="7"/>
      <c r="Z17" s="116">
        <v>1.4999999999999999E-2</v>
      </c>
      <c r="AA17" s="91">
        <f t="shared" ref="AA17" si="79">L17*Z17</f>
        <v>0</v>
      </c>
      <c r="AB17" s="90">
        <f t="shared" ref="AB17" si="80">100%-Z17</f>
        <v>0.98499999999999999</v>
      </c>
      <c r="AC17" s="91">
        <f t="shared" ref="AC17" si="81">L17*AB17</f>
        <v>0</v>
      </c>
      <c r="AD17" s="92">
        <f t="shared" ref="AD17" si="82">AA17+AC17</f>
        <v>0</v>
      </c>
      <c r="AE17" s="144">
        <f>+AD17-E17</f>
        <v>0</v>
      </c>
    </row>
    <row r="18" spans="2:31" ht="16.5" customHeight="1">
      <c r="B18" s="85">
        <f t="shared" ref="B18:B22" si="83">1+B17</f>
        <v>3</v>
      </c>
      <c r="C18" s="26"/>
      <c r="D18" s="26"/>
      <c r="E18" s="31"/>
      <c r="F18" s="27"/>
      <c r="G18" s="7"/>
      <c r="H18" s="35">
        <v>0.05</v>
      </c>
      <c r="I18" s="36">
        <f t="shared" ref="I18:I21" si="84">E18*H18</f>
        <v>0</v>
      </c>
      <c r="J18" s="35">
        <f t="shared" ref="J18:J21" si="85">100%-H18</f>
        <v>0.95</v>
      </c>
      <c r="K18" s="36">
        <f t="shared" ref="K18:K21" si="86">E18*J18</f>
        <v>0</v>
      </c>
      <c r="L18" s="4">
        <f t="shared" ref="L18:L21" si="87">I18+K18</f>
        <v>0</v>
      </c>
      <c r="M18" s="7"/>
      <c r="N18" s="33" t="e">
        <f t="shared" ref="N18:N21" si="88">O18/E18</f>
        <v>#DIV/0!</v>
      </c>
      <c r="O18" s="34"/>
      <c r="P18" s="33" t="e">
        <f t="shared" ref="P18:P21" si="89">Q18/E18</f>
        <v>#DIV/0!</v>
      </c>
      <c r="Q18" s="34">
        <f t="shared" ref="Q18:Q21" si="90">L18-O18</f>
        <v>0</v>
      </c>
      <c r="R18" s="5">
        <f t="shared" ref="R18:R21" si="91">O18+Q18</f>
        <v>0</v>
      </c>
      <c r="S18" s="7">
        <f t="shared" ref="S18:S21" si="92">+R18-E18</f>
        <v>0</v>
      </c>
      <c r="T18" s="29">
        <v>0</v>
      </c>
      <c r="U18" s="30">
        <f t="shared" ref="U18:U21" si="93">E18*T18</f>
        <v>0</v>
      </c>
      <c r="V18" s="29">
        <v>1</v>
      </c>
      <c r="W18" s="30">
        <f t="shared" ref="W18:W21" si="94">E18*V18</f>
        <v>0</v>
      </c>
      <c r="X18" s="6">
        <f t="shared" ref="X18:X21" si="95">U18+W18</f>
        <v>0</v>
      </c>
      <c r="Y18" s="7"/>
      <c r="Z18" s="116">
        <v>1.4999999999999999E-2</v>
      </c>
      <c r="AA18" s="91">
        <f t="shared" ref="AA18:AA21" si="96">L18*Z18</f>
        <v>0</v>
      </c>
      <c r="AB18" s="90">
        <f t="shared" ref="AB18:AB21" si="97">100%-Z18</f>
        <v>0.98499999999999999</v>
      </c>
      <c r="AC18" s="91">
        <f t="shared" ref="AC18:AC21" si="98">L18*AB18</f>
        <v>0</v>
      </c>
      <c r="AD18" s="92">
        <f t="shared" ref="AD18:AD21" si="99">AA18+AC18</f>
        <v>0</v>
      </c>
      <c r="AE18" s="144">
        <f t="shared" ref="AE18:AE21" si="100">+AD18-E18</f>
        <v>0</v>
      </c>
    </row>
    <row r="19" spans="2:31" ht="16.5" customHeight="1">
      <c r="B19" s="85">
        <f t="shared" si="83"/>
        <v>4</v>
      </c>
      <c r="C19" s="26"/>
      <c r="D19" s="26"/>
      <c r="E19" s="31"/>
      <c r="F19" s="27"/>
      <c r="G19" s="7"/>
      <c r="H19" s="35">
        <v>0</v>
      </c>
      <c r="I19" s="36">
        <f t="shared" si="84"/>
        <v>0</v>
      </c>
      <c r="J19" s="35">
        <f t="shared" si="85"/>
        <v>1</v>
      </c>
      <c r="K19" s="36">
        <f t="shared" si="86"/>
        <v>0</v>
      </c>
      <c r="L19" s="4">
        <f t="shared" si="87"/>
        <v>0</v>
      </c>
      <c r="M19" s="7"/>
      <c r="N19" s="33" t="e">
        <f t="shared" si="88"/>
        <v>#DIV/0!</v>
      </c>
      <c r="O19" s="34"/>
      <c r="P19" s="33" t="e">
        <f t="shared" si="89"/>
        <v>#DIV/0!</v>
      </c>
      <c r="Q19" s="34">
        <f t="shared" si="90"/>
        <v>0</v>
      </c>
      <c r="R19" s="5">
        <f t="shared" si="91"/>
        <v>0</v>
      </c>
      <c r="S19" s="7">
        <f t="shared" si="92"/>
        <v>0</v>
      </c>
      <c r="T19" s="29">
        <v>0</v>
      </c>
      <c r="U19" s="30">
        <f t="shared" si="93"/>
        <v>0</v>
      </c>
      <c r="V19" s="29">
        <v>1</v>
      </c>
      <c r="W19" s="30">
        <f t="shared" si="94"/>
        <v>0</v>
      </c>
      <c r="X19" s="6">
        <f t="shared" si="95"/>
        <v>0</v>
      </c>
      <c r="Y19" s="7"/>
      <c r="Z19" s="116">
        <v>1.4999999999999999E-2</v>
      </c>
      <c r="AA19" s="91">
        <f t="shared" si="96"/>
        <v>0</v>
      </c>
      <c r="AB19" s="90">
        <f t="shared" si="97"/>
        <v>0.98499999999999999</v>
      </c>
      <c r="AC19" s="91">
        <f t="shared" si="98"/>
        <v>0</v>
      </c>
      <c r="AD19" s="92">
        <f t="shared" si="99"/>
        <v>0</v>
      </c>
      <c r="AE19" s="144">
        <f t="shared" si="100"/>
        <v>0</v>
      </c>
    </row>
    <row r="20" spans="2:31" ht="16.5" customHeight="1">
      <c r="B20" s="85">
        <f t="shared" si="83"/>
        <v>5</v>
      </c>
      <c r="C20" s="32"/>
      <c r="D20" s="26"/>
      <c r="E20" s="31"/>
      <c r="F20" s="27"/>
      <c r="G20" s="7"/>
      <c r="H20" s="35">
        <v>0</v>
      </c>
      <c r="I20" s="36">
        <f t="shared" si="84"/>
        <v>0</v>
      </c>
      <c r="J20" s="35">
        <f t="shared" si="85"/>
        <v>1</v>
      </c>
      <c r="K20" s="36">
        <f t="shared" si="86"/>
        <v>0</v>
      </c>
      <c r="L20" s="4">
        <f t="shared" si="87"/>
        <v>0</v>
      </c>
      <c r="M20" s="7"/>
      <c r="N20" s="33" t="e">
        <f t="shared" si="88"/>
        <v>#DIV/0!</v>
      </c>
      <c r="O20" s="34"/>
      <c r="P20" s="33" t="e">
        <f t="shared" si="89"/>
        <v>#DIV/0!</v>
      </c>
      <c r="Q20" s="34">
        <f t="shared" si="90"/>
        <v>0</v>
      </c>
      <c r="R20" s="5">
        <f t="shared" si="91"/>
        <v>0</v>
      </c>
      <c r="S20" s="7">
        <f t="shared" si="92"/>
        <v>0</v>
      </c>
      <c r="T20" s="29">
        <v>0</v>
      </c>
      <c r="U20" s="30">
        <f t="shared" si="93"/>
        <v>0</v>
      </c>
      <c r="V20" s="29">
        <v>1</v>
      </c>
      <c r="W20" s="30">
        <f t="shared" si="94"/>
        <v>0</v>
      </c>
      <c r="X20" s="6">
        <f t="shared" si="95"/>
        <v>0</v>
      </c>
      <c r="Y20" s="7"/>
      <c r="Z20" s="116">
        <v>1.4999999999999999E-2</v>
      </c>
      <c r="AA20" s="91">
        <f t="shared" si="96"/>
        <v>0</v>
      </c>
      <c r="AB20" s="90">
        <f t="shared" si="97"/>
        <v>0.98499999999999999</v>
      </c>
      <c r="AC20" s="91">
        <f t="shared" si="98"/>
        <v>0</v>
      </c>
      <c r="AD20" s="92">
        <f t="shared" si="99"/>
        <v>0</v>
      </c>
      <c r="AE20" s="144">
        <f t="shared" si="100"/>
        <v>0</v>
      </c>
    </row>
    <row r="21" spans="2:31" ht="16.5" customHeight="1">
      <c r="B21" s="85">
        <f t="shared" si="83"/>
        <v>6</v>
      </c>
      <c r="C21" s="32"/>
      <c r="D21" s="26"/>
      <c r="E21" s="31"/>
      <c r="F21" s="27"/>
      <c r="G21" s="7"/>
      <c r="H21" s="35">
        <v>0.05</v>
      </c>
      <c r="I21" s="36">
        <f t="shared" si="84"/>
        <v>0</v>
      </c>
      <c r="J21" s="35">
        <f t="shared" si="85"/>
        <v>0.95</v>
      </c>
      <c r="K21" s="36">
        <f t="shared" si="86"/>
        <v>0</v>
      </c>
      <c r="L21" s="4">
        <f t="shared" si="87"/>
        <v>0</v>
      </c>
      <c r="M21" s="7"/>
      <c r="N21" s="33" t="e">
        <f t="shared" si="88"/>
        <v>#DIV/0!</v>
      </c>
      <c r="O21" s="34"/>
      <c r="P21" s="33" t="e">
        <f t="shared" si="89"/>
        <v>#DIV/0!</v>
      </c>
      <c r="Q21" s="34">
        <f t="shared" si="90"/>
        <v>0</v>
      </c>
      <c r="R21" s="5">
        <f t="shared" si="91"/>
        <v>0</v>
      </c>
      <c r="S21" s="7">
        <f t="shared" si="92"/>
        <v>0</v>
      </c>
      <c r="T21" s="29">
        <v>0</v>
      </c>
      <c r="U21" s="30">
        <f t="shared" si="93"/>
        <v>0</v>
      </c>
      <c r="V21" s="29">
        <v>1</v>
      </c>
      <c r="W21" s="30">
        <f t="shared" si="94"/>
        <v>0</v>
      </c>
      <c r="X21" s="6">
        <f t="shared" si="95"/>
        <v>0</v>
      </c>
      <c r="Y21" s="7"/>
      <c r="Z21" s="116">
        <v>1.4999999999999999E-2</v>
      </c>
      <c r="AA21" s="91">
        <f t="shared" si="96"/>
        <v>0</v>
      </c>
      <c r="AB21" s="90">
        <f t="shared" si="97"/>
        <v>0.98499999999999999</v>
      </c>
      <c r="AC21" s="91">
        <f t="shared" si="98"/>
        <v>0</v>
      </c>
      <c r="AD21" s="92">
        <f t="shared" si="99"/>
        <v>0</v>
      </c>
      <c r="AE21" s="144">
        <f t="shared" si="100"/>
        <v>0</v>
      </c>
    </row>
    <row r="22" spans="2:31" ht="16.5" customHeight="1">
      <c r="B22" s="85">
        <f t="shared" si="83"/>
        <v>7</v>
      </c>
      <c r="C22" s="162"/>
      <c r="D22" s="162"/>
      <c r="E22" s="31"/>
      <c r="F22" s="27"/>
      <c r="G22" s="7"/>
      <c r="H22" s="35">
        <v>0</v>
      </c>
      <c r="I22" s="36">
        <f t="shared" ref="I22" si="101">E22*H22</f>
        <v>0</v>
      </c>
      <c r="J22" s="35">
        <f t="shared" ref="J22" si="102">100%-H22</f>
        <v>1</v>
      </c>
      <c r="K22" s="36">
        <f t="shared" ref="K22" si="103">E22*J22</f>
        <v>0</v>
      </c>
      <c r="L22" s="4">
        <f t="shared" ref="L22" si="104">I22+K22</f>
        <v>0</v>
      </c>
      <c r="M22" s="7"/>
      <c r="N22" s="33" t="e">
        <f t="shared" ref="N22" si="105">O22/E22</f>
        <v>#DIV/0!</v>
      </c>
      <c r="O22" s="34"/>
      <c r="P22" s="33" t="e">
        <f t="shared" ref="P22" si="106">Q22/E22</f>
        <v>#DIV/0!</v>
      </c>
      <c r="Q22" s="34">
        <f t="shared" ref="Q22" si="107">L22-O22</f>
        <v>0</v>
      </c>
      <c r="R22" s="5">
        <f t="shared" ref="R22" si="108">O22+Q22</f>
        <v>0</v>
      </c>
      <c r="S22" s="7">
        <f t="shared" ref="S22" si="109">+R22-E22</f>
        <v>0</v>
      </c>
      <c r="T22" s="29">
        <v>0</v>
      </c>
      <c r="U22" s="30">
        <f t="shared" ref="U22" si="110">E22*T22</f>
        <v>0</v>
      </c>
      <c r="V22" s="29">
        <v>1</v>
      </c>
      <c r="W22" s="30">
        <f t="shared" ref="W22" si="111">E22*V22</f>
        <v>0</v>
      </c>
      <c r="X22" s="6">
        <f t="shared" ref="X22" si="112">U22+W22</f>
        <v>0</v>
      </c>
      <c r="Y22" s="7"/>
      <c r="Z22" s="116">
        <v>1.4999999999999999E-2</v>
      </c>
      <c r="AA22" s="91">
        <f t="shared" ref="AA22" si="113">L22*Z22</f>
        <v>0</v>
      </c>
      <c r="AB22" s="90">
        <f t="shared" ref="AB22" si="114">100%-Z22</f>
        <v>0.98499999999999999</v>
      </c>
      <c r="AC22" s="91">
        <f t="shared" ref="AC22" si="115">L22*AB22</f>
        <v>0</v>
      </c>
      <c r="AD22" s="92">
        <f t="shared" ref="AD22" si="116">AA22+AC22</f>
        <v>0</v>
      </c>
      <c r="AE22" s="144">
        <f t="shared" ref="AE22" si="117">+AD22-E22</f>
        <v>0</v>
      </c>
    </row>
    <row r="23" spans="2:31" ht="16.5" customHeight="1">
      <c r="B23" s="171"/>
      <c r="C23" s="26"/>
      <c r="D23" s="26"/>
      <c r="E23" s="86"/>
      <c r="F23" s="172"/>
      <c r="G23" s="7"/>
      <c r="H23" s="35"/>
      <c r="I23" s="36"/>
      <c r="J23" s="35"/>
      <c r="K23" s="36"/>
      <c r="L23" s="4"/>
      <c r="M23" s="7"/>
      <c r="N23" s="33"/>
      <c r="O23" s="34"/>
      <c r="P23" s="33"/>
      <c r="Q23" s="34"/>
      <c r="R23" s="5"/>
      <c r="S23" s="7"/>
      <c r="T23" s="29"/>
      <c r="U23" s="30"/>
      <c r="V23" s="29"/>
      <c r="W23" s="30"/>
      <c r="X23" s="6"/>
      <c r="Y23" s="7"/>
      <c r="Z23" s="116"/>
      <c r="AA23" s="91"/>
      <c r="AB23" s="90"/>
      <c r="AC23" s="91"/>
      <c r="AD23" s="92"/>
      <c r="AE23" s="144"/>
    </row>
    <row r="24" spans="2:31" ht="15" customHeight="1">
      <c r="B24" s="171"/>
      <c r="C24" s="26"/>
      <c r="D24" s="26"/>
      <c r="E24" s="86"/>
      <c r="F24" s="27"/>
      <c r="G24" s="7"/>
      <c r="H24" s="35"/>
      <c r="I24" s="36"/>
      <c r="J24" s="35"/>
      <c r="K24" s="36"/>
      <c r="L24" s="4"/>
      <c r="M24" s="7"/>
      <c r="N24" s="33"/>
      <c r="O24" s="34"/>
      <c r="P24" s="33"/>
      <c r="Q24" s="34"/>
      <c r="R24" s="5"/>
      <c r="S24" s="7">
        <f t="shared" ref="S24" si="118">+R24-E24</f>
        <v>0</v>
      </c>
      <c r="T24" s="29"/>
      <c r="U24" s="30"/>
      <c r="V24" s="29"/>
      <c r="W24" s="30"/>
      <c r="X24" s="6"/>
      <c r="Y24" s="7"/>
      <c r="Z24" s="90"/>
      <c r="AA24" s="91"/>
      <c r="AB24" s="90"/>
      <c r="AC24" s="91"/>
      <c r="AD24" s="92"/>
    </row>
    <row r="25" spans="2:31" ht="15" customHeight="1">
      <c r="B25" s="51"/>
      <c r="C25" s="8"/>
      <c r="D25" s="8"/>
      <c r="E25" s="46">
        <f>SUM(E16:E24)</f>
        <v>0</v>
      </c>
      <c r="F25" s="40"/>
      <c r="G25" s="47"/>
      <c r="H25" s="48"/>
      <c r="I25" s="52">
        <f>SUM(I16:I24)</f>
        <v>0</v>
      </c>
      <c r="J25" s="53"/>
      <c r="K25" s="52">
        <f>SUM(K16:K24)</f>
        <v>0</v>
      </c>
      <c r="L25" s="52">
        <f>SUM(L16:L24)</f>
        <v>0</v>
      </c>
      <c r="M25" s="54"/>
      <c r="N25" s="53"/>
      <c r="O25" s="52">
        <f>SUM(O16:O24)</f>
        <v>0</v>
      </c>
      <c r="P25" s="53"/>
      <c r="Q25" s="52">
        <f>SUM(Q16:Q24)</f>
        <v>0</v>
      </c>
      <c r="R25" s="52">
        <f>SUM(R16:R24)</f>
        <v>0</v>
      </c>
      <c r="S25" s="54"/>
      <c r="T25" s="54"/>
      <c r="U25" s="52">
        <f>SUM(U16:U24)</f>
        <v>0</v>
      </c>
      <c r="V25" s="54"/>
      <c r="W25" s="52">
        <f>SUM(W16:W24)</f>
        <v>0</v>
      </c>
      <c r="X25" s="52">
        <f>SUM(X16:X24)</f>
        <v>0</v>
      </c>
      <c r="Y25" s="54"/>
      <c r="Z25" s="54"/>
      <c r="AA25" s="52">
        <f>SUM(AA16:AA24)</f>
        <v>0</v>
      </c>
      <c r="AB25" s="54"/>
      <c r="AC25" s="52">
        <f>SUM(AC16:AC24)</f>
        <v>0</v>
      </c>
      <c r="AD25" s="52">
        <f>SUM(AD16:AD24)</f>
        <v>0</v>
      </c>
    </row>
    <row r="26" spans="2:31" ht="15" customHeight="1" thickBot="1">
      <c r="B26" s="21"/>
      <c r="C26" s="14"/>
      <c r="D26" s="14"/>
      <c r="E26" s="43"/>
      <c r="F26" s="44"/>
      <c r="G26" s="28"/>
      <c r="H26" s="15" t="s">
        <v>41</v>
      </c>
      <c r="I26" s="37"/>
      <c r="J26" s="38"/>
      <c r="K26" s="37"/>
      <c r="L26" s="39"/>
      <c r="M26" s="252">
        <f>+O25-AA25</f>
        <v>0</v>
      </c>
      <c r="N26" s="253"/>
      <c r="O26" s="42"/>
      <c r="P26" s="41"/>
      <c r="Q26" s="42"/>
      <c r="R26" s="42"/>
      <c r="S26" s="28"/>
      <c r="T26" s="28"/>
      <c r="U26" s="28"/>
      <c r="V26" s="28"/>
      <c r="W26" s="28"/>
      <c r="X26" s="45"/>
      <c r="Y26" s="28"/>
      <c r="Z26" s="28"/>
      <c r="AA26" s="28"/>
      <c r="AB26" s="28"/>
      <c r="AC26" s="28"/>
      <c r="AD26" s="45"/>
    </row>
    <row r="27" spans="2:31" ht="16.5" thickBot="1">
      <c r="B27" s="22"/>
      <c r="C27" s="9"/>
      <c r="D27" s="9"/>
      <c r="E27" s="10"/>
      <c r="F27" s="11"/>
      <c r="G27" s="23"/>
      <c r="H27" s="12"/>
      <c r="I27" s="13"/>
      <c r="J27" s="12"/>
      <c r="K27" s="13"/>
      <c r="L27" s="13"/>
      <c r="M27" s="68" t="s">
        <v>53</v>
      </c>
      <c r="N27" s="250">
        <f>+M26+M12</f>
        <v>0</v>
      </c>
      <c r="O27" s="251"/>
      <c r="P27" s="12"/>
      <c r="Q27" s="13"/>
      <c r="R27" s="13"/>
      <c r="S27" s="66"/>
      <c r="T27" s="66"/>
      <c r="U27" s="66"/>
      <c r="V27" s="66"/>
      <c r="W27" s="66"/>
      <c r="X27" s="67"/>
      <c r="Y27" s="66"/>
      <c r="Z27" s="66"/>
      <c r="AA27" s="66"/>
      <c r="AB27" s="66"/>
      <c r="AC27" s="66"/>
      <c r="AD27" s="67"/>
    </row>
    <row r="29" spans="2:31">
      <c r="K29" s="125"/>
      <c r="L29" s="120" t="s">
        <v>58</v>
      </c>
      <c r="M29" s="120"/>
      <c r="N29" s="120"/>
      <c r="O29" s="129" t="s">
        <v>59</v>
      </c>
      <c r="P29" s="120"/>
      <c r="Q29" s="133" t="s">
        <v>60</v>
      </c>
    </row>
    <row r="30" spans="2:31" ht="15" customHeight="1">
      <c r="K30" s="247" t="s">
        <v>57</v>
      </c>
      <c r="L30" s="126" t="s">
        <v>78</v>
      </c>
      <c r="M30" s="120"/>
      <c r="N30" s="120"/>
      <c r="O30" s="130">
        <f>+SUM(O16:O21)</f>
        <v>0</v>
      </c>
      <c r="P30" s="120"/>
      <c r="Q30" s="130">
        <f>+O30</f>
        <v>0</v>
      </c>
    </row>
    <row r="31" spans="2:31">
      <c r="K31" s="248"/>
      <c r="L31" s="127" t="s">
        <v>79</v>
      </c>
      <c r="M31" s="121"/>
      <c r="N31" s="121"/>
      <c r="O31" s="131">
        <f>+SUM(O22:O22)</f>
        <v>0</v>
      </c>
      <c r="P31" s="121"/>
      <c r="Q31" s="131">
        <f>+Q30+O31</f>
        <v>0</v>
      </c>
    </row>
    <row r="32" spans="2:31">
      <c r="K32" s="248"/>
      <c r="L32" s="127" t="s">
        <v>54</v>
      </c>
      <c r="M32" s="121"/>
      <c r="N32" s="121"/>
      <c r="O32" s="131" t="e">
        <f>+SUM(#REF!)</f>
        <v>#REF!</v>
      </c>
      <c r="P32" s="121"/>
      <c r="Q32" s="131" t="e">
        <f>+Q31+O32</f>
        <v>#REF!</v>
      </c>
    </row>
    <row r="33" spans="11:17">
      <c r="K33" s="248"/>
      <c r="L33" s="127" t="s">
        <v>55</v>
      </c>
      <c r="M33" s="121"/>
      <c r="N33" s="121"/>
      <c r="O33" s="131" t="e">
        <f>+SUM(#REF!)</f>
        <v>#REF!</v>
      </c>
      <c r="P33" s="121"/>
      <c r="Q33" s="131" t="e">
        <f t="shared" ref="Q33:Q34" si="119">+Q32+O33</f>
        <v>#REF!</v>
      </c>
    </row>
    <row r="34" spans="11:17">
      <c r="K34" s="249"/>
      <c r="L34" s="128" t="s">
        <v>80</v>
      </c>
      <c r="M34" s="122"/>
      <c r="N34" s="122"/>
      <c r="O34" s="131">
        <f>+SUM(O23:O24)</f>
        <v>0</v>
      </c>
      <c r="P34" s="122"/>
      <c r="Q34" s="134" t="e">
        <f t="shared" si="119"/>
        <v>#REF!</v>
      </c>
    </row>
    <row r="35" spans="11:17">
      <c r="K35" s="123"/>
      <c r="L35" s="129" t="s">
        <v>16</v>
      </c>
      <c r="M35" s="124"/>
      <c r="N35" s="124"/>
      <c r="O35" s="132" t="e">
        <f>+SUM(O30:O34)</f>
        <v>#REF!</v>
      </c>
      <c r="P35" s="124"/>
      <c r="Q35" s="132" t="e">
        <f>+Q34</f>
        <v>#REF!</v>
      </c>
    </row>
  </sheetData>
  <mergeCells count="28">
    <mergeCell ref="K30:K34"/>
    <mergeCell ref="Z14:AC14"/>
    <mergeCell ref="H15:I15"/>
    <mergeCell ref="J15:K15"/>
    <mergeCell ref="N15:O15"/>
    <mergeCell ref="P15:Q15"/>
    <mergeCell ref="Z15:AA15"/>
    <mergeCell ref="AB15:AC15"/>
    <mergeCell ref="M26:N26"/>
    <mergeCell ref="T15:U15"/>
    <mergeCell ref="V15:W15"/>
    <mergeCell ref="N27:O27"/>
    <mergeCell ref="M12:N12"/>
    <mergeCell ref="H14:K14"/>
    <mergeCell ref="N14:Q14"/>
    <mergeCell ref="T14:W14"/>
    <mergeCell ref="H2:K2"/>
    <mergeCell ref="N2:Q2"/>
    <mergeCell ref="T2:W2"/>
    <mergeCell ref="Z2:AC2"/>
    <mergeCell ref="H3:I3"/>
    <mergeCell ref="J3:K3"/>
    <mergeCell ref="N3:O3"/>
    <mergeCell ref="P3:Q3"/>
    <mergeCell ref="T3:U3"/>
    <mergeCell ref="V3:W3"/>
    <mergeCell ref="Z3:AA3"/>
    <mergeCell ref="AB3:AC3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B1:AE37"/>
  <sheetViews>
    <sheetView zoomScaleNormal="100" workbookViewId="0">
      <pane xSplit="1" ySplit="3" topLeftCell="B4" activePane="bottomRight" state="frozen"/>
      <selection activeCell="Z34" sqref="Z34:Z87"/>
      <selection pane="topRight" activeCell="Z34" sqref="Z34:Z87"/>
      <selection pane="bottomLeft" activeCell="Z34" sqref="Z34:Z87"/>
      <selection pane="bottomRight" activeCell="Z24" sqref="Z24"/>
    </sheetView>
  </sheetViews>
  <sheetFormatPr defaultRowHeight="15"/>
  <cols>
    <col min="1" max="1" width="2.140625" customWidth="1"/>
    <col min="2" max="2" width="4.140625" customWidth="1"/>
    <col min="3" max="3" width="21.28515625" customWidth="1"/>
    <col min="4" max="4" width="16.7109375" customWidth="1"/>
    <col min="7" max="7" width="1.7109375" customWidth="1"/>
    <col min="8" max="8" width="5.28515625" customWidth="1"/>
    <col min="9" max="9" width="8.7109375" customWidth="1"/>
    <col min="10" max="10" width="5.28515625" customWidth="1"/>
    <col min="11" max="11" width="8.7109375" customWidth="1"/>
    <col min="13" max="13" width="1.7109375" customWidth="1"/>
    <col min="14" max="14" width="5.28515625" customWidth="1"/>
    <col min="15" max="15" width="8.7109375" customWidth="1"/>
    <col min="16" max="16" width="5.28515625" customWidth="1"/>
    <col min="17" max="17" width="8.7109375" customWidth="1"/>
    <col min="19" max="19" width="3.85546875" customWidth="1"/>
    <col min="20" max="20" width="5.28515625" customWidth="1"/>
    <col min="21" max="21" width="8.7109375" customWidth="1"/>
    <col min="22" max="22" width="5.28515625" customWidth="1"/>
    <col min="23" max="23" width="8.7109375" customWidth="1"/>
    <col min="25" max="25" width="1.7109375" customWidth="1"/>
    <col min="26" max="26" width="5.28515625" customWidth="1"/>
    <col min="27" max="27" width="8.7109375" customWidth="1"/>
    <col min="28" max="28" width="5.28515625" customWidth="1"/>
    <col min="29" max="29" width="8.7109375" customWidth="1"/>
  </cols>
  <sheetData>
    <row r="1" spans="2:31">
      <c r="B1" s="1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55"/>
      <c r="Y1" s="2"/>
      <c r="Z1" s="2"/>
      <c r="AA1" s="2"/>
      <c r="AB1" s="2"/>
      <c r="AC1" s="2"/>
      <c r="AD1" s="55"/>
    </row>
    <row r="2" spans="2:31">
      <c r="B2" s="49" t="s">
        <v>110</v>
      </c>
      <c r="C2" s="50"/>
      <c r="D2" s="50"/>
      <c r="E2" s="17"/>
      <c r="F2" s="17"/>
      <c r="G2" s="17"/>
      <c r="H2" s="238" t="s">
        <v>6</v>
      </c>
      <c r="I2" s="238"/>
      <c r="J2" s="238"/>
      <c r="K2" s="238"/>
      <c r="L2" s="18"/>
      <c r="M2" s="17"/>
      <c r="N2" s="239" t="s">
        <v>5</v>
      </c>
      <c r="O2" s="239"/>
      <c r="P2" s="239"/>
      <c r="Q2" s="239"/>
      <c r="R2" s="18"/>
      <c r="S2" s="17"/>
      <c r="T2" s="254" t="s">
        <v>8</v>
      </c>
      <c r="U2" s="255"/>
      <c r="V2" s="255"/>
      <c r="W2" s="256"/>
      <c r="X2" s="19"/>
      <c r="Y2" s="17"/>
      <c r="Z2" s="235" t="s">
        <v>43</v>
      </c>
      <c r="AA2" s="235"/>
      <c r="AB2" s="235"/>
      <c r="AC2" s="235"/>
      <c r="AD2" s="19"/>
    </row>
    <row r="3" spans="2:31">
      <c r="B3" s="56" t="s">
        <v>0</v>
      </c>
      <c r="C3" s="56" t="s">
        <v>2</v>
      </c>
      <c r="D3" s="56" t="s">
        <v>1</v>
      </c>
      <c r="E3" s="56" t="s">
        <v>7</v>
      </c>
      <c r="F3" s="56" t="s">
        <v>9</v>
      </c>
      <c r="G3" s="2"/>
      <c r="H3" s="241" t="s">
        <v>3</v>
      </c>
      <c r="I3" s="241"/>
      <c r="J3" s="242" t="s">
        <v>4</v>
      </c>
      <c r="K3" s="242"/>
      <c r="L3" s="3" t="s">
        <v>10</v>
      </c>
      <c r="M3" s="1"/>
      <c r="N3" s="243" t="s">
        <v>3</v>
      </c>
      <c r="O3" s="243"/>
      <c r="P3" s="244" t="s">
        <v>4</v>
      </c>
      <c r="Q3" s="244"/>
      <c r="R3" s="3" t="s">
        <v>10</v>
      </c>
      <c r="S3" s="2"/>
      <c r="T3" s="245" t="s">
        <v>3</v>
      </c>
      <c r="U3" s="245"/>
      <c r="V3" s="246" t="s">
        <v>4</v>
      </c>
      <c r="W3" s="246"/>
      <c r="X3" s="20" t="s">
        <v>10</v>
      </c>
      <c r="Y3" s="2"/>
      <c r="Z3" s="236" t="s">
        <v>3</v>
      </c>
      <c r="AA3" s="236"/>
      <c r="AB3" s="237" t="s">
        <v>4</v>
      </c>
      <c r="AC3" s="237"/>
      <c r="AD3" s="20" t="s">
        <v>10</v>
      </c>
    </row>
    <row r="4" spans="2:31">
      <c r="B4" s="16">
        <v>1</v>
      </c>
      <c r="C4" s="26"/>
      <c r="D4" s="26"/>
      <c r="E4" s="57"/>
      <c r="F4" s="27"/>
      <c r="G4" s="7"/>
      <c r="H4" s="35">
        <v>0.4</v>
      </c>
      <c r="I4" s="36">
        <f t="shared" ref="I4" si="0">E4*H4</f>
        <v>0</v>
      </c>
      <c r="J4" s="35">
        <f t="shared" ref="J4" si="1">100%-H4</f>
        <v>0.6</v>
      </c>
      <c r="K4" s="36">
        <f t="shared" ref="K4" si="2">E4*J4</f>
        <v>0</v>
      </c>
      <c r="L4" s="4">
        <f t="shared" ref="L4" si="3">I4+K4</f>
        <v>0</v>
      </c>
      <c r="M4" s="7"/>
      <c r="N4" s="33" t="e">
        <f t="shared" ref="N4" si="4">O4/E4</f>
        <v>#DIV/0!</v>
      </c>
      <c r="O4" s="34"/>
      <c r="P4" s="33" t="e">
        <f t="shared" ref="P4:P5" si="5">Q4/E4</f>
        <v>#DIV/0!</v>
      </c>
      <c r="Q4" s="34">
        <f t="shared" ref="Q4:Q5" si="6">L4-O4</f>
        <v>0</v>
      </c>
      <c r="R4" s="5">
        <f t="shared" ref="R4" si="7">O4+Q4</f>
        <v>0</v>
      </c>
      <c r="S4" s="7">
        <f t="shared" ref="S4" si="8">+R4-E4</f>
        <v>0</v>
      </c>
      <c r="T4" s="29">
        <v>0.5</v>
      </c>
      <c r="U4" s="30">
        <f t="shared" ref="U4" si="9">E4*T4</f>
        <v>0</v>
      </c>
      <c r="V4" s="29">
        <v>0.5</v>
      </c>
      <c r="W4" s="30">
        <f t="shared" ref="W4" si="10">E4*V4</f>
        <v>0</v>
      </c>
      <c r="X4" s="6">
        <f t="shared" ref="X4" si="11">U4+W4</f>
        <v>0</v>
      </c>
      <c r="Y4" s="7"/>
      <c r="Z4" s="90">
        <v>0.6</v>
      </c>
      <c r="AA4" s="91">
        <f t="shared" ref="AA4" si="12">L4*Z4</f>
        <v>0</v>
      </c>
      <c r="AB4" s="90">
        <f t="shared" ref="AB4" si="13">100%-Z4</f>
        <v>0.4</v>
      </c>
      <c r="AC4" s="91">
        <f t="shared" ref="AC4" si="14">L4*AB4</f>
        <v>0</v>
      </c>
      <c r="AD4" s="92">
        <f t="shared" ref="AD4" si="15">AA4+AC4</f>
        <v>0</v>
      </c>
      <c r="AE4" s="144">
        <f t="shared" ref="AE4" si="16">+AD4-E4</f>
        <v>0</v>
      </c>
    </row>
    <row r="5" spans="2:31">
      <c r="B5" s="16">
        <f>1+B4</f>
        <v>2</v>
      </c>
      <c r="C5" s="26"/>
      <c r="D5" s="26"/>
      <c r="E5" s="57"/>
      <c r="F5" s="27"/>
      <c r="G5" s="7"/>
      <c r="H5" s="35">
        <v>0.5</v>
      </c>
      <c r="I5" s="36">
        <f t="shared" ref="I5" si="17">E5*H5</f>
        <v>0</v>
      </c>
      <c r="J5" s="35">
        <f t="shared" ref="J5" si="18">100%-H5</f>
        <v>0.5</v>
      </c>
      <c r="K5" s="36">
        <f t="shared" ref="K5" si="19">E5*J5</f>
        <v>0</v>
      </c>
      <c r="L5" s="4">
        <f t="shared" ref="L5" si="20">I5+K5</f>
        <v>0</v>
      </c>
      <c r="M5" s="7"/>
      <c r="N5" s="33" t="e">
        <f t="shared" ref="N5" si="21">O5/E5</f>
        <v>#DIV/0!</v>
      </c>
      <c r="O5" s="34"/>
      <c r="P5" s="33" t="e">
        <f t="shared" si="5"/>
        <v>#DIV/0!</v>
      </c>
      <c r="Q5" s="34">
        <f t="shared" si="6"/>
        <v>0</v>
      </c>
      <c r="R5" s="5">
        <f t="shared" ref="R5" si="22">O5+Q5</f>
        <v>0</v>
      </c>
      <c r="S5" s="7">
        <f t="shared" ref="S5" si="23">+R5-E5</f>
        <v>0</v>
      </c>
      <c r="T5" s="29">
        <v>0.5</v>
      </c>
      <c r="U5" s="30">
        <f t="shared" ref="U5" si="24">E5*T5</f>
        <v>0</v>
      </c>
      <c r="V5" s="29">
        <v>0.5</v>
      </c>
      <c r="W5" s="30">
        <f t="shared" ref="W5" si="25">E5*V5</f>
        <v>0</v>
      </c>
      <c r="X5" s="6">
        <f t="shared" ref="X5" si="26">U5+W5</f>
        <v>0</v>
      </c>
      <c r="Y5" s="7"/>
      <c r="Z5" s="90">
        <v>0.6</v>
      </c>
      <c r="AA5" s="91">
        <f t="shared" ref="AA5" si="27">L5*Z5</f>
        <v>0</v>
      </c>
      <c r="AB5" s="90">
        <f t="shared" ref="AB5" si="28">100%-Z5</f>
        <v>0.4</v>
      </c>
      <c r="AC5" s="91">
        <f t="shared" ref="AC5" si="29">L5*AB5</f>
        <v>0</v>
      </c>
      <c r="AD5" s="92">
        <f t="shared" ref="AD5" si="30">AA5+AC5</f>
        <v>0</v>
      </c>
      <c r="AE5" s="144">
        <f t="shared" ref="AE5" si="31">+AD5-E5</f>
        <v>0</v>
      </c>
    </row>
    <row r="6" spans="2:31">
      <c r="B6" s="16">
        <f t="shared" ref="B6:B8" si="32">1+B5</f>
        <v>3</v>
      </c>
      <c r="C6" s="26"/>
      <c r="D6" s="26"/>
      <c r="E6" s="57"/>
      <c r="F6" s="27"/>
      <c r="G6" s="7"/>
      <c r="H6" s="35">
        <v>0.55000000000000004</v>
      </c>
      <c r="I6" s="36">
        <f t="shared" ref="I6" si="33">E6*H6</f>
        <v>0</v>
      </c>
      <c r="J6" s="35">
        <f t="shared" ref="J6" si="34">100%-H6</f>
        <v>0.44999999999999996</v>
      </c>
      <c r="K6" s="36">
        <f t="shared" ref="K6" si="35">E6*J6</f>
        <v>0</v>
      </c>
      <c r="L6" s="4">
        <f t="shared" ref="L6" si="36">I6+K6</f>
        <v>0</v>
      </c>
      <c r="M6" s="7"/>
      <c r="N6" s="33" t="e">
        <f t="shared" ref="N6" si="37">O6/E6</f>
        <v>#DIV/0!</v>
      </c>
      <c r="O6" s="34"/>
      <c r="P6" s="33" t="e">
        <f t="shared" ref="P6" si="38">Q6/E6</f>
        <v>#DIV/0!</v>
      </c>
      <c r="Q6" s="34">
        <f t="shared" ref="Q6" si="39">L6-O6</f>
        <v>0</v>
      </c>
      <c r="R6" s="5">
        <f t="shared" ref="R6" si="40">O6+Q6</f>
        <v>0</v>
      </c>
      <c r="S6" s="7">
        <f t="shared" ref="S6" si="41">+R6-E6</f>
        <v>0</v>
      </c>
      <c r="T6" s="29">
        <v>0.5</v>
      </c>
      <c r="U6" s="30">
        <f t="shared" ref="U6" si="42">E6*T6</f>
        <v>0</v>
      </c>
      <c r="V6" s="29">
        <v>0.5</v>
      </c>
      <c r="W6" s="30">
        <f t="shared" ref="W6" si="43">E6*V6</f>
        <v>0</v>
      </c>
      <c r="X6" s="6">
        <f t="shared" ref="X6" si="44">U6+W6</f>
        <v>0</v>
      </c>
      <c r="Y6" s="7"/>
      <c r="Z6" s="90">
        <v>0.6</v>
      </c>
      <c r="AA6" s="91">
        <f t="shared" ref="AA6" si="45">L6*Z6</f>
        <v>0</v>
      </c>
      <c r="AB6" s="90">
        <f t="shared" ref="AB6" si="46">100%-Z6</f>
        <v>0.4</v>
      </c>
      <c r="AC6" s="91">
        <f t="shared" ref="AC6" si="47">L6*AB6</f>
        <v>0</v>
      </c>
      <c r="AD6" s="92">
        <f t="shared" ref="AD6" si="48">AA6+AC6</f>
        <v>0</v>
      </c>
      <c r="AE6" s="144">
        <f t="shared" ref="AE6" si="49">+AD6-E6</f>
        <v>0</v>
      </c>
    </row>
    <row r="7" spans="2:31">
      <c r="B7" s="16">
        <f t="shared" si="32"/>
        <v>4</v>
      </c>
      <c r="C7" s="26"/>
      <c r="D7" s="26"/>
      <c r="E7" s="57"/>
      <c r="F7" s="27"/>
      <c r="G7" s="7"/>
      <c r="H7" s="35">
        <v>0.6</v>
      </c>
      <c r="I7" s="36">
        <f t="shared" ref="I7:I8" si="50">E7*H7</f>
        <v>0</v>
      </c>
      <c r="J7" s="35">
        <f t="shared" ref="J7:J8" si="51">100%-H7</f>
        <v>0.4</v>
      </c>
      <c r="K7" s="36">
        <f t="shared" ref="K7:K8" si="52">E7*J7</f>
        <v>0</v>
      </c>
      <c r="L7" s="4">
        <f t="shared" ref="L7:L8" si="53">I7+K7</f>
        <v>0</v>
      </c>
      <c r="M7" s="7"/>
      <c r="N7" s="33" t="e">
        <f t="shared" ref="N7:N8" si="54">O7/E7</f>
        <v>#DIV/0!</v>
      </c>
      <c r="O7" s="34"/>
      <c r="P7" s="33" t="e">
        <f t="shared" ref="P7:P8" si="55">Q7/E7</f>
        <v>#DIV/0!</v>
      </c>
      <c r="Q7" s="34">
        <f t="shared" ref="Q7:Q8" si="56">L7-O7</f>
        <v>0</v>
      </c>
      <c r="R7" s="5">
        <f t="shared" ref="R7:R8" si="57">O7+Q7</f>
        <v>0</v>
      </c>
      <c r="S7" s="7">
        <f t="shared" ref="S7:S8" si="58">+R7-E7</f>
        <v>0</v>
      </c>
      <c r="T7" s="29">
        <v>0.5</v>
      </c>
      <c r="U7" s="30">
        <f t="shared" ref="U7:U8" si="59">E7*T7</f>
        <v>0</v>
      </c>
      <c r="V7" s="29">
        <v>0.5</v>
      </c>
      <c r="W7" s="30">
        <f t="shared" ref="W7:W8" si="60">E7*V7</f>
        <v>0</v>
      </c>
      <c r="X7" s="6">
        <f t="shared" ref="X7:X8" si="61">U7+W7</f>
        <v>0</v>
      </c>
      <c r="Y7" s="7"/>
      <c r="Z7" s="90">
        <v>0.6</v>
      </c>
      <c r="AA7" s="91">
        <f t="shared" ref="AA7:AA8" si="62">L7*Z7</f>
        <v>0</v>
      </c>
      <c r="AB7" s="90">
        <f t="shared" ref="AB7:AB8" si="63">100%-Z7</f>
        <v>0.4</v>
      </c>
      <c r="AC7" s="91">
        <f t="shared" ref="AC7:AC8" si="64">L7*AB7</f>
        <v>0</v>
      </c>
      <c r="AD7" s="92">
        <f t="shared" ref="AD7:AD8" si="65">AA7+AC7</f>
        <v>0</v>
      </c>
      <c r="AE7" s="144">
        <f t="shared" ref="AE7:AE8" si="66">+AD7-E7</f>
        <v>0</v>
      </c>
    </row>
    <row r="8" spans="2:31">
      <c r="B8" s="16">
        <f t="shared" si="32"/>
        <v>5</v>
      </c>
      <c r="C8" s="26"/>
      <c r="D8" s="26"/>
      <c r="E8" s="57"/>
      <c r="F8" s="27"/>
      <c r="G8" s="7"/>
      <c r="H8" s="35">
        <v>0.55000000000000004</v>
      </c>
      <c r="I8" s="36">
        <f t="shared" si="50"/>
        <v>0</v>
      </c>
      <c r="J8" s="35">
        <f t="shared" si="51"/>
        <v>0.44999999999999996</v>
      </c>
      <c r="K8" s="36">
        <f t="shared" si="52"/>
        <v>0</v>
      </c>
      <c r="L8" s="4">
        <f t="shared" si="53"/>
        <v>0</v>
      </c>
      <c r="M8" s="7"/>
      <c r="N8" s="33" t="e">
        <f t="shared" si="54"/>
        <v>#DIV/0!</v>
      </c>
      <c r="O8" s="34"/>
      <c r="P8" s="33" t="e">
        <f t="shared" si="55"/>
        <v>#DIV/0!</v>
      </c>
      <c r="Q8" s="34">
        <f t="shared" si="56"/>
        <v>0</v>
      </c>
      <c r="R8" s="5">
        <f t="shared" si="57"/>
        <v>0</v>
      </c>
      <c r="S8" s="7">
        <f t="shared" si="58"/>
        <v>0</v>
      </c>
      <c r="T8" s="29">
        <v>0.5</v>
      </c>
      <c r="U8" s="30">
        <f t="shared" si="59"/>
        <v>0</v>
      </c>
      <c r="V8" s="29">
        <v>0.5</v>
      </c>
      <c r="W8" s="30">
        <f t="shared" si="60"/>
        <v>0</v>
      </c>
      <c r="X8" s="6">
        <f t="shared" si="61"/>
        <v>0</v>
      </c>
      <c r="Y8" s="7"/>
      <c r="Z8" s="90">
        <v>0.6</v>
      </c>
      <c r="AA8" s="91">
        <f t="shared" si="62"/>
        <v>0</v>
      </c>
      <c r="AB8" s="90">
        <f t="shared" si="63"/>
        <v>0.4</v>
      </c>
      <c r="AC8" s="91">
        <f t="shared" si="64"/>
        <v>0</v>
      </c>
      <c r="AD8" s="92">
        <f t="shared" si="65"/>
        <v>0</v>
      </c>
      <c r="AE8" s="144">
        <f t="shared" si="66"/>
        <v>0</v>
      </c>
    </row>
    <row r="9" spans="2:31">
      <c r="B9" s="16"/>
      <c r="C9" s="26"/>
      <c r="D9" s="26"/>
      <c r="E9" s="57"/>
      <c r="F9" s="27"/>
      <c r="G9" s="7"/>
      <c r="H9" s="35"/>
      <c r="I9" s="36"/>
      <c r="J9" s="35"/>
      <c r="K9" s="36"/>
      <c r="L9" s="4"/>
      <c r="M9" s="7"/>
      <c r="N9" s="33"/>
      <c r="O9" s="34"/>
      <c r="P9" s="33"/>
      <c r="Q9" s="34"/>
      <c r="R9" s="5"/>
      <c r="S9" s="7"/>
      <c r="T9" s="29"/>
      <c r="U9" s="30"/>
      <c r="V9" s="29"/>
      <c r="W9" s="30"/>
      <c r="X9" s="6"/>
      <c r="Y9" s="7"/>
      <c r="Z9" s="90"/>
      <c r="AA9" s="91"/>
      <c r="AB9" s="90"/>
      <c r="AC9" s="91"/>
      <c r="AD9" s="92"/>
      <c r="AE9" s="144"/>
    </row>
    <row r="10" spans="2:31" ht="15.75" customHeight="1">
      <c r="B10" s="16"/>
      <c r="C10" s="32"/>
      <c r="D10" s="32"/>
      <c r="E10" s="57"/>
      <c r="F10" s="27"/>
      <c r="G10" s="7"/>
      <c r="H10" s="35"/>
      <c r="I10" s="36"/>
      <c r="J10" s="35"/>
      <c r="K10" s="36"/>
      <c r="L10" s="4"/>
      <c r="M10" s="7"/>
      <c r="N10" s="33"/>
      <c r="O10" s="34"/>
      <c r="P10" s="33"/>
      <c r="Q10" s="34"/>
      <c r="R10" s="5"/>
      <c r="S10" s="7">
        <f t="shared" ref="S10" si="67">+R10-E10</f>
        <v>0</v>
      </c>
      <c r="T10" s="29"/>
      <c r="U10" s="30"/>
      <c r="V10" s="29"/>
      <c r="W10" s="30"/>
      <c r="X10" s="6"/>
      <c r="Y10" s="7"/>
      <c r="Z10" s="90"/>
      <c r="AA10" s="91"/>
      <c r="AB10" s="90"/>
      <c r="AC10" s="91"/>
      <c r="AD10" s="92"/>
    </row>
    <row r="11" spans="2:31" s="80" customFormat="1">
      <c r="B11" s="77"/>
      <c r="C11" s="78"/>
      <c r="D11" s="78"/>
      <c r="E11" s="52">
        <f>SUM(E4:E10)</f>
        <v>0</v>
      </c>
      <c r="F11" s="79"/>
      <c r="G11" s="54"/>
      <c r="H11" s="53"/>
      <c r="I11" s="52">
        <f>SUM(I4:I10)</f>
        <v>0</v>
      </c>
      <c r="J11" s="53"/>
      <c r="K11" s="52">
        <f>SUM(K4:K10)</f>
        <v>0</v>
      </c>
      <c r="L11" s="52">
        <f>SUM(L4:L10)</f>
        <v>0</v>
      </c>
      <c r="M11" s="54"/>
      <c r="N11" s="53"/>
      <c r="O11" s="52">
        <f>SUM(O4:O10)</f>
        <v>0</v>
      </c>
      <c r="P11" s="53"/>
      <c r="Q11" s="52">
        <f>SUM(Q4:Q10)</f>
        <v>0</v>
      </c>
      <c r="R11" s="52">
        <f>SUM(R4:R10)</f>
        <v>0</v>
      </c>
      <c r="S11" s="54"/>
      <c r="T11" s="54"/>
      <c r="U11" s="52">
        <f>SUM(U4:U10)</f>
        <v>0</v>
      </c>
      <c r="V11" s="54"/>
      <c r="W11" s="52">
        <f>SUM(W4:W10)</f>
        <v>0</v>
      </c>
      <c r="X11" s="52">
        <f>SUM(X4:X10)</f>
        <v>0</v>
      </c>
      <c r="Y11" s="54"/>
      <c r="Z11" s="54"/>
      <c r="AA11" s="52">
        <f>SUM(AA4:AA10)</f>
        <v>0</v>
      </c>
      <c r="AB11" s="54"/>
      <c r="AC11" s="52">
        <f>SUM(AC4:AC10)</f>
        <v>0</v>
      </c>
      <c r="AD11" s="52">
        <f>SUM(AD4:AD10)</f>
        <v>0</v>
      </c>
    </row>
    <row r="12" spans="2:31">
      <c r="B12" s="21"/>
      <c r="C12" s="14"/>
      <c r="D12" s="14"/>
      <c r="E12" s="43"/>
      <c r="F12" s="44"/>
      <c r="G12" s="28"/>
      <c r="H12" s="15" t="s">
        <v>41</v>
      </c>
      <c r="I12" s="37"/>
      <c r="J12" s="38"/>
      <c r="K12" s="37"/>
      <c r="L12" s="39"/>
      <c r="M12" s="252">
        <f>O11-AA11</f>
        <v>0</v>
      </c>
      <c r="N12" s="253"/>
      <c r="O12" s="42"/>
      <c r="P12" s="41"/>
      <c r="Q12" s="42"/>
      <c r="R12" s="42"/>
      <c r="S12" s="28"/>
      <c r="T12" s="28"/>
      <c r="U12" s="28"/>
      <c r="V12" s="28"/>
      <c r="W12" s="28"/>
      <c r="X12" s="45"/>
      <c r="Y12" s="28"/>
      <c r="Z12" s="28"/>
      <c r="AA12" s="28"/>
      <c r="AB12" s="28"/>
      <c r="AC12" s="28"/>
      <c r="AD12" s="45"/>
    </row>
    <row r="14" spans="2:31">
      <c r="B14" s="49" t="s">
        <v>111</v>
      </c>
      <c r="C14" s="50"/>
      <c r="D14" s="50"/>
      <c r="E14" s="17"/>
      <c r="F14" s="17"/>
      <c r="G14" s="17"/>
      <c r="H14" s="238" t="s">
        <v>6</v>
      </c>
      <c r="I14" s="238"/>
      <c r="J14" s="238"/>
      <c r="K14" s="238"/>
      <c r="L14" s="18"/>
      <c r="M14" s="17"/>
      <c r="N14" s="239" t="s">
        <v>5</v>
      </c>
      <c r="O14" s="239"/>
      <c r="P14" s="239"/>
      <c r="Q14" s="239"/>
      <c r="R14" s="18"/>
      <c r="S14" s="17"/>
      <c r="T14" s="240" t="s">
        <v>13</v>
      </c>
      <c r="U14" s="240"/>
      <c r="V14" s="240"/>
      <c r="W14" s="240"/>
      <c r="X14" s="19"/>
      <c r="Y14" s="17"/>
      <c r="Z14" s="235" t="s">
        <v>43</v>
      </c>
      <c r="AA14" s="235"/>
      <c r="AB14" s="235"/>
      <c r="AC14" s="235"/>
      <c r="AD14" s="19"/>
    </row>
    <row r="15" spans="2:31">
      <c r="B15" s="56" t="s">
        <v>0</v>
      </c>
      <c r="C15" s="56" t="s">
        <v>2</v>
      </c>
      <c r="D15" s="56" t="s">
        <v>1</v>
      </c>
      <c r="E15" s="56" t="s">
        <v>7</v>
      </c>
      <c r="F15" s="56" t="s">
        <v>9</v>
      </c>
      <c r="G15" s="2"/>
      <c r="H15" s="241" t="s">
        <v>3</v>
      </c>
      <c r="I15" s="241"/>
      <c r="J15" s="242" t="s">
        <v>4</v>
      </c>
      <c r="K15" s="242"/>
      <c r="L15" s="3" t="s">
        <v>10</v>
      </c>
      <c r="M15" s="1"/>
      <c r="N15" s="243" t="s">
        <v>3</v>
      </c>
      <c r="O15" s="243"/>
      <c r="P15" s="244" t="s">
        <v>4</v>
      </c>
      <c r="Q15" s="244"/>
      <c r="R15" s="3" t="s">
        <v>10</v>
      </c>
      <c r="S15" s="2"/>
      <c r="T15" s="245" t="s">
        <v>3</v>
      </c>
      <c r="U15" s="245"/>
      <c r="V15" s="246" t="s">
        <v>4</v>
      </c>
      <c r="W15" s="246"/>
      <c r="X15" s="20" t="s">
        <v>10</v>
      </c>
      <c r="Y15" s="2"/>
      <c r="Z15" s="236" t="s">
        <v>3</v>
      </c>
      <c r="AA15" s="236"/>
      <c r="AB15" s="237" t="s">
        <v>4</v>
      </c>
      <c r="AC15" s="237"/>
      <c r="AD15" s="20" t="s">
        <v>10</v>
      </c>
    </row>
    <row r="16" spans="2:31">
      <c r="B16" s="85">
        <v>1</v>
      </c>
      <c r="C16" s="26"/>
      <c r="D16" s="26"/>
      <c r="E16" s="31"/>
      <c r="F16" s="27"/>
      <c r="G16" s="7"/>
      <c r="H16" s="35">
        <v>0</v>
      </c>
      <c r="I16" s="36">
        <f t="shared" ref="I16:I17" si="68">E16*H16</f>
        <v>0</v>
      </c>
      <c r="J16" s="35">
        <f t="shared" ref="J16:J23" si="69">100%-H16</f>
        <v>1</v>
      </c>
      <c r="K16" s="36">
        <f t="shared" ref="K16:K23" si="70">E16*J16</f>
        <v>0</v>
      </c>
      <c r="L16" s="4">
        <f t="shared" ref="L16:L23" si="71">I16+K16</f>
        <v>0</v>
      </c>
      <c r="M16" s="7"/>
      <c r="N16" s="33" t="e">
        <f t="shared" ref="N16:N23" si="72">O16/E16</f>
        <v>#DIV/0!</v>
      </c>
      <c r="O16" s="34"/>
      <c r="P16" s="33" t="e">
        <f t="shared" ref="P16:P23" si="73">Q16/E16</f>
        <v>#DIV/0!</v>
      </c>
      <c r="Q16" s="34">
        <f>L16-O16</f>
        <v>0</v>
      </c>
      <c r="R16" s="5">
        <f t="shared" ref="R16:R23" si="74">O16+Q16</f>
        <v>0</v>
      </c>
      <c r="S16" s="7">
        <f t="shared" ref="S16:S23" si="75">+R16-E16</f>
        <v>0</v>
      </c>
      <c r="T16" s="29">
        <v>0</v>
      </c>
      <c r="U16" s="30">
        <f t="shared" ref="U16:U23" si="76">E16*T16</f>
        <v>0</v>
      </c>
      <c r="V16" s="29">
        <v>1</v>
      </c>
      <c r="W16" s="30">
        <f t="shared" ref="W16:W23" si="77">E16*V16</f>
        <v>0</v>
      </c>
      <c r="X16" s="6">
        <f t="shared" ref="X16:X23" si="78">U16+W16</f>
        <v>0</v>
      </c>
      <c r="Y16" s="7"/>
      <c r="Z16" s="116">
        <v>1.4999999999999999E-2</v>
      </c>
      <c r="AA16" s="91">
        <f t="shared" ref="AA16:AA23" si="79">L16*Z16</f>
        <v>0</v>
      </c>
      <c r="AB16" s="90">
        <f t="shared" ref="AB16:AB23" si="80">100%-Z16</f>
        <v>0.98499999999999999</v>
      </c>
      <c r="AC16" s="91">
        <f t="shared" ref="AC16:AC23" si="81">L16*AB16</f>
        <v>0</v>
      </c>
      <c r="AD16" s="92">
        <f t="shared" ref="AD16:AD23" si="82">AA16+AC16</f>
        <v>0</v>
      </c>
      <c r="AE16" s="144">
        <f>+AD16-E16</f>
        <v>0</v>
      </c>
    </row>
    <row r="17" spans="2:31" ht="15" customHeight="1">
      <c r="B17" s="85">
        <f>1+B16</f>
        <v>2</v>
      </c>
      <c r="C17" s="26"/>
      <c r="D17" s="26"/>
      <c r="E17" s="31"/>
      <c r="F17" s="27"/>
      <c r="G17" s="7"/>
      <c r="H17" s="35">
        <v>0</v>
      </c>
      <c r="I17" s="36">
        <f t="shared" si="68"/>
        <v>0</v>
      </c>
      <c r="J17" s="35">
        <f t="shared" si="69"/>
        <v>1</v>
      </c>
      <c r="K17" s="36">
        <f t="shared" si="70"/>
        <v>0</v>
      </c>
      <c r="L17" s="4">
        <f t="shared" si="71"/>
        <v>0</v>
      </c>
      <c r="M17" s="7"/>
      <c r="N17" s="33" t="e">
        <f t="shared" si="72"/>
        <v>#DIV/0!</v>
      </c>
      <c r="O17" s="34"/>
      <c r="P17" s="33" t="e">
        <f t="shared" si="73"/>
        <v>#DIV/0!</v>
      </c>
      <c r="Q17" s="34">
        <f t="shared" ref="Q17:Q23" si="83">L17-O17</f>
        <v>0</v>
      </c>
      <c r="R17" s="5">
        <f t="shared" si="74"/>
        <v>0</v>
      </c>
      <c r="S17" s="7">
        <f t="shared" si="75"/>
        <v>0</v>
      </c>
      <c r="T17" s="29">
        <v>0</v>
      </c>
      <c r="U17" s="30">
        <f t="shared" si="76"/>
        <v>0</v>
      </c>
      <c r="V17" s="29">
        <v>1</v>
      </c>
      <c r="W17" s="30">
        <f t="shared" si="77"/>
        <v>0</v>
      </c>
      <c r="X17" s="6">
        <f t="shared" si="78"/>
        <v>0</v>
      </c>
      <c r="Y17" s="7"/>
      <c r="Z17" s="116">
        <v>1.4999999999999999E-2</v>
      </c>
      <c r="AA17" s="91">
        <f t="shared" si="79"/>
        <v>0</v>
      </c>
      <c r="AB17" s="90">
        <f t="shared" si="80"/>
        <v>0.98499999999999999</v>
      </c>
      <c r="AC17" s="91">
        <f t="shared" si="81"/>
        <v>0</v>
      </c>
      <c r="AD17" s="92">
        <f t="shared" si="82"/>
        <v>0</v>
      </c>
      <c r="AE17" s="144">
        <f t="shared" ref="AE17:AE23" si="84">+AD17-E17</f>
        <v>0</v>
      </c>
    </row>
    <row r="18" spans="2:31">
      <c r="B18" s="85">
        <f t="shared" ref="B18:B25" si="85">1+B17</f>
        <v>3</v>
      </c>
      <c r="C18" s="26"/>
      <c r="D18" s="26"/>
      <c r="E18" s="31"/>
      <c r="F18" s="27"/>
      <c r="G18" s="7"/>
      <c r="H18" s="35">
        <v>0</v>
      </c>
      <c r="I18" s="36">
        <v>0</v>
      </c>
      <c r="J18" s="35">
        <f t="shared" si="69"/>
        <v>1</v>
      </c>
      <c r="K18" s="36">
        <f t="shared" si="70"/>
        <v>0</v>
      </c>
      <c r="L18" s="4">
        <f t="shared" si="71"/>
        <v>0</v>
      </c>
      <c r="M18" s="7"/>
      <c r="N18" s="33" t="e">
        <f t="shared" si="72"/>
        <v>#DIV/0!</v>
      </c>
      <c r="O18" s="34"/>
      <c r="P18" s="33" t="e">
        <f t="shared" si="73"/>
        <v>#DIV/0!</v>
      </c>
      <c r="Q18" s="34">
        <f t="shared" si="83"/>
        <v>0</v>
      </c>
      <c r="R18" s="5">
        <f t="shared" si="74"/>
        <v>0</v>
      </c>
      <c r="S18" s="7">
        <f t="shared" si="75"/>
        <v>0</v>
      </c>
      <c r="T18" s="29">
        <v>0</v>
      </c>
      <c r="U18" s="30">
        <f t="shared" si="76"/>
        <v>0</v>
      </c>
      <c r="V18" s="29">
        <v>1</v>
      </c>
      <c r="W18" s="30">
        <f t="shared" si="77"/>
        <v>0</v>
      </c>
      <c r="X18" s="6">
        <f t="shared" si="78"/>
        <v>0</v>
      </c>
      <c r="Y18" s="7"/>
      <c r="Z18" s="116">
        <v>1.4999999999999999E-2</v>
      </c>
      <c r="AA18" s="91">
        <f t="shared" si="79"/>
        <v>0</v>
      </c>
      <c r="AB18" s="90">
        <f t="shared" si="80"/>
        <v>0.98499999999999999</v>
      </c>
      <c r="AC18" s="91">
        <f t="shared" si="81"/>
        <v>0</v>
      </c>
      <c r="AD18" s="92">
        <f t="shared" si="82"/>
        <v>0</v>
      </c>
      <c r="AE18" s="144">
        <f t="shared" si="84"/>
        <v>0</v>
      </c>
    </row>
    <row r="19" spans="2:31" ht="14.25" customHeight="1">
      <c r="B19" s="85">
        <f t="shared" si="85"/>
        <v>4</v>
      </c>
      <c r="C19" s="26"/>
      <c r="D19" s="26"/>
      <c r="E19" s="31"/>
      <c r="F19" s="27"/>
      <c r="G19" s="7"/>
      <c r="H19" s="35">
        <v>0</v>
      </c>
      <c r="I19" s="36">
        <f t="shared" ref="I19:I23" si="86">E19*H19</f>
        <v>0</v>
      </c>
      <c r="J19" s="35">
        <f t="shared" si="69"/>
        <v>1</v>
      </c>
      <c r="K19" s="36">
        <f t="shared" si="70"/>
        <v>0</v>
      </c>
      <c r="L19" s="4">
        <f t="shared" si="71"/>
        <v>0</v>
      </c>
      <c r="M19" s="7"/>
      <c r="N19" s="33" t="e">
        <f t="shared" si="72"/>
        <v>#DIV/0!</v>
      </c>
      <c r="O19" s="34"/>
      <c r="P19" s="33" t="e">
        <f t="shared" si="73"/>
        <v>#DIV/0!</v>
      </c>
      <c r="Q19" s="34">
        <f t="shared" si="83"/>
        <v>0</v>
      </c>
      <c r="R19" s="5">
        <f t="shared" si="74"/>
        <v>0</v>
      </c>
      <c r="S19" s="7">
        <f t="shared" si="75"/>
        <v>0</v>
      </c>
      <c r="T19" s="29">
        <v>0</v>
      </c>
      <c r="U19" s="30">
        <f t="shared" si="76"/>
        <v>0</v>
      </c>
      <c r="V19" s="29">
        <v>1</v>
      </c>
      <c r="W19" s="30">
        <f t="shared" si="77"/>
        <v>0</v>
      </c>
      <c r="X19" s="6">
        <f t="shared" si="78"/>
        <v>0</v>
      </c>
      <c r="Y19" s="7"/>
      <c r="Z19" s="116">
        <v>1.4999999999999999E-2</v>
      </c>
      <c r="AA19" s="91">
        <f t="shared" si="79"/>
        <v>0</v>
      </c>
      <c r="AB19" s="90">
        <f t="shared" si="80"/>
        <v>0.98499999999999999</v>
      </c>
      <c r="AC19" s="91">
        <f t="shared" si="81"/>
        <v>0</v>
      </c>
      <c r="AD19" s="92">
        <f t="shared" si="82"/>
        <v>0</v>
      </c>
      <c r="AE19" s="144">
        <f t="shared" si="84"/>
        <v>0</v>
      </c>
    </row>
    <row r="20" spans="2:31">
      <c r="B20" s="85">
        <f t="shared" si="85"/>
        <v>5</v>
      </c>
      <c r="C20" s="26"/>
      <c r="D20" s="26"/>
      <c r="E20" s="31"/>
      <c r="F20" s="27"/>
      <c r="G20" s="7"/>
      <c r="H20" s="35">
        <v>0</v>
      </c>
      <c r="I20" s="36">
        <f t="shared" si="86"/>
        <v>0</v>
      </c>
      <c r="J20" s="35">
        <f t="shared" si="69"/>
        <v>1</v>
      </c>
      <c r="K20" s="36">
        <f t="shared" si="70"/>
        <v>0</v>
      </c>
      <c r="L20" s="4">
        <f t="shared" si="71"/>
        <v>0</v>
      </c>
      <c r="M20" s="7"/>
      <c r="N20" s="33" t="e">
        <f t="shared" si="72"/>
        <v>#DIV/0!</v>
      </c>
      <c r="O20" s="34"/>
      <c r="P20" s="33" t="e">
        <f t="shared" si="73"/>
        <v>#DIV/0!</v>
      </c>
      <c r="Q20" s="34">
        <f t="shared" si="83"/>
        <v>0</v>
      </c>
      <c r="R20" s="5">
        <f t="shared" si="74"/>
        <v>0</v>
      </c>
      <c r="S20" s="7">
        <f t="shared" si="75"/>
        <v>0</v>
      </c>
      <c r="T20" s="29">
        <v>0</v>
      </c>
      <c r="U20" s="30">
        <f t="shared" si="76"/>
        <v>0</v>
      </c>
      <c r="V20" s="29">
        <v>1</v>
      </c>
      <c r="W20" s="30">
        <f t="shared" si="77"/>
        <v>0</v>
      </c>
      <c r="X20" s="6">
        <f t="shared" si="78"/>
        <v>0</v>
      </c>
      <c r="Y20" s="7"/>
      <c r="Z20" s="116">
        <v>1.4999999999999999E-2</v>
      </c>
      <c r="AA20" s="91">
        <f t="shared" si="79"/>
        <v>0</v>
      </c>
      <c r="AB20" s="90">
        <f t="shared" si="80"/>
        <v>0.98499999999999999</v>
      </c>
      <c r="AC20" s="91">
        <f t="shared" si="81"/>
        <v>0</v>
      </c>
      <c r="AD20" s="92">
        <f t="shared" si="82"/>
        <v>0</v>
      </c>
      <c r="AE20" s="144">
        <f t="shared" si="84"/>
        <v>0</v>
      </c>
    </row>
    <row r="21" spans="2:31">
      <c r="B21" s="85">
        <f t="shared" si="85"/>
        <v>6</v>
      </c>
      <c r="C21" s="26"/>
      <c r="D21" s="26"/>
      <c r="E21" s="31"/>
      <c r="F21" s="27"/>
      <c r="G21" s="7"/>
      <c r="H21" s="35">
        <v>0</v>
      </c>
      <c r="I21" s="36">
        <f t="shared" si="86"/>
        <v>0</v>
      </c>
      <c r="J21" s="35">
        <f t="shared" si="69"/>
        <v>1</v>
      </c>
      <c r="K21" s="36">
        <f t="shared" si="70"/>
        <v>0</v>
      </c>
      <c r="L21" s="4">
        <f t="shared" si="71"/>
        <v>0</v>
      </c>
      <c r="M21" s="7"/>
      <c r="N21" s="33" t="e">
        <f t="shared" si="72"/>
        <v>#DIV/0!</v>
      </c>
      <c r="O21" s="34"/>
      <c r="P21" s="33" t="e">
        <f t="shared" si="73"/>
        <v>#DIV/0!</v>
      </c>
      <c r="Q21" s="34">
        <f t="shared" si="83"/>
        <v>0</v>
      </c>
      <c r="R21" s="5">
        <f t="shared" si="74"/>
        <v>0</v>
      </c>
      <c r="S21" s="7">
        <f t="shared" si="75"/>
        <v>0</v>
      </c>
      <c r="T21" s="29">
        <v>0</v>
      </c>
      <c r="U21" s="30">
        <f t="shared" si="76"/>
        <v>0</v>
      </c>
      <c r="V21" s="29">
        <v>1</v>
      </c>
      <c r="W21" s="30">
        <f t="shared" si="77"/>
        <v>0</v>
      </c>
      <c r="X21" s="6">
        <f t="shared" si="78"/>
        <v>0</v>
      </c>
      <c r="Y21" s="7"/>
      <c r="Z21" s="116">
        <v>1.4999999999999999E-2</v>
      </c>
      <c r="AA21" s="91">
        <f t="shared" si="79"/>
        <v>0</v>
      </c>
      <c r="AB21" s="90">
        <f t="shared" si="80"/>
        <v>0.98499999999999999</v>
      </c>
      <c r="AC21" s="91">
        <f t="shared" si="81"/>
        <v>0</v>
      </c>
      <c r="AD21" s="92">
        <f t="shared" si="82"/>
        <v>0</v>
      </c>
      <c r="AE21" s="144">
        <f t="shared" si="84"/>
        <v>0</v>
      </c>
    </row>
    <row r="22" spans="2:31">
      <c r="B22" s="85">
        <f t="shared" si="85"/>
        <v>7</v>
      </c>
      <c r="C22" s="26"/>
      <c r="D22" s="26"/>
      <c r="E22" s="31"/>
      <c r="F22" s="27"/>
      <c r="G22" s="7"/>
      <c r="H22" s="35">
        <v>0</v>
      </c>
      <c r="I22" s="36">
        <f t="shared" si="86"/>
        <v>0</v>
      </c>
      <c r="J22" s="35">
        <f t="shared" si="69"/>
        <v>1</v>
      </c>
      <c r="K22" s="36">
        <f t="shared" si="70"/>
        <v>0</v>
      </c>
      <c r="L22" s="4">
        <f t="shared" si="71"/>
        <v>0</v>
      </c>
      <c r="M22" s="7"/>
      <c r="N22" s="33" t="e">
        <f t="shared" si="72"/>
        <v>#DIV/0!</v>
      </c>
      <c r="O22" s="34"/>
      <c r="P22" s="33" t="e">
        <f t="shared" si="73"/>
        <v>#DIV/0!</v>
      </c>
      <c r="Q22" s="34">
        <f t="shared" si="83"/>
        <v>0</v>
      </c>
      <c r="R22" s="5">
        <f t="shared" si="74"/>
        <v>0</v>
      </c>
      <c r="S22" s="7">
        <f t="shared" si="75"/>
        <v>0</v>
      </c>
      <c r="T22" s="29">
        <v>0</v>
      </c>
      <c r="U22" s="30">
        <f t="shared" si="76"/>
        <v>0</v>
      </c>
      <c r="V22" s="29">
        <v>1</v>
      </c>
      <c r="W22" s="30">
        <f t="shared" si="77"/>
        <v>0</v>
      </c>
      <c r="X22" s="6">
        <f t="shared" si="78"/>
        <v>0</v>
      </c>
      <c r="Y22" s="7"/>
      <c r="Z22" s="116">
        <v>1.4999999999999999E-2</v>
      </c>
      <c r="AA22" s="91">
        <f t="shared" si="79"/>
        <v>0</v>
      </c>
      <c r="AB22" s="90">
        <f t="shared" si="80"/>
        <v>0.98499999999999999</v>
      </c>
      <c r="AC22" s="91">
        <f t="shared" si="81"/>
        <v>0</v>
      </c>
      <c r="AD22" s="92">
        <f t="shared" si="82"/>
        <v>0</v>
      </c>
      <c r="AE22" s="144">
        <f t="shared" si="84"/>
        <v>0</v>
      </c>
    </row>
    <row r="23" spans="2:31">
      <c r="B23" s="85">
        <f t="shared" si="85"/>
        <v>8</v>
      </c>
      <c r="C23" s="26"/>
      <c r="D23" s="26"/>
      <c r="E23" s="31"/>
      <c r="F23" s="27"/>
      <c r="G23" s="7"/>
      <c r="H23" s="35">
        <v>0</v>
      </c>
      <c r="I23" s="36">
        <f t="shared" si="86"/>
        <v>0</v>
      </c>
      <c r="J23" s="35">
        <f t="shared" si="69"/>
        <v>1</v>
      </c>
      <c r="K23" s="36">
        <f t="shared" si="70"/>
        <v>0</v>
      </c>
      <c r="L23" s="4">
        <f t="shared" si="71"/>
        <v>0</v>
      </c>
      <c r="M23" s="7"/>
      <c r="N23" s="33" t="e">
        <f t="shared" si="72"/>
        <v>#DIV/0!</v>
      </c>
      <c r="O23" s="34"/>
      <c r="P23" s="33" t="e">
        <f t="shared" si="73"/>
        <v>#DIV/0!</v>
      </c>
      <c r="Q23" s="34">
        <f t="shared" si="83"/>
        <v>0</v>
      </c>
      <c r="R23" s="5">
        <f t="shared" si="74"/>
        <v>0</v>
      </c>
      <c r="S23" s="7">
        <f t="shared" si="75"/>
        <v>0</v>
      </c>
      <c r="T23" s="29">
        <v>0</v>
      </c>
      <c r="U23" s="30">
        <f t="shared" si="76"/>
        <v>0</v>
      </c>
      <c r="V23" s="29">
        <v>1</v>
      </c>
      <c r="W23" s="30">
        <f t="shared" si="77"/>
        <v>0</v>
      </c>
      <c r="X23" s="6">
        <f t="shared" si="78"/>
        <v>0</v>
      </c>
      <c r="Y23" s="7"/>
      <c r="Z23" s="116">
        <v>1.4999999999999999E-2</v>
      </c>
      <c r="AA23" s="91">
        <f t="shared" si="79"/>
        <v>0</v>
      </c>
      <c r="AB23" s="90">
        <f t="shared" si="80"/>
        <v>0.98499999999999999</v>
      </c>
      <c r="AC23" s="91">
        <f t="shared" si="81"/>
        <v>0</v>
      </c>
      <c r="AD23" s="92">
        <f t="shared" si="82"/>
        <v>0</v>
      </c>
      <c r="AE23" s="144">
        <f t="shared" si="84"/>
        <v>0</v>
      </c>
    </row>
    <row r="24" spans="2:31">
      <c r="B24" s="85">
        <f t="shared" si="85"/>
        <v>9</v>
      </c>
      <c r="C24" s="26"/>
      <c r="D24" s="26"/>
      <c r="E24" s="31"/>
      <c r="F24" s="27"/>
      <c r="G24" s="7"/>
      <c r="H24" s="35">
        <v>0</v>
      </c>
      <c r="I24" s="36">
        <f t="shared" ref="I24" si="87">E24*H24</f>
        <v>0</v>
      </c>
      <c r="J24" s="35">
        <f t="shared" ref="J24" si="88">100%-H24</f>
        <v>1</v>
      </c>
      <c r="K24" s="36">
        <f t="shared" ref="K24" si="89">E24*J24</f>
        <v>0</v>
      </c>
      <c r="L24" s="4">
        <f t="shared" ref="L24" si="90">I24+K24</f>
        <v>0</v>
      </c>
      <c r="M24" s="7"/>
      <c r="N24" s="33" t="e">
        <f t="shared" ref="N24" si="91">O24/E24</f>
        <v>#DIV/0!</v>
      </c>
      <c r="O24" s="34"/>
      <c r="P24" s="33" t="e">
        <f t="shared" ref="P24" si="92">Q24/E24</f>
        <v>#DIV/0!</v>
      </c>
      <c r="Q24" s="34">
        <f t="shared" ref="Q24" si="93">L24-O24</f>
        <v>0</v>
      </c>
      <c r="R24" s="5">
        <f t="shared" ref="R24" si="94">O24+Q24</f>
        <v>0</v>
      </c>
      <c r="S24" s="7">
        <f t="shared" ref="S24" si="95">+R24-E24</f>
        <v>0</v>
      </c>
      <c r="T24" s="29">
        <v>0</v>
      </c>
      <c r="U24" s="30">
        <f t="shared" ref="U24" si="96">E24*T24</f>
        <v>0</v>
      </c>
      <c r="V24" s="29">
        <v>1</v>
      </c>
      <c r="W24" s="30">
        <f t="shared" ref="W24" si="97">E24*V24</f>
        <v>0</v>
      </c>
      <c r="X24" s="6">
        <f t="shared" ref="X24" si="98">U24+W24</f>
        <v>0</v>
      </c>
      <c r="Y24" s="7"/>
      <c r="Z24" s="116">
        <v>1.4999999999999999E-2</v>
      </c>
      <c r="AA24" s="91">
        <f t="shared" ref="AA24" si="99">L24*Z24</f>
        <v>0</v>
      </c>
      <c r="AB24" s="90">
        <f t="shared" ref="AB24" si="100">100%-Z24</f>
        <v>0.98499999999999999</v>
      </c>
      <c r="AC24" s="91">
        <f t="shared" ref="AC24" si="101">L24*AB24</f>
        <v>0</v>
      </c>
      <c r="AD24" s="92">
        <f t="shared" ref="AD24" si="102">AA24+AC24</f>
        <v>0</v>
      </c>
      <c r="AE24" s="144">
        <f t="shared" ref="AE24" si="103">+AD24-E24</f>
        <v>0</v>
      </c>
    </row>
    <row r="25" spans="2:31">
      <c r="B25" s="85">
        <f t="shared" si="85"/>
        <v>10</v>
      </c>
      <c r="C25" s="26"/>
      <c r="D25" s="26"/>
      <c r="E25" s="31"/>
      <c r="F25" s="27"/>
      <c r="G25" s="7"/>
      <c r="H25" s="35">
        <v>0</v>
      </c>
      <c r="I25" s="36">
        <f t="shared" ref="I25" si="104">E25*H25</f>
        <v>0</v>
      </c>
      <c r="J25" s="35">
        <f t="shared" ref="J25" si="105">100%-H25</f>
        <v>1</v>
      </c>
      <c r="K25" s="36">
        <f t="shared" ref="K25" si="106">E25*J25</f>
        <v>0</v>
      </c>
      <c r="L25" s="4">
        <f t="shared" ref="L25" si="107">I25+K25</f>
        <v>0</v>
      </c>
      <c r="M25" s="7"/>
      <c r="N25" s="33" t="e">
        <f t="shared" ref="N25" si="108">O25/E25</f>
        <v>#DIV/0!</v>
      </c>
      <c r="O25" s="34"/>
      <c r="P25" s="33" t="e">
        <f t="shared" ref="P25" si="109">Q25/E25</f>
        <v>#DIV/0!</v>
      </c>
      <c r="Q25" s="34">
        <f t="shared" ref="Q25" si="110">L25-O25</f>
        <v>0</v>
      </c>
      <c r="R25" s="5">
        <f t="shared" ref="R25" si="111">O25+Q25</f>
        <v>0</v>
      </c>
      <c r="S25" s="7">
        <f t="shared" ref="S25" si="112">+R25-E25</f>
        <v>0</v>
      </c>
      <c r="T25" s="29">
        <v>0</v>
      </c>
      <c r="U25" s="30">
        <f t="shared" ref="U25" si="113">E25*T25</f>
        <v>0</v>
      </c>
      <c r="V25" s="29">
        <v>1</v>
      </c>
      <c r="W25" s="30">
        <f t="shared" ref="W25" si="114">E25*V25</f>
        <v>0</v>
      </c>
      <c r="X25" s="6">
        <f t="shared" ref="X25" si="115">U25+W25</f>
        <v>0</v>
      </c>
      <c r="Y25" s="7"/>
      <c r="Z25" s="116">
        <v>1.4999999999999999E-2</v>
      </c>
      <c r="AA25" s="91">
        <f t="shared" ref="AA25" si="116">L25*Z25</f>
        <v>0</v>
      </c>
      <c r="AB25" s="90">
        <f t="shared" ref="AB25" si="117">100%-Z25</f>
        <v>0.98499999999999999</v>
      </c>
      <c r="AC25" s="91">
        <f t="shared" ref="AC25" si="118">L25*AB25</f>
        <v>0</v>
      </c>
      <c r="AD25" s="92">
        <f t="shared" ref="AD25" si="119">AA25+AC25</f>
        <v>0</v>
      </c>
      <c r="AE25" s="144">
        <f t="shared" ref="AE25" si="120">+AD25-E25</f>
        <v>0</v>
      </c>
    </row>
    <row r="26" spans="2:31" ht="15" customHeight="1">
      <c r="B26" s="85"/>
      <c r="C26" s="26"/>
      <c r="D26" s="26"/>
      <c r="E26" s="86"/>
      <c r="F26" s="27"/>
      <c r="G26" s="7"/>
      <c r="H26" s="35"/>
      <c r="I26" s="36"/>
      <c r="J26" s="35"/>
      <c r="K26" s="36"/>
      <c r="L26" s="4"/>
      <c r="M26" s="7"/>
      <c r="N26" s="33"/>
      <c r="O26" s="34"/>
      <c r="P26" s="33"/>
      <c r="Q26" s="34"/>
      <c r="R26" s="5"/>
      <c r="S26" s="7">
        <f t="shared" ref="S26" si="121">+R26-E26</f>
        <v>0</v>
      </c>
      <c r="T26" s="29"/>
      <c r="U26" s="30"/>
      <c r="V26" s="29"/>
      <c r="W26" s="30"/>
      <c r="X26" s="6"/>
      <c r="Y26" s="7"/>
      <c r="Z26" s="90"/>
      <c r="AA26" s="91"/>
      <c r="AB26" s="90"/>
      <c r="AC26" s="91"/>
      <c r="AD26" s="92"/>
    </row>
    <row r="27" spans="2:31" ht="15" customHeight="1">
      <c r="B27" s="51"/>
      <c r="C27" s="8"/>
      <c r="D27" s="8"/>
      <c r="E27" s="46">
        <f>SUM(E16:E26)</f>
        <v>0</v>
      </c>
      <c r="F27" s="40"/>
      <c r="G27" s="47"/>
      <c r="H27" s="48"/>
      <c r="I27" s="52">
        <f>SUM(I16:I26)</f>
        <v>0</v>
      </c>
      <c r="J27" s="53"/>
      <c r="K27" s="52">
        <f>SUM(K16:K26)</f>
        <v>0</v>
      </c>
      <c r="L27" s="52">
        <f>SUM(L16:L26)</f>
        <v>0</v>
      </c>
      <c r="M27" s="54"/>
      <c r="N27" s="53"/>
      <c r="O27" s="52">
        <f>SUM(O16:O26)</f>
        <v>0</v>
      </c>
      <c r="P27" s="53"/>
      <c r="Q27" s="52">
        <f>SUM(Q16:Q26)</f>
        <v>0</v>
      </c>
      <c r="R27" s="52">
        <f>SUM(R16:R26)</f>
        <v>0</v>
      </c>
      <c r="S27" s="54"/>
      <c r="T27" s="54"/>
      <c r="U27" s="52">
        <f>SUM(U16:U26)</f>
        <v>0</v>
      </c>
      <c r="V27" s="54"/>
      <c r="W27" s="52">
        <f>SUM(W16:W26)</f>
        <v>0</v>
      </c>
      <c r="X27" s="52">
        <f>SUM(X16:X26)</f>
        <v>0</v>
      </c>
      <c r="Y27" s="54"/>
      <c r="Z27" s="54"/>
      <c r="AA27" s="52">
        <f>SUM(AA16:AA26)</f>
        <v>0</v>
      </c>
      <c r="AB27" s="54"/>
      <c r="AC27" s="52">
        <f>SUM(AC16:AC26)</f>
        <v>0</v>
      </c>
      <c r="AD27" s="52">
        <f>SUM(AD16:AD26)</f>
        <v>0</v>
      </c>
    </row>
    <row r="28" spans="2:31" ht="15" customHeight="1" thickBot="1">
      <c r="B28" s="21"/>
      <c r="C28" s="14"/>
      <c r="D28" s="14"/>
      <c r="E28" s="43"/>
      <c r="F28" s="44"/>
      <c r="G28" s="28"/>
      <c r="H28" s="15" t="s">
        <v>41</v>
      </c>
      <c r="I28" s="37"/>
      <c r="J28" s="38"/>
      <c r="K28" s="37"/>
      <c r="L28" s="39"/>
      <c r="M28" s="252">
        <f>+O27-AA27</f>
        <v>0</v>
      </c>
      <c r="N28" s="253"/>
      <c r="O28" s="42"/>
      <c r="P28" s="41"/>
      <c r="Q28" s="42"/>
      <c r="R28" s="42"/>
      <c r="S28" s="28"/>
      <c r="T28" s="28"/>
      <c r="U28" s="28"/>
      <c r="V28" s="28"/>
      <c r="W28" s="28"/>
      <c r="X28" s="45"/>
      <c r="Y28" s="28"/>
      <c r="Z28" s="28"/>
      <c r="AA28" s="28"/>
      <c r="AB28" s="28"/>
      <c r="AC28" s="28"/>
      <c r="AD28" s="45"/>
    </row>
    <row r="29" spans="2:31" ht="16.5" thickBot="1">
      <c r="B29" s="22"/>
      <c r="C29" s="9"/>
      <c r="D29" s="9"/>
      <c r="E29" s="10"/>
      <c r="F29" s="11"/>
      <c r="G29" s="23"/>
      <c r="H29" s="12"/>
      <c r="I29" s="13"/>
      <c r="J29" s="12"/>
      <c r="K29" s="13"/>
      <c r="L29" s="13"/>
      <c r="M29" s="68" t="s">
        <v>53</v>
      </c>
      <c r="N29" s="250">
        <f>+M28+M12</f>
        <v>0</v>
      </c>
      <c r="O29" s="251"/>
      <c r="P29" s="12"/>
      <c r="Q29" s="13"/>
      <c r="R29" s="13"/>
      <c r="S29" s="66"/>
      <c r="T29" s="66"/>
      <c r="U29" s="66"/>
      <c r="V29" s="66"/>
      <c r="W29" s="66"/>
      <c r="X29" s="67"/>
      <c r="Y29" s="66"/>
      <c r="Z29" s="66"/>
      <c r="AA29" s="66"/>
      <c r="AB29" s="66"/>
      <c r="AC29" s="66"/>
      <c r="AD29" s="67"/>
    </row>
    <row r="31" spans="2:31">
      <c r="K31" s="125"/>
      <c r="L31" s="120" t="s">
        <v>58</v>
      </c>
      <c r="M31" s="120"/>
      <c r="N31" s="120"/>
      <c r="O31" s="129" t="s">
        <v>59</v>
      </c>
      <c r="P31" s="120"/>
      <c r="Q31" s="133" t="s">
        <v>60</v>
      </c>
    </row>
    <row r="32" spans="2:31" ht="15" customHeight="1">
      <c r="K32" s="247" t="s">
        <v>57</v>
      </c>
      <c r="L32" s="126" t="s">
        <v>81</v>
      </c>
      <c r="M32" s="120"/>
      <c r="N32" s="120"/>
      <c r="O32" s="130">
        <f>+SUM(O16:O20)</f>
        <v>0</v>
      </c>
      <c r="P32" s="120"/>
      <c r="Q32" s="130">
        <f>+O32</f>
        <v>0</v>
      </c>
    </row>
    <row r="33" spans="11:17">
      <c r="K33" s="248"/>
      <c r="L33" s="127" t="s">
        <v>61</v>
      </c>
      <c r="M33" s="121"/>
      <c r="N33" s="121"/>
      <c r="O33" s="131">
        <f>+SUM(O21:O25)</f>
        <v>0</v>
      </c>
      <c r="P33" s="121"/>
      <c r="Q33" s="131">
        <f>+Q32+O33</f>
        <v>0</v>
      </c>
    </row>
    <row r="34" spans="11:17">
      <c r="K34" s="248"/>
      <c r="L34" s="127" t="s">
        <v>62</v>
      </c>
      <c r="M34" s="121"/>
      <c r="N34" s="121"/>
      <c r="O34" s="131" t="e">
        <f>+SUM(#REF!)</f>
        <v>#REF!</v>
      </c>
      <c r="P34" s="121"/>
      <c r="Q34" s="131" t="e">
        <f>+Q33+O34</f>
        <v>#REF!</v>
      </c>
    </row>
    <row r="35" spans="11:17">
      <c r="K35" s="248"/>
      <c r="L35" s="127" t="s">
        <v>82</v>
      </c>
      <c r="M35" s="121"/>
      <c r="N35" s="121"/>
      <c r="O35" s="131" t="e">
        <f>+SUM(#REF!)</f>
        <v>#REF!</v>
      </c>
      <c r="P35" s="121"/>
      <c r="Q35" s="131" t="e">
        <f t="shared" ref="Q35:Q36" si="122">+Q34+O35</f>
        <v>#REF!</v>
      </c>
    </row>
    <row r="36" spans="11:17">
      <c r="K36" s="249"/>
      <c r="L36" s="128" t="s">
        <v>63</v>
      </c>
      <c r="M36" s="122"/>
      <c r="N36" s="122"/>
      <c r="O36" s="131">
        <f>+SUM(O26:O26)</f>
        <v>0</v>
      </c>
      <c r="P36" s="122"/>
      <c r="Q36" s="134" t="e">
        <f t="shared" si="122"/>
        <v>#REF!</v>
      </c>
    </row>
    <row r="37" spans="11:17">
      <c r="K37" s="123"/>
      <c r="L37" s="129" t="s">
        <v>16</v>
      </c>
      <c r="M37" s="124"/>
      <c r="N37" s="124"/>
      <c r="O37" s="132" t="e">
        <f>+SUM(O32:O36)</f>
        <v>#REF!</v>
      </c>
      <c r="P37" s="124"/>
      <c r="Q37" s="132" t="e">
        <f>+Q36</f>
        <v>#REF!</v>
      </c>
    </row>
  </sheetData>
  <mergeCells count="28">
    <mergeCell ref="K32:K36"/>
    <mergeCell ref="Z14:AC14"/>
    <mergeCell ref="H15:I15"/>
    <mergeCell ref="J15:K15"/>
    <mergeCell ref="N15:O15"/>
    <mergeCell ref="P15:Q15"/>
    <mergeCell ref="Z15:AA15"/>
    <mergeCell ref="AB15:AC15"/>
    <mergeCell ref="M28:N28"/>
    <mergeCell ref="T15:U15"/>
    <mergeCell ref="V15:W15"/>
    <mergeCell ref="N29:O29"/>
    <mergeCell ref="M12:N12"/>
    <mergeCell ref="H14:K14"/>
    <mergeCell ref="N14:Q14"/>
    <mergeCell ref="T14:W14"/>
    <mergeCell ref="H2:K2"/>
    <mergeCell ref="N2:Q2"/>
    <mergeCell ref="T2:W2"/>
    <mergeCell ref="Z2:AC2"/>
    <mergeCell ref="H3:I3"/>
    <mergeCell ref="J3:K3"/>
    <mergeCell ref="N3:O3"/>
    <mergeCell ref="P3:Q3"/>
    <mergeCell ref="T3:U3"/>
    <mergeCell ref="V3:W3"/>
    <mergeCell ref="Z3:AA3"/>
    <mergeCell ref="AB3:AC3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B1:AE34"/>
  <sheetViews>
    <sheetView workbookViewId="0">
      <pane xSplit="1" ySplit="3" topLeftCell="B4" activePane="bottomRight" state="frozen"/>
      <selection activeCell="Z34" sqref="Z34:Z87"/>
      <selection pane="topRight" activeCell="Z34" sqref="Z34:Z87"/>
      <selection pane="bottomLeft" activeCell="Z34" sqref="Z34:Z87"/>
      <selection pane="bottomRight" activeCell="Z19" sqref="Z19"/>
    </sheetView>
  </sheetViews>
  <sheetFormatPr defaultRowHeight="15"/>
  <cols>
    <col min="1" max="1" width="2.140625" customWidth="1"/>
    <col min="2" max="2" width="4.140625" customWidth="1"/>
    <col min="3" max="3" width="22.28515625" customWidth="1"/>
    <col min="4" max="4" width="16.7109375" customWidth="1"/>
    <col min="7" max="7" width="1.7109375" customWidth="1"/>
    <col min="8" max="8" width="5.28515625" customWidth="1"/>
    <col min="9" max="9" width="8.7109375" customWidth="1"/>
    <col min="10" max="10" width="5.28515625" customWidth="1"/>
    <col min="11" max="11" width="8.7109375" customWidth="1"/>
    <col min="13" max="13" width="1.7109375" customWidth="1"/>
    <col min="14" max="14" width="5.28515625" customWidth="1"/>
    <col min="15" max="15" width="8.7109375" customWidth="1"/>
    <col min="16" max="16" width="5.28515625" customWidth="1"/>
    <col min="17" max="17" width="8.7109375" customWidth="1"/>
    <col min="19" max="19" width="1.7109375" customWidth="1"/>
    <col min="20" max="20" width="5.28515625" customWidth="1"/>
    <col min="21" max="21" width="8.7109375" customWidth="1"/>
    <col min="22" max="22" width="5.28515625" customWidth="1"/>
    <col min="23" max="23" width="8.7109375" customWidth="1"/>
    <col min="25" max="25" width="1.7109375" customWidth="1"/>
    <col min="26" max="26" width="5.28515625" customWidth="1"/>
    <col min="27" max="27" width="8.7109375" customWidth="1"/>
    <col min="28" max="28" width="5.28515625" customWidth="1"/>
    <col min="29" max="29" width="8.7109375" customWidth="1"/>
  </cols>
  <sheetData>
    <row r="1" spans="2:31">
      <c r="B1" s="1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55"/>
      <c r="Y1" s="2"/>
      <c r="Z1" s="2"/>
      <c r="AA1" s="2"/>
      <c r="AB1" s="2"/>
      <c r="AC1" s="2"/>
      <c r="AD1" s="55"/>
    </row>
    <row r="2" spans="2:31">
      <c r="B2" s="49" t="s">
        <v>112</v>
      </c>
      <c r="C2" s="50"/>
      <c r="D2" s="50"/>
      <c r="E2" s="17"/>
      <c r="F2" s="17"/>
      <c r="G2" s="17"/>
      <c r="H2" s="238" t="s">
        <v>6</v>
      </c>
      <c r="I2" s="238"/>
      <c r="J2" s="238"/>
      <c r="K2" s="238"/>
      <c r="L2" s="18"/>
      <c r="M2" s="17"/>
      <c r="N2" s="239" t="s">
        <v>5</v>
      </c>
      <c r="O2" s="239"/>
      <c r="P2" s="239"/>
      <c r="Q2" s="239"/>
      <c r="R2" s="18"/>
      <c r="S2" s="17"/>
      <c r="T2" s="254" t="s">
        <v>8</v>
      </c>
      <c r="U2" s="255"/>
      <c r="V2" s="255"/>
      <c r="W2" s="256"/>
      <c r="X2" s="19"/>
      <c r="Y2" s="17"/>
      <c r="Z2" s="235" t="s">
        <v>43</v>
      </c>
      <c r="AA2" s="235"/>
      <c r="AB2" s="235"/>
      <c r="AC2" s="235"/>
      <c r="AD2" s="19"/>
    </row>
    <row r="3" spans="2:31">
      <c r="B3" s="56" t="s">
        <v>0</v>
      </c>
      <c r="C3" s="56" t="s">
        <v>2</v>
      </c>
      <c r="D3" s="56" t="s">
        <v>1</v>
      </c>
      <c r="E3" s="56" t="s">
        <v>7</v>
      </c>
      <c r="F3" s="56" t="s">
        <v>9</v>
      </c>
      <c r="G3" s="2"/>
      <c r="H3" s="241" t="s">
        <v>3</v>
      </c>
      <c r="I3" s="241"/>
      <c r="J3" s="242" t="s">
        <v>4</v>
      </c>
      <c r="K3" s="242"/>
      <c r="L3" s="3" t="s">
        <v>10</v>
      </c>
      <c r="M3" s="1"/>
      <c r="N3" s="243" t="s">
        <v>3</v>
      </c>
      <c r="O3" s="243"/>
      <c r="P3" s="244" t="s">
        <v>4</v>
      </c>
      <c r="Q3" s="244"/>
      <c r="R3" s="3" t="s">
        <v>10</v>
      </c>
      <c r="S3" s="2"/>
      <c r="T3" s="245" t="s">
        <v>3</v>
      </c>
      <c r="U3" s="245"/>
      <c r="V3" s="246" t="s">
        <v>4</v>
      </c>
      <c r="W3" s="246"/>
      <c r="X3" s="20" t="s">
        <v>10</v>
      </c>
      <c r="Y3" s="2"/>
      <c r="Z3" s="236" t="s">
        <v>3</v>
      </c>
      <c r="AA3" s="236"/>
      <c r="AB3" s="237" t="s">
        <v>4</v>
      </c>
      <c r="AC3" s="237"/>
      <c r="AD3" s="20" t="s">
        <v>10</v>
      </c>
    </row>
    <row r="4" spans="2:31">
      <c r="B4" s="16">
        <v>1</v>
      </c>
      <c r="C4" s="26"/>
      <c r="D4" s="26"/>
      <c r="E4" s="57"/>
      <c r="F4" s="27"/>
      <c r="G4" s="7"/>
      <c r="H4" s="35">
        <v>0.55000000000000004</v>
      </c>
      <c r="I4" s="36">
        <f t="shared" ref="I4:I8" si="0">E4*H4</f>
        <v>0</v>
      </c>
      <c r="J4" s="35">
        <f t="shared" ref="J4:J8" si="1">100%-H4</f>
        <v>0.44999999999999996</v>
      </c>
      <c r="K4" s="36">
        <f t="shared" ref="K4:K8" si="2">E4*J4</f>
        <v>0</v>
      </c>
      <c r="L4" s="4">
        <f t="shared" ref="L4:L8" si="3">I4+K4</f>
        <v>0</v>
      </c>
      <c r="M4" s="7"/>
      <c r="N4" s="33" t="e">
        <f t="shared" ref="N4:N8" si="4">O4/E4</f>
        <v>#DIV/0!</v>
      </c>
      <c r="O4" s="34"/>
      <c r="P4" s="33" t="e">
        <f t="shared" ref="P4:P8" si="5">Q4/E4</f>
        <v>#DIV/0!</v>
      </c>
      <c r="Q4" s="34">
        <f t="shared" ref="Q4:Q8" si="6">L4-O4</f>
        <v>0</v>
      </c>
      <c r="R4" s="5">
        <f t="shared" ref="R4:R8" si="7">O4+Q4</f>
        <v>0</v>
      </c>
      <c r="S4" s="7">
        <f t="shared" ref="S4:S8" si="8">+R4-E4</f>
        <v>0</v>
      </c>
      <c r="T4" s="29">
        <v>0.5</v>
      </c>
      <c r="U4" s="30">
        <f t="shared" ref="U4:U8" si="9">E4*T4</f>
        <v>0</v>
      </c>
      <c r="V4" s="29">
        <v>0.5</v>
      </c>
      <c r="W4" s="30">
        <f t="shared" ref="W4:W8" si="10">E4*V4</f>
        <v>0</v>
      </c>
      <c r="X4" s="6">
        <f t="shared" ref="X4:X8" si="11">U4+W4</f>
        <v>0</v>
      </c>
      <c r="Y4" s="7"/>
      <c r="Z4" s="90">
        <v>0.6</v>
      </c>
      <c r="AA4" s="91">
        <f t="shared" ref="AA4:AA8" si="12">L4*Z4</f>
        <v>0</v>
      </c>
      <c r="AB4" s="90">
        <f t="shared" ref="AB4:AB8" si="13">100%-Z4</f>
        <v>0.4</v>
      </c>
      <c r="AC4" s="91">
        <f t="shared" ref="AC4:AC8" si="14">L4*AB4</f>
        <v>0</v>
      </c>
      <c r="AD4" s="92">
        <f t="shared" ref="AD4:AD8" si="15">AA4+AC4</f>
        <v>0</v>
      </c>
      <c r="AE4" s="144">
        <f t="shared" ref="AE4:AE8" si="16">+AD4-E4</f>
        <v>0</v>
      </c>
    </row>
    <row r="5" spans="2:31">
      <c r="B5" s="16">
        <f>1+B4</f>
        <v>2</v>
      </c>
      <c r="C5" s="26"/>
      <c r="D5" s="26"/>
      <c r="E5" s="57"/>
      <c r="F5" s="27"/>
      <c r="G5" s="7"/>
      <c r="H5" s="35">
        <v>0.55000000000000004</v>
      </c>
      <c r="I5" s="36">
        <f t="shared" si="0"/>
        <v>0</v>
      </c>
      <c r="J5" s="35">
        <f t="shared" si="1"/>
        <v>0.44999999999999996</v>
      </c>
      <c r="K5" s="36">
        <f t="shared" si="2"/>
        <v>0</v>
      </c>
      <c r="L5" s="4">
        <f t="shared" si="3"/>
        <v>0</v>
      </c>
      <c r="M5" s="7"/>
      <c r="N5" s="33" t="e">
        <f t="shared" si="4"/>
        <v>#DIV/0!</v>
      </c>
      <c r="O5" s="34"/>
      <c r="P5" s="33" t="e">
        <f t="shared" si="5"/>
        <v>#DIV/0!</v>
      </c>
      <c r="Q5" s="34">
        <f t="shared" si="6"/>
        <v>0</v>
      </c>
      <c r="R5" s="5">
        <f t="shared" si="7"/>
        <v>0</v>
      </c>
      <c r="S5" s="7">
        <f t="shared" si="8"/>
        <v>0</v>
      </c>
      <c r="T5" s="29">
        <v>0.5</v>
      </c>
      <c r="U5" s="30">
        <f t="shared" si="9"/>
        <v>0</v>
      </c>
      <c r="V5" s="29">
        <v>0.5</v>
      </c>
      <c r="W5" s="30">
        <f t="shared" si="10"/>
        <v>0</v>
      </c>
      <c r="X5" s="6">
        <f t="shared" si="11"/>
        <v>0</v>
      </c>
      <c r="Y5" s="7"/>
      <c r="Z5" s="90">
        <v>0.6</v>
      </c>
      <c r="AA5" s="91">
        <f t="shared" si="12"/>
        <v>0</v>
      </c>
      <c r="AB5" s="90">
        <f t="shared" si="13"/>
        <v>0.4</v>
      </c>
      <c r="AC5" s="91">
        <f t="shared" si="14"/>
        <v>0</v>
      </c>
      <c r="AD5" s="92">
        <f t="shared" si="15"/>
        <v>0</v>
      </c>
      <c r="AE5" s="144">
        <f t="shared" si="16"/>
        <v>0</v>
      </c>
    </row>
    <row r="6" spans="2:31">
      <c r="B6" s="16">
        <f t="shared" ref="B6:B8" si="17">1+B5</f>
        <v>3</v>
      </c>
      <c r="C6" s="26"/>
      <c r="D6" s="26"/>
      <c r="E6" s="57"/>
      <c r="F6" s="27"/>
      <c r="G6" s="7"/>
      <c r="H6" s="35">
        <v>0.6</v>
      </c>
      <c r="I6" s="36">
        <f t="shared" si="0"/>
        <v>0</v>
      </c>
      <c r="J6" s="35">
        <f t="shared" si="1"/>
        <v>0.4</v>
      </c>
      <c r="K6" s="36">
        <f t="shared" si="2"/>
        <v>0</v>
      </c>
      <c r="L6" s="4">
        <f t="shared" si="3"/>
        <v>0</v>
      </c>
      <c r="M6" s="7"/>
      <c r="N6" s="33" t="e">
        <f t="shared" si="4"/>
        <v>#DIV/0!</v>
      </c>
      <c r="O6" s="34"/>
      <c r="P6" s="33" t="e">
        <f t="shared" si="5"/>
        <v>#DIV/0!</v>
      </c>
      <c r="Q6" s="34">
        <f t="shared" si="6"/>
        <v>0</v>
      </c>
      <c r="R6" s="5">
        <f t="shared" si="7"/>
        <v>0</v>
      </c>
      <c r="S6" s="7">
        <f t="shared" si="8"/>
        <v>0</v>
      </c>
      <c r="T6" s="29">
        <v>0.5</v>
      </c>
      <c r="U6" s="30">
        <f t="shared" si="9"/>
        <v>0</v>
      </c>
      <c r="V6" s="29">
        <v>0.5</v>
      </c>
      <c r="W6" s="30">
        <f t="shared" si="10"/>
        <v>0</v>
      </c>
      <c r="X6" s="6">
        <f t="shared" si="11"/>
        <v>0</v>
      </c>
      <c r="Y6" s="7"/>
      <c r="Z6" s="90">
        <v>0.6</v>
      </c>
      <c r="AA6" s="91">
        <f t="shared" si="12"/>
        <v>0</v>
      </c>
      <c r="AB6" s="90">
        <f t="shared" si="13"/>
        <v>0.4</v>
      </c>
      <c r="AC6" s="91">
        <f t="shared" si="14"/>
        <v>0</v>
      </c>
      <c r="AD6" s="92">
        <f t="shared" si="15"/>
        <v>0</v>
      </c>
      <c r="AE6" s="144">
        <f t="shared" si="16"/>
        <v>0</v>
      </c>
    </row>
    <row r="7" spans="2:31">
      <c r="B7" s="16">
        <f t="shared" si="17"/>
        <v>4</v>
      </c>
      <c r="C7" s="26"/>
      <c r="D7" s="26"/>
      <c r="E7" s="57"/>
      <c r="F7" s="27"/>
      <c r="G7" s="7"/>
      <c r="H7" s="35">
        <v>0.4</v>
      </c>
      <c r="I7" s="36">
        <f t="shared" si="0"/>
        <v>0</v>
      </c>
      <c r="J7" s="35">
        <f t="shared" si="1"/>
        <v>0.6</v>
      </c>
      <c r="K7" s="36">
        <f t="shared" si="2"/>
        <v>0</v>
      </c>
      <c r="L7" s="4">
        <f t="shared" si="3"/>
        <v>0</v>
      </c>
      <c r="M7" s="7"/>
      <c r="N7" s="33" t="e">
        <f t="shared" si="4"/>
        <v>#DIV/0!</v>
      </c>
      <c r="O7" s="34"/>
      <c r="P7" s="33" t="e">
        <f t="shared" si="5"/>
        <v>#DIV/0!</v>
      </c>
      <c r="Q7" s="34">
        <f t="shared" si="6"/>
        <v>0</v>
      </c>
      <c r="R7" s="5">
        <f t="shared" si="7"/>
        <v>0</v>
      </c>
      <c r="S7" s="7">
        <f t="shared" si="8"/>
        <v>0</v>
      </c>
      <c r="T7" s="29">
        <v>0.5</v>
      </c>
      <c r="U7" s="30">
        <f t="shared" si="9"/>
        <v>0</v>
      </c>
      <c r="V7" s="29">
        <v>0.5</v>
      </c>
      <c r="W7" s="30">
        <f t="shared" si="10"/>
        <v>0</v>
      </c>
      <c r="X7" s="6">
        <f t="shared" si="11"/>
        <v>0</v>
      </c>
      <c r="Y7" s="7"/>
      <c r="Z7" s="90">
        <v>0.6</v>
      </c>
      <c r="AA7" s="91">
        <f t="shared" si="12"/>
        <v>0</v>
      </c>
      <c r="AB7" s="90">
        <f t="shared" si="13"/>
        <v>0.4</v>
      </c>
      <c r="AC7" s="91">
        <f t="shared" si="14"/>
        <v>0</v>
      </c>
      <c r="AD7" s="92">
        <f t="shared" si="15"/>
        <v>0</v>
      </c>
      <c r="AE7" s="144">
        <f t="shared" si="16"/>
        <v>0</v>
      </c>
    </row>
    <row r="8" spans="2:31">
      <c r="B8" s="16">
        <f t="shared" si="17"/>
        <v>5</v>
      </c>
      <c r="C8" s="26"/>
      <c r="D8" s="26"/>
      <c r="E8" s="57"/>
      <c r="F8" s="27"/>
      <c r="G8" s="7"/>
      <c r="H8" s="35">
        <v>0.6</v>
      </c>
      <c r="I8" s="36">
        <f t="shared" si="0"/>
        <v>0</v>
      </c>
      <c r="J8" s="35">
        <f t="shared" si="1"/>
        <v>0.4</v>
      </c>
      <c r="K8" s="36">
        <f t="shared" si="2"/>
        <v>0</v>
      </c>
      <c r="L8" s="4">
        <f t="shared" si="3"/>
        <v>0</v>
      </c>
      <c r="M8" s="7"/>
      <c r="N8" s="33" t="e">
        <f t="shared" si="4"/>
        <v>#DIV/0!</v>
      </c>
      <c r="O8" s="34"/>
      <c r="P8" s="33" t="e">
        <f t="shared" si="5"/>
        <v>#DIV/0!</v>
      </c>
      <c r="Q8" s="34">
        <f t="shared" si="6"/>
        <v>0</v>
      </c>
      <c r="R8" s="5">
        <f t="shared" si="7"/>
        <v>0</v>
      </c>
      <c r="S8" s="7">
        <f t="shared" si="8"/>
        <v>0</v>
      </c>
      <c r="T8" s="29">
        <v>0.5</v>
      </c>
      <c r="U8" s="30">
        <f t="shared" si="9"/>
        <v>0</v>
      </c>
      <c r="V8" s="29">
        <v>0.5</v>
      </c>
      <c r="W8" s="30">
        <f t="shared" si="10"/>
        <v>0</v>
      </c>
      <c r="X8" s="6">
        <f t="shared" si="11"/>
        <v>0</v>
      </c>
      <c r="Y8" s="7"/>
      <c r="Z8" s="90">
        <v>0.6</v>
      </c>
      <c r="AA8" s="91">
        <f t="shared" si="12"/>
        <v>0</v>
      </c>
      <c r="AB8" s="90">
        <f t="shared" si="13"/>
        <v>0.4</v>
      </c>
      <c r="AC8" s="91">
        <f t="shared" si="14"/>
        <v>0</v>
      </c>
      <c r="AD8" s="92">
        <f t="shared" si="15"/>
        <v>0</v>
      </c>
      <c r="AE8" s="144">
        <f t="shared" si="16"/>
        <v>0</v>
      </c>
    </row>
    <row r="9" spans="2:31">
      <c r="B9" s="16"/>
      <c r="C9" s="26"/>
      <c r="D9" s="26"/>
      <c r="E9" s="57"/>
      <c r="F9" s="27"/>
      <c r="G9" s="7"/>
      <c r="H9" s="35"/>
      <c r="I9" s="36"/>
      <c r="J9" s="35"/>
      <c r="K9" s="36"/>
      <c r="L9" s="4"/>
      <c r="M9" s="7"/>
      <c r="N9" s="33"/>
      <c r="O9" s="34"/>
      <c r="P9" s="33"/>
      <c r="Q9" s="34"/>
      <c r="R9" s="5"/>
      <c r="S9" s="7">
        <f t="shared" ref="S9" si="18">+R9-E9</f>
        <v>0</v>
      </c>
      <c r="T9" s="29"/>
      <c r="U9" s="30"/>
      <c r="V9" s="29"/>
      <c r="W9" s="30"/>
      <c r="X9" s="6"/>
      <c r="Y9" s="7"/>
      <c r="Z9" s="90"/>
      <c r="AA9" s="91"/>
      <c r="AB9" s="90"/>
      <c r="AC9" s="91"/>
      <c r="AD9" s="92"/>
    </row>
    <row r="10" spans="2:31" s="80" customFormat="1">
      <c r="B10" s="77"/>
      <c r="C10" s="78"/>
      <c r="D10" s="78"/>
      <c r="E10" s="52">
        <f>SUM(E4:E9)</f>
        <v>0</v>
      </c>
      <c r="F10" s="79"/>
      <c r="G10" s="54"/>
      <c r="H10" s="53"/>
      <c r="I10" s="52">
        <f>SUM(I4:I9)</f>
        <v>0</v>
      </c>
      <c r="J10" s="53"/>
      <c r="K10" s="52">
        <f>SUM(K4:K9)</f>
        <v>0</v>
      </c>
      <c r="L10" s="52">
        <f>SUM(L4:L9)</f>
        <v>0</v>
      </c>
      <c r="M10" s="54"/>
      <c r="N10" s="53"/>
      <c r="O10" s="52">
        <f>SUM(O4:O9)</f>
        <v>0</v>
      </c>
      <c r="P10" s="53"/>
      <c r="Q10" s="52">
        <f>SUM(Q4:Q9)</f>
        <v>0</v>
      </c>
      <c r="R10" s="52">
        <f>SUM(R4:R9)</f>
        <v>0</v>
      </c>
      <c r="S10" s="54"/>
      <c r="T10" s="54"/>
      <c r="U10" s="52">
        <f>SUM(U4:U9)</f>
        <v>0</v>
      </c>
      <c r="V10" s="54"/>
      <c r="W10" s="52">
        <f>SUM(W4:W9)</f>
        <v>0</v>
      </c>
      <c r="X10" s="52">
        <f>SUM(X4:X9)</f>
        <v>0</v>
      </c>
      <c r="Y10" s="54"/>
      <c r="Z10" s="54"/>
      <c r="AA10" s="52">
        <f>SUM(AA4:AA9)</f>
        <v>0</v>
      </c>
      <c r="AB10" s="54"/>
      <c r="AC10" s="52">
        <f>SUM(AC4:AC9)</f>
        <v>0</v>
      </c>
      <c r="AD10" s="52">
        <f>SUM(AD4:AD9)</f>
        <v>0</v>
      </c>
    </row>
    <row r="11" spans="2:31">
      <c r="B11" s="21"/>
      <c r="C11" s="14"/>
      <c r="D11" s="14"/>
      <c r="E11" s="43"/>
      <c r="F11" s="44"/>
      <c r="G11" s="28"/>
      <c r="H11" s="15" t="s">
        <v>41</v>
      </c>
      <c r="I11" s="37"/>
      <c r="J11" s="38"/>
      <c r="K11" s="37"/>
      <c r="L11" s="39"/>
      <c r="M11" s="252">
        <f>O10-AA10</f>
        <v>0</v>
      </c>
      <c r="N11" s="253"/>
      <c r="O11" s="42"/>
      <c r="P11" s="41"/>
      <c r="Q11" s="42"/>
      <c r="R11" s="42"/>
      <c r="S11" s="28"/>
      <c r="T11" s="28"/>
      <c r="U11" s="28"/>
      <c r="V11" s="28"/>
      <c r="W11" s="28"/>
      <c r="X11" s="45"/>
      <c r="Y11" s="28"/>
      <c r="Z11" s="28"/>
      <c r="AA11" s="28"/>
      <c r="AB11" s="28"/>
      <c r="AC11" s="28"/>
      <c r="AD11" s="45"/>
    </row>
    <row r="13" spans="2:31">
      <c r="B13" s="49" t="s">
        <v>113</v>
      </c>
      <c r="C13" s="50"/>
      <c r="D13" s="50"/>
      <c r="E13" s="17"/>
      <c r="F13" s="17"/>
      <c r="G13" s="17"/>
      <c r="H13" s="238" t="s">
        <v>6</v>
      </c>
      <c r="I13" s="238"/>
      <c r="J13" s="238"/>
      <c r="K13" s="238"/>
      <c r="L13" s="18"/>
      <c r="M13" s="17"/>
      <c r="N13" s="239" t="s">
        <v>5</v>
      </c>
      <c r="O13" s="239"/>
      <c r="P13" s="239"/>
      <c r="Q13" s="239"/>
      <c r="R13" s="18"/>
      <c r="S13" s="17"/>
      <c r="T13" s="240" t="s">
        <v>13</v>
      </c>
      <c r="U13" s="240"/>
      <c r="V13" s="240"/>
      <c r="W13" s="240"/>
      <c r="X13" s="19"/>
      <c r="Y13" s="17"/>
      <c r="Z13" s="235" t="s">
        <v>43</v>
      </c>
      <c r="AA13" s="235"/>
      <c r="AB13" s="235"/>
      <c r="AC13" s="235"/>
      <c r="AD13" s="19"/>
    </row>
    <row r="14" spans="2:31">
      <c r="B14" s="56" t="s">
        <v>0</v>
      </c>
      <c r="C14" s="56" t="s">
        <v>2</v>
      </c>
      <c r="D14" s="56" t="s">
        <v>1</v>
      </c>
      <c r="E14" s="56" t="s">
        <v>7</v>
      </c>
      <c r="F14" s="56" t="s">
        <v>9</v>
      </c>
      <c r="G14" s="2"/>
      <c r="H14" s="241" t="s">
        <v>3</v>
      </c>
      <c r="I14" s="241"/>
      <c r="J14" s="242" t="s">
        <v>4</v>
      </c>
      <c r="K14" s="242"/>
      <c r="L14" s="3" t="s">
        <v>10</v>
      </c>
      <c r="M14" s="1"/>
      <c r="N14" s="243" t="s">
        <v>3</v>
      </c>
      <c r="O14" s="243"/>
      <c r="P14" s="244" t="s">
        <v>4</v>
      </c>
      <c r="Q14" s="244"/>
      <c r="R14" s="3" t="s">
        <v>10</v>
      </c>
      <c r="S14" s="2"/>
      <c r="T14" s="245" t="s">
        <v>3</v>
      </c>
      <c r="U14" s="245"/>
      <c r="V14" s="246" t="s">
        <v>4</v>
      </c>
      <c r="W14" s="246"/>
      <c r="X14" s="20" t="s">
        <v>10</v>
      </c>
      <c r="Y14" s="2"/>
      <c r="Z14" s="236" t="s">
        <v>3</v>
      </c>
      <c r="AA14" s="236"/>
      <c r="AB14" s="237" t="s">
        <v>4</v>
      </c>
      <c r="AC14" s="237"/>
      <c r="AD14" s="20" t="s">
        <v>10</v>
      </c>
    </row>
    <row r="15" spans="2:31">
      <c r="B15" s="85">
        <v>1</v>
      </c>
      <c r="C15" s="26"/>
      <c r="D15" s="26"/>
      <c r="E15" s="31"/>
      <c r="F15" s="27"/>
      <c r="G15" s="7"/>
      <c r="H15" s="35">
        <v>0.05</v>
      </c>
      <c r="I15" s="36">
        <f t="shared" ref="I15:I16" si="19">E15*H15</f>
        <v>0</v>
      </c>
      <c r="J15" s="35">
        <f t="shared" ref="J15:J16" si="20">100%-H15</f>
        <v>0.95</v>
      </c>
      <c r="K15" s="36">
        <f t="shared" ref="K15:K16" si="21">E15*J15</f>
        <v>0</v>
      </c>
      <c r="L15" s="4">
        <f t="shared" ref="L15:L16" si="22">I15+K15</f>
        <v>0</v>
      </c>
      <c r="M15" s="7"/>
      <c r="N15" s="33" t="e">
        <f t="shared" ref="N15:N16" si="23">O15/E15</f>
        <v>#DIV/0!</v>
      </c>
      <c r="O15" s="34"/>
      <c r="P15" s="33" t="e">
        <f t="shared" ref="P15:P16" si="24">Q15/E15</f>
        <v>#DIV/0!</v>
      </c>
      <c r="Q15" s="34">
        <f>L15-O15</f>
        <v>0</v>
      </c>
      <c r="R15" s="5">
        <f t="shared" ref="R15:R16" si="25">O15+Q15</f>
        <v>0</v>
      </c>
      <c r="S15" s="7">
        <f t="shared" ref="S15:S16" si="26">+R15-E15</f>
        <v>0</v>
      </c>
      <c r="T15" s="29">
        <v>0</v>
      </c>
      <c r="U15" s="30">
        <f t="shared" ref="U15:U16" si="27">E15*T15</f>
        <v>0</v>
      </c>
      <c r="V15" s="29">
        <v>1</v>
      </c>
      <c r="W15" s="30">
        <f t="shared" ref="W15:W16" si="28">E15*V15</f>
        <v>0</v>
      </c>
      <c r="X15" s="6">
        <f t="shared" ref="X15:X16" si="29">U15+W15</f>
        <v>0</v>
      </c>
      <c r="Y15" s="7"/>
      <c r="Z15" s="116">
        <v>1.4999999999999999E-2</v>
      </c>
      <c r="AA15" s="91">
        <f t="shared" ref="AA15:AA16" si="30">L15*Z15</f>
        <v>0</v>
      </c>
      <c r="AB15" s="90">
        <f t="shared" ref="AB15:AB16" si="31">100%-Z15</f>
        <v>0.98499999999999999</v>
      </c>
      <c r="AC15" s="91">
        <f t="shared" ref="AC15:AC16" si="32">L15*AB15</f>
        <v>0</v>
      </c>
      <c r="AD15" s="92">
        <f t="shared" ref="AD15:AD16" si="33">AA15+AC15</f>
        <v>0</v>
      </c>
      <c r="AE15" s="144">
        <f>+AD15-E15</f>
        <v>0</v>
      </c>
    </row>
    <row r="16" spans="2:31">
      <c r="B16" s="85">
        <f>1+B15</f>
        <v>2</v>
      </c>
      <c r="C16" s="26"/>
      <c r="D16" s="26"/>
      <c r="E16" s="31"/>
      <c r="F16" s="27"/>
      <c r="G16" s="7"/>
      <c r="H16" s="35">
        <v>0</v>
      </c>
      <c r="I16" s="36">
        <f t="shared" si="19"/>
        <v>0</v>
      </c>
      <c r="J16" s="35">
        <f t="shared" si="20"/>
        <v>1</v>
      </c>
      <c r="K16" s="36">
        <f t="shared" si="21"/>
        <v>0</v>
      </c>
      <c r="L16" s="4">
        <f t="shared" si="22"/>
        <v>0</v>
      </c>
      <c r="M16" s="7"/>
      <c r="N16" s="33" t="e">
        <f t="shared" si="23"/>
        <v>#DIV/0!</v>
      </c>
      <c r="O16" s="34"/>
      <c r="P16" s="33" t="e">
        <f t="shared" si="24"/>
        <v>#DIV/0!</v>
      </c>
      <c r="Q16" s="34">
        <f t="shared" ref="Q16" si="34">L16-O16</f>
        <v>0</v>
      </c>
      <c r="R16" s="5">
        <f t="shared" si="25"/>
        <v>0</v>
      </c>
      <c r="S16" s="7">
        <f t="shared" si="26"/>
        <v>0</v>
      </c>
      <c r="T16" s="29">
        <v>0</v>
      </c>
      <c r="U16" s="30">
        <f t="shared" si="27"/>
        <v>0</v>
      </c>
      <c r="V16" s="29">
        <v>1</v>
      </c>
      <c r="W16" s="30">
        <f t="shared" si="28"/>
        <v>0</v>
      </c>
      <c r="X16" s="6">
        <f t="shared" si="29"/>
        <v>0</v>
      </c>
      <c r="Y16" s="7"/>
      <c r="Z16" s="116">
        <v>1.4999999999999999E-2</v>
      </c>
      <c r="AA16" s="91">
        <f t="shared" si="30"/>
        <v>0</v>
      </c>
      <c r="AB16" s="90">
        <f t="shared" si="31"/>
        <v>0.98499999999999999</v>
      </c>
      <c r="AC16" s="91">
        <f t="shared" si="32"/>
        <v>0</v>
      </c>
      <c r="AD16" s="92">
        <f t="shared" si="33"/>
        <v>0</v>
      </c>
      <c r="AE16" s="144">
        <f t="shared" ref="AE16" si="35">+AD16-E16</f>
        <v>0</v>
      </c>
    </row>
    <row r="17" spans="2:31" ht="15" customHeight="1">
      <c r="B17" s="85">
        <f t="shared" ref="B17:B22" si="36">1+B16</f>
        <v>3</v>
      </c>
      <c r="C17" s="26"/>
      <c r="D17" s="26"/>
      <c r="E17" s="31"/>
      <c r="F17" s="27"/>
      <c r="G17" s="7"/>
      <c r="H17" s="35">
        <v>0</v>
      </c>
      <c r="I17" s="36">
        <f>E17*H17</f>
        <v>0</v>
      </c>
      <c r="J17" s="35">
        <f>100%-H17</f>
        <v>1</v>
      </c>
      <c r="K17" s="36">
        <f>E17*J17</f>
        <v>0</v>
      </c>
      <c r="L17" s="4">
        <f>I17+K17</f>
        <v>0</v>
      </c>
      <c r="M17" s="7"/>
      <c r="N17" s="33" t="e">
        <f>O17/E17</f>
        <v>#DIV/0!</v>
      </c>
      <c r="O17" s="34"/>
      <c r="P17" s="33" t="e">
        <f>Q17/E17</f>
        <v>#DIV/0!</v>
      </c>
      <c r="Q17" s="34">
        <f>L17-O17</f>
        <v>0</v>
      </c>
      <c r="R17" s="5">
        <f>O17+Q17</f>
        <v>0</v>
      </c>
      <c r="S17" s="7">
        <f>+R17-E17</f>
        <v>0</v>
      </c>
      <c r="T17" s="29">
        <v>0</v>
      </c>
      <c r="U17" s="30">
        <f>E17*T17</f>
        <v>0</v>
      </c>
      <c r="V17" s="29">
        <v>1</v>
      </c>
      <c r="W17" s="30">
        <f>E17*V17</f>
        <v>0</v>
      </c>
      <c r="X17" s="6">
        <f>U17+W17</f>
        <v>0</v>
      </c>
      <c r="Y17" s="7"/>
      <c r="Z17" s="116">
        <v>1.4999999999999999E-2</v>
      </c>
      <c r="AA17" s="91">
        <f>L17*Z17</f>
        <v>0</v>
      </c>
      <c r="AB17" s="90">
        <f>100%-Z17</f>
        <v>0.98499999999999999</v>
      </c>
      <c r="AC17" s="91">
        <f>L17*AB17</f>
        <v>0</v>
      </c>
      <c r="AD17" s="92">
        <f>AA17+AC17</f>
        <v>0</v>
      </c>
      <c r="AE17" s="144">
        <f>+AD17-E17</f>
        <v>0</v>
      </c>
    </row>
    <row r="18" spans="2:31" ht="15" customHeight="1">
      <c r="B18" s="85">
        <f t="shared" si="36"/>
        <v>4</v>
      </c>
      <c r="C18" s="26"/>
      <c r="D18" s="26"/>
      <c r="E18" s="31"/>
      <c r="F18" s="27"/>
      <c r="G18" s="7"/>
      <c r="H18" s="35">
        <v>0</v>
      </c>
      <c r="I18" s="36">
        <f>E18*H18</f>
        <v>0</v>
      </c>
      <c r="J18" s="35">
        <f>100%-H18</f>
        <v>1</v>
      </c>
      <c r="K18" s="36">
        <f>E18*J18</f>
        <v>0</v>
      </c>
      <c r="L18" s="4">
        <f>I18+K18</f>
        <v>0</v>
      </c>
      <c r="M18" s="7"/>
      <c r="N18" s="33" t="e">
        <f>O18/E18</f>
        <v>#DIV/0!</v>
      </c>
      <c r="O18" s="34"/>
      <c r="P18" s="33" t="e">
        <f>Q18/E18</f>
        <v>#DIV/0!</v>
      </c>
      <c r="Q18" s="34">
        <f>L18-O18</f>
        <v>0</v>
      </c>
      <c r="R18" s="5">
        <f>O18+Q18</f>
        <v>0</v>
      </c>
      <c r="S18" s="7">
        <f>+R18-E18</f>
        <v>0</v>
      </c>
      <c r="T18" s="29">
        <v>0</v>
      </c>
      <c r="U18" s="30">
        <f>E18*T18</f>
        <v>0</v>
      </c>
      <c r="V18" s="29">
        <v>1</v>
      </c>
      <c r="W18" s="30">
        <f>E18*V18</f>
        <v>0</v>
      </c>
      <c r="X18" s="6">
        <f>U18+W18</f>
        <v>0</v>
      </c>
      <c r="Y18" s="7"/>
      <c r="Z18" s="116">
        <v>1.4999999999999999E-2</v>
      </c>
      <c r="AA18" s="91">
        <f>L18*Z18</f>
        <v>0</v>
      </c>
      <c r="AB18" s="90">
        <f>100%-Z18</f>
        <v>0.98499999999999999</v>
      </c>
      <c r="AC18" s="91">
        <f>L18*AB18</f>
        <v>0</v>
      </c>
      <c r="AD18" s="92">
        <f>AA18+AC18</f>
        <v>0</v>
      </c>
      <c r="AE18" s="144">
        <f>+AD18-E18</f>
        <v>0</v>
      </c>
    </row>
    <row r="19" spans="2:31" ht="15" customHeight="1">
      <c r="B19" s="85">
        <f t="shared" si="36"/>
        <v>5</v>
      </c>
      <c r="C19" s="26"/>
      <c r="D19" s="26"/>
      <c r="E19" s="57"/>
      <c r="F19" s="27"/>
      <c r="G19" s="7"/>
      <c r="H19" s="35">
        <v>0.05</v>
      </c>
      <c r="I19" s="36">
        <f>E19*H19</f>
        <v>0</v>
      </c>
      <c r="J19" s="35">
        <f>100%-H19</f>
        <v>0.95</v>
      </c>
      <c r="K19" s="36">
        <f>E19*J19</f>
        <v>0</v>
      </c>
      <c r="L19" s="4">
        <f>I19+K19</f>
        <v>0</v>
      </c>
      <c r="M19" s="7"/>
      <c r="N19" s="33" t="e">
        <f>O19/E19</f>
        <v>#DIV/0!</v>
      </c>
      <c r="O19" s="34"/>
      <c r="P19" s="33" t="e">
        <f>Q19/E19</f>
        <v>#DIV/0!</v>
      </c>
      <c r="Q19" s="34">
        <f>L19-O19</f>
        <v>0</v>
      </c>
      <c r="R19" s="5">
        <f>O19+Q19</f>
        <v>0</v>
      </c>
      <c r="S19" s="7">
        <f>+R19-E19</f>
        <v>0</v>
      </c>
      <c r="T19" s="29">
        <v>0</v>
      </c>
      <c r="U19" s="30">
        <f>E19*T19</f>
        <v>0</v>
      </c>
      <c r="V19" s="29">
        <v>1</v>
      </c>
      <c r="W19" s="30">
        <f>E19*V19</f>
        <v>0</v>
      </c>
      <c r="X19" s="6">
        <f>U19+W19</f>
        <v>0</v>
      </c>
      <c r="Y19" s="7"/>
      <c r="Z19" s="116">
        <v>1.4999999999999999E-2</v>
      </c>
      <c r="AA19" s="91">
        <f>L19*Z19</f>
        <v>0</v>
      </c>
      <c r="AB19" s="90">
        <f>100%-Z19</f>
        <v>0.98499999999999999</v>
      </c>
      <c r="AC19" s="91">
        <f>L19*AB19</f>
        <v>0</v>
      </c>
      <c r="AD19" s="92">
        <f>AA19+AC19</f>
        <v>0</v>
      </c>
      <c r="AE19" s="144">
        <f>+AD19-E19</f>
        <v>0</v>
      </c>
    </row>
    <row r="20" spans="2:31" ht="15" customHeight="1">
      <c r="B20" s="85">
        <f t="shared" si="36"/>
        <v>6</v>
      </c>
      <c r="C20" s="26"/>
      <c r="D20" s="26"/>
      <c r="E20" s="57"/>
      <c r="F20" s="27"/>
      <c r="G20" s="7"/>
      <c r="H20" s="35">
        <v>0</v>
      </c>
      <c r="I20" s="36">
        <f t="shared" ref="I20" si="37">E20*H20</f>
        <v>0</v>
      </c>
      <c r="J20" s="35">
        <f t="shared" ref="J20" si="38">100%-H20</f>
        <v>1</v>
      </c>
      <c r="K20" s="36">
        <f t="shared" ref="K20" si="39">E20*J20</f>
        <v>0</v>
      </c>
      <c r="L20" s="4">
        <f t="shared" ref="L20" si="40">I20+K20</f>
        <v>0</v>
      </c>
      <c r="M20" s="7"/>
      <c r="N20" s="33" t="e">
        <f t="shared" ref="N20" si="41">O20/E20</f>
        <v>#DIV/0!</v>
      </c>
      <c r="O20" s="34"/>
      <c r="P20" s="33" t="e">
        <f t="shared" ref="P20" si="42">Q20/E20</f>
        <v>#DIV/0!</v>
      </c>
      <c r="Q20" s="34">
        <f t="shared" ref="Q20" si="43">L20-O20</f>
        <v>0</v>
      </c>
      <c r="R20" s="5">
        <f t="shared" ref="R20" si="44">O20+Q20</f>
        <v>0</v>
      </c>
      <c r="S20" s="7">
        <f t="shared" ref="S20" si="45">+R20-E20</f>
        <v>0</v>
      </c>
      <c r="T20" s="29">
        <v>0</v>
      </c>
      <c r="U20" s="30">
        <f t="shared" ref="U20" si="46">E20*T20</f>
        <v>0</v>
      </c>
      <c r="V20" s="29">
        <v>1</v>
      </c>
      <c r="W20" s="30">
        <f t="shared" ref="W20" si="47">E20*V20</f>
        <v>0</v>
      </c>
      <c r="X20" s="6">
        <f t="shared" ref="X20" si="48">U20+W20</f>
        <v>0</v>
      </c>
      <c r="Y20" s="7"/>
      <c r="Z20" s="116">
        <v>1.4999999999999999E-2</v>
      </c>
      <c r="AA20" s="91">
        <f t="shared" ref="AA20" si="49">L20*Z20</f>
        <v>0</v>
      </c>
      <c r="AB20" s="90">
        <f t="shared" ref="AB20" si="50">100%-Z20</f>
        <v>0.98499999999999999</v>
      </c>
      <c r="AC20" s="91">
        <f t="shared" ref="AC20" si="51">L20*AB20</f>
        <v>0</v>
      </c>
      <c r="AD20" s="92">
        <f t="shared" ref="AD20" si="52">AA20+AC20</f>
        <v>0</v>
      </c>
      <c r="AE20" s="144">
        <f t="shared" ref="AE20" si="53">+AD20-E20</f>
        <v>0</v>
      </c>
    </row>
    <row r="21" spans="2:31" ht="15" customHeight="1">
      <c r="B21" s="85">
        <f t="shared" si="36"/>
        <v>7</v>
      </c>
      <c r="C21" s="26"/>
      <c r="D21" s="26"/>
      <c r="E21" s="57"/>
      <c r="F21" s="27"/>
      <c r="G21" s="7"/>
      <c r="H21" s="35">
        <v>0</v>
      </c>
      <c r="I21" s="36">
        <f>E21*H21</f>
        <v>0</v>
      </c>
      <c r="J21" s="35">
        <f>100%-H21</f>
        <v>1</v>
      </c>
      <c r="K21" s="36">
        <f>E21*J21</f>
        <v>0</v>
      </c>
      <c r="L21" s="4">
        <f>I21+K21</f>
        <v>0</v>
      </c>
      <c r="M21" s="7"/>
      <c r="N21" s="33" t="e">
        <f>O21/E21</f>
        <v>#DIV/0!</v>
      </c>
      <c r="O21" s="34"/>
      <c r="P21" s="33" t="e">
        <f>Q21/E21</f>
        <v>#DIV/0!</v>
      </c>
      <c r="Q21" s="34">
        <f>L21-O21</f>
        <v>0</v>
      </c>
      <c r="R21" s="5">
        <f>O21+Q21</f>
        <v>0</v>
      </c>
      <c r="S21" s="7">
        <f>+R21-E21</f>
        <v>0</v>
      </c>
      <c r="T21" s="29">
        <v>0</v>
      </c>
      <c r="U21" s="30">
        <f>E21*T21</f>
        <v>0</v>
      </c>
      <c r="V21" s="29">
        <v>1</v>
      </c>
      <c r="W21" s="30">
        <f>E21*V21</f>
        <v>0</v>
      </c>
      <c r="X21" s="6">
        <f>U21+W21</f>
        <v>0</v>
      </c>
      <c r="Y21" s="7"/>
      <c r="Z21" s="116">
        <v>1.4999999999999999E-2</v>
      </c>
      <c r="AA21" s="91">
        <f>L21*Z21</f>
        <v>0</v>
      </c>
      <c r="AB21" s="90">
        <f>100%-Z21</f>
        <v>0.98499999999999999</v>
      </c>
      <c r="AC21" s="91">
        <f>L21*AB21</f>
        <v>0</v>
      </c>
      <c r="AD21" s="92">
        <f>AA21+AC21</f>
        <v>0</v>
      </c>
      <c r="AE21" s="144">
        <f>+AD21-E21</f>
        <v>0</v>
      </c>
    </row>
    <row r="22" spans="2:31" ht="15" customHeight="1">
      <c r="B22" s="85">
        <f t="shared" si="36"/>
        <v>8</v>
      </c>
      <c r="C22" s="26"/>
      <c r="D22" s="26"/>
      <c r="E22" s="57"/>
      <c r="F22" s="27"/>
      <c r="G22" s="7"/>
      <c r="H22" s="35">
        <v>0</v>
      </c>
      <c r="I22" s="36">
        <f>E22*H22</f>
        <v>0</v>
      </c>
      <c r="J22" s="35">
        <f>100%-H22</f>
        <v>1</v>
      </c>
      <c r="K22" s="36">
        <f>E22*J22</f>
        <v>0</v>
      </c>
      <c r="L22" s="4">
        <f>I22+K22</f>
        <v>0</v>
      </c>
      <c r="M22" s="7"/>
      <c r="N22" s="33" t="e">
        <f>O22/E22</f>
        <v>#DIV/0!</v>
      </c>
      <c r="O22" s="34"/>
      <c r="P22" s="33" t="e">
        <f>Q22/E22</f>
        <v>#DIV/0!</v>
      </c>
      <c r="Q22" s="34">
        <f>L22-O22</f>
        <v>0</v>
      </c>
      <c r="R22" s="5">
        <f>O22+Q22</f>
        <v>0</v>
      </c>
      <c r="S22" s="7">
        <f>+R22-E22</f>
        <v>0</v>
      </c>
      <c r="T22" s="29">
        <v>0</v>
      </c>
      <c r="U22" s="30">
        <f>E22*T22</f>
        <v>0</v>
      </c>
      <c r="V22" s="29">
        <v>1</v>
      </c>
      <c r="W22" s="30">
        <f>E22*V22</f>
        <v>0</v>
      </c>
      <c r="X22" s="6">
        <f>U22+W22</f>
        <v>0</v>
      </c>
      <c r="Y22" s="7"/>
      <c r="Z22" s="116">
        <v>1.4999999999999999E-2</v>
      </c>
      <c r="AA22" s="91">
        <f>L22*Z22</f>
        <v>0</v>
      </c>
      <c r="AB22" s="90">
        <f>100%-Z22</f>
        <v>0.98499999999999999</v>
      </c>
      <c r="AC22" s="91">
        <f>L22*AB22</f>
        <v>0</v>
      </c>
      <c r="AD22" s="92">
        <f>AA22+AC22</f>
        <v>0</v>
      </c>
      <c r="AE22" s="144">
        <f>+AD22-E22</f>
        <v>0</v>
      </c>
    </row>
    <row r="23" spans="2:31" ht="15" customHeight="1">
      <c r="B23" s="85"/>
      <c r="C23" s="26"/>
      <c r="D23" s="26"/>
      <c r="E23" s="86"/>
      <c r="F23" s="27"/>
      <c r="G23" s="7"/>
      <c r="H23" s="35"/>
      <c r="I23" s="36"/>
      <c r="J23" s="35"/>
      <c r="K23" s="36"/>
      <c r="L23" s="4"/>
      <c r="M23" s="7"/>
      <c r="N23" s="33"/>
      <c r="O23" s="34"/>
      <c r="P23" s="33"/>
      <c r="Q23" s="34"/>
      <c r="R23" s="5"/>
      <c r="S23" s="7"/>
      <c r="T23" s="29"/>
      <c r="U23" s="30"/>
      <c r="V23" s="29"/>
      <c r="W23" s="30"/>
      <c r="X23" s="6"/>
      <c r="Y23" s="7"/>
      <c r="Z23" s="90"/>
      <c r="AA23" s="91"/>
      <c r="AB23" s="90"/>
      <c r="AC23" s="91"/>
      <c r="AD23" s="92"/>
    </row>
    <row r="24" spans="2:31" ht="15" customHeight="1">
      <c r="B24" s="51"/>
      <c r="C24" s="8"/>
      <c r="D24" s="8"/>
      <c r="E24" s="46">
        <f>SUM(E15:E23)</f>
        <v>0</v>
      </c>
      <c r="F24" s="40"/>
      <c r="G24" s="47"/>
      <c r="H24" s="48"/>
      <c r="I24" s="52">
        <f>SUM(I15:I23)</f>
        <v>0</v>
      </c>
      <c r="J24" s="53"/>
      <c r="K24" s="52">
        <f>SUM(K15:K23)</f>
        <v>0</v>
      </c>
      <c r="L24" s="52">
        <f>SUM(L15:L23)</f>
        <v>0</v>
      </c>
      <c r="M24" s="54"/>
      <c r="N24" s="53"/>
      <c r="O24" s="52">
        <f>SUM(O15:O23)</f>
        <v>0</v>
      </c>
      <c r="P24" s="53"/>
      <c r="Q24" s="52">
        <f>SUM(Q15:Q23)</f>
        <v>0</v>
      </c>
      <c r="R24" s="52">
        <f>SUM(R15:R23)</f>
        <v>0</v>
      </c>
      <c r="S24" s="54"/>
      <c r="T24" s="54"/>
      <c r="U24" s="52">
        <f>SUM(U15:U23)</f>
        <v>0</v>
      </c>
      <c r="V24" s="54"/>
      <c r="W24" s="52">
        <f>SUM(W15:W23)</f>
        <v>0</v>
      </c>
      <c r="X24" s="52">
        <f>SUM(X15:X23)</f>
        <v>0</v>
      </c>
      <c r="Y24" s="54"/>
      <c r="Z24" s="54"/>
      <c r="AA24" s="52">
        <f>SUM(AA15:AA23)</f>
        <v>0</v>
      </c>
      <c r="AB24" s="54"/>
      <c r="AC24" s="52">
        <f>SUM(AC15:AC23)</f>
        <v>0</v>
      </c>
      <c r="AD24" s="52">
        <f>SUM(AD15:AD23)</f>
        <v>0</v>
      </c>
    </row>
    <row r="25" spans="2:31" ht="15" customHeight="1" thickBot="1">
      <c r="B25" s="21"/>
      <c r="C25" s="14"/>
      <c r="D25" s="14"/>
      <c r="E25" s="43"/>
      <c r="F25" s="44"/>
      <c r="G25" s="28"/>
      <c r="H25" s="15" t="s">
        <v>41</v>
      </c>
      <c r="I25" s="37"/>
      <c r="J25" s="38"/>
      <c r="K25" s="37"/>
      <c r="L25" s="39"/>
      <c r="M25" s="252">
        <f>+O24-AA24</f>
        <v>0</v>
      </c>
      <c r="N25" s="253"/>
      <c r="O25" s="42"/>
      <c r="P25" s="41"/>
      <c r="Q25" s="42"/>
      <c r="R25" s="42"/>
      <c r="S25" s="28"/>
      <c r="T25" s="28"/>
      <c r="U25" s="28"/>
      <c r="V25" s="28"/>
      <c r="W25" s="28"/>
      <c r="X25" s="45"/>
      <c r="Y25" s="28"/>
      <c r="Z25" s="28"/>
      <c r="AA25" s="28"/>
      <c r="AB25" s="28"/>
      <c r="AC25" s="28"/>
      <c r="AD25" s="45"/>
    </row>
    <row r="26" spans="2:31" ht="16.5" thickBot="1">
      <c r="B26" s="22"/>
      <c r="C26" s="9"/>
      <c r="D26" s="9"/>
      <c r="E26" s="10"/>
      <c r="F26" s="11"/>
      <c r="G26" s="23"/>
      <c r="H26" s="12"/>
      <c r="I26" s="13"/>
      <c r="J26" s="12"/>
      <c r="K26" s="13"/>
      <c r="L26" s="13"/>
      <c r="M26" s="68" t="s">
        <v>53</v>
      </c>
      <c r="N26" s="250">
        <f>+M25+M11</f>
        <v>0</v>
      </c>
      <c r="O26" s="251"/>
      <c r="P26" s="12"/>
      <c r="Q26" s="13"/>
      <c r="R26" s="13"/>
      <c r="S26" s="66"/>
      <c r="T26" s="66"/>
      <c r="U26" s="66"/>
      <c r="V26" s="66"/>
      <c r="W26" s="66"/>
      <c r="X26" s="67"/>
      <c r="Y26" s="66"/>
      <c r="Z26" s="66"/>
      <c r="AA26" s="66"/>
      <c r="AB26" s="66"/>
      <c r="AC26" s="66"/>
      <c r="AD26" s="67"/>
    </row>
    <row r="28" spans="2:31">
      <c r="K28" s="125"/>
      <c r="L28" s="120" t="s">
        <v>58</v>
      </c>
      <c r="M28" s="120"/>
      <c r="N28" s="120"/>
      <c r="O28" s="129" t="s">
        <v>59</v>
      </c>
      <c r="P28" s="120"/>
      <c r="Q28" s="133" t="s">
        <v>60</v>
      </c>
    </row>
    <row r="29" spans="2:31" ht="15" customHeight="1">
      <c r="K29" s="247" t="s">
        <v>57</v>
      </c>
      <c r="L29" s="126" t="s">
        <v>83</v>
      </c>
      <c r="M29" s="120"/>
      <c r="N29" s="120"/>
      <c r="O29" s="130">
        <f>+SUM(O15:O22)</f>
        <v>0</v>
      </c>
      <c r="P29" s="120"/>
      <c r="Q29" s="130">
        <f>+O29</f>
        <v>0</v>
      </c>
    </row>
    <row r="30" spans="2:31">
      <c r="K30" s="248"/>
      <c r="L30" s="127" t="s">
        <v>65</v>
      </c>
      <c r="M30" s="121"/>
      <c r="N30" s="121"/>
      <c r="O30" s="131" t="e">
        <f>+SUM(#REF!)</f>
        <v>#REF!</v>
      </c>
      <c r="P30" s="121"/>
      <c r="Q30" s="131" t="e">
        <f>+Q29+O30</f>
        <v>#REF!</v>
      </c>
    </row>
    <row r="31" spans="2:31">
      <c r="K31" s="248"/>
      <c r="L31" s="127" t="s">
        <v>66</v>
      </c>
      <c r="M31" s="121"/>
      <c r="N31" s="121"/>
      <c r="O31" s="131" t="e">
        <f>+SUM(#REF!)</f>
        <v>#REF!</v>
      </c>
      <c r="P31" s="121"/>
      <c r="Q31" s="131" t="e">
        <f>+Q30+O31</f>
        <v>#REF!</v>
      </c>
    </row>
    <row r="32" spans="2:31">
      <c r="K32" s="248"/>
      <c r="L32" s="127" t="s">
        <v>84</v>
      </c>
      <c r="M32" s="121"/>
      <c r="N32" s="121"/>
      <c r="O32" s="131" t="e">
        <f>+SUM(#REF!)</f>
        <v>#REF!</v>
      </c>
      <c r="P32" s="121"/>
      <c r="Q32" s="131" t="e">
        <f t="shared" ref="Q32:Q33" si="54">+Q31+O32</f>
        <v>#REF!</v>
      </c>
    </row>
    <row r="33" spans="11:17">
      <c r="K33" s="249"/>
      <c r="L33" s="128" t="s">
        <v>85</v>
      </c>
      <c r="M33" s="122"/>
      <c r="N33" s="122"/>
      <c r="O33" s="134">
        <f>+SUM(O23:O23)</f>
        <v>0</v>
      </c>
      <c r="P33" s="122"/>
      <c r="Q33" s="134" t="e">
        <f t="shared" si="54"/>
        <v>#REF!</v>
      </c>
    </row>
    <row r="34" spans="11:17">
      <c r="K34" s="123"/>
      <c r="L34" s="129" t="s">
        <v>16</v>
      </c>
      <c r="M34" s="124"/>
      <c r="N34" s="124"/>
      <c r="O34" s="132" t="e">
        <f>+SUM(O29:O33)</f>
        <v>#REF!</v>
      </c>
      <c r="P34" s="124"/>
      <c r="Q34" s="132" t="e">
        <f>+Q33</f>
        <v>#REF!</v>
      </c>
    </row>
  </sheetData>
  <mergeCells count="28">
    <mergeCell ref="K29:K33"/>
    <mergeCell ref="Z13:AC13"/>
    <mergeCell ref="H14:I14"/>
    <mergeCell ref="J14:K14"/>
    <mergeCell ref="N14:O14"/>
    <mergeCell ref="P14:Q14"/>
    <mergeCell ref="Z14:AA14"/>
    <mergeCell ref="AB14:AC14"/>
    <mergeCell ref="M25:N25"/>
    <mergeCell ref="T14:U14"/>
    <mergeCell ref="V14:W14"/>
    <mergeCell ref="N26:O26"/>
    <mergeCell ref="M11:N11"/>
    <mergeCell ref="H13:K13"/>
    <mergeCell ref="N13:Q13"/>
    <mergeCell ref="T13:W13"/>
    <mergeCell ref="H2:K2"/>
    <mergeCell ref="N2:Q2"/>
    <mergeCell ref="T2:W2"/>
    <mergeCell ref="Z2:AC2"/>
    <mergeCell ref="H3:I3"/>
    <mergeCell ref="J3:K3"/>
    <mergeCell ref="N3:O3"/>
    <mergeCell ref="P3:Q3"/>
    <mergeCell ref="T3:U3"/>
    <mergeCell ref="V3:W3"/>
    <mergeCell ref="Z3:AA3"/>
    <mergeCell ref="AB3:AC3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B1:AE51"/>
  <sheetViews>
    <sheetView zoomScaleNormal="100" workbookViewId="0">
      <pane xSplit="1" ySplit="3" topLeftCell="B25" activePane="bottomRight" state="frozen"/>
      <selection activeCell="Z34" sqref="Z34:Z87"/>
      <selection pane="topRight" activeCell="Z34" sqref="Z34:Z87"/>
      <selection pane="bottomLeft" activeCell="Z34" sqref="Z34:Z87"/>
      <selection pane="bottomRight" activeCell="Z31" sqref="Z31:Z38"/>
    </sheetView>
  </sheetViews>
  <sheetFormatPr defaultRowHeight="15"/>
  <cols>
    <col min="1" max="1" width="2.140625" customWidth="1"/>
    <col min="2" max="2" width="4.140625" customWidth="1"/>
    <col min="3" max="3" width="22.28515625" customWidth="1"/>
    <col min="4" max="4" width="17.85546875" customWidth="1"/>
    <col min="7" max="7" width="1.7109375" customWidth="1"/>
    <col min="8" max="8" width="5.28515625" customWidth="1"/>
    <col min="9" max="9" width="8.7109375" customWidth="1"/>
    <col min="10" max="10" width="5.28515625" customWidth="1"/>
    <col min="11" max="11" width="8.7109375" customWidth="1"/>
    <col min="13" max="13" width="1.7109375" customWidth="1"/>
    <col min="14" max="14" width="6.140625" customWidth="1"/>
    <col min="15" max="15" width="8.7109375" customWidth="1"/>
    <col min="16" max="16" width="5.28515625" customWidth="1"/>
    <col min="17" max="17" width="8.7109375" customWidth="1"/>
    <col min="19" max="19" width="2.85546875" customWidth="1"/>
    <col min="20" max="20" width="5.28515625" customWidth="1"/>
    <col min="21" max="21" width="8.7109375" customWidth="1"/>
    <col min="22" max="22" width="5.28515625" customWidth="1"/>
    <col min="23" max="23" width="8.7109375" customWidth="1"/>
    <col min="25" max="25" width="1.7109375" customWidth="1"/>
    <col min="26" max="26" width="7.42578125" customWidth="1"/>
    <col min="27" max="27" width="8.7109375" customWidth="1"/>
    <col min="28" max="28" width="5.28515625" customWidth="1"/>
    <col min="29" max="29" width="8.7109375" customWidth="1"/>
  </cols>
  <sheetData>
    <row r="1" spans="2:31">
      <c r="B1" s="1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55"/>
      <c r="Y1" s="2"/>
      <c r="Z1" s="2"/>
      <c r="AA1" s="2"/>
      <c r="AB1" s="2"/>
      <c r="AC1" s="2"/>
      <c r="AD1" s="55"/>
    </row>
    <row r="2" spans="2:31">
      <c r="B2" s="49" t="s">
        <v>114</v>
      </c>
      <c r="C2" s="50"/>
      <c r="D2" s="50"/>
      <c r="E2" s="17"/>
      <c r="F2" s="17"/>
      <c r="G2" s="17"/>
      <c r="H2" s="238" t="s">
        <v>6</v>
      </c>
      <c r="I2" s="238"/>
      <c r="J2" s="238"/>
      <c r="K2" s="238"/>
      <c r="L2" s="18"/>
      <c r="M2" s="17"/>
      <c r="N2" s="239" t="s">
        <v>5</v>
      </c>
      <c r="O2" s="239"/>
      <c r="P2" s="239"/>
      <c r="Q2" s="239"/>
      <c r="R2" s="18"/>
      <c r="S2" s="17"/>
      <c r="T2" s="254" t="s">
        <v>8</v>
      </c>
      <c r="U2" s="255"/>
      <c r="V2" s="255"/>
      <c r="W2" s="256"/>
      <c r="X2" s="19"/>
      <c r="Y2" s="17"/>
      <c r="Z2" s="235" t="s">
        <v>43</v>
      </c>
      <c r="AA2" s="235"/>
      <c r="AB2" s="235"/>
      <c r="AC2" s="235"/>
      <c r="AD2" s="19"/>
    </row>
    <row r="3" spans="2:31">
      <c r="B3" s="56" t="s">
        <v>0</v>
      </c>
      <c r="C3" s="56" t="s">
        <v>2</v>
      </c>
      <c r="D3" s="56" t="s">
        <v>1</v>
      </c>
      <c r="E3" s="56" t="s">
        <v>7</v>
      </c>
      <c r="F3" s="56" t="s">
        <v>9</v>
      </c>
      <c r="G3" s="2"/>
      <c r="H3" s="241" t="s">
        <v>3</v>
      </c>
      <c r="I3" s="241"/>
      <c r="J3" s="242" t="s">
        <v>4</v>
      </c>
      <c r="K3" s="242"/>
      <c r="L3" s="3" t="s">
        <v>10</v>
      </c>
      <c r="M3" s="1"/>
      <c r="N3" s="243" t="s">
        <v>3</v>
      </c>
      <c r="O3" s="243"/>
      <c r="P3" s="244" t="s">
        <v>4</v>
      </c>
      <c r="Q3" s="244"/>
      <c r="R3" s="3" t="s">
        <v>10</v>
      </c>
      <c r="S3" s="2"/>
      <c r="T3" s="245" t="s">
        <v>3</v>
      </c>
      <c r="U3" s="245"/>
      <c r="V3" s="246" t="s">
        <v>4</v>
      </c>
      <c r="W3" s="246"/>
      <c r="X3" s="20" t="s">
        <v>10</v>
      </c>
      <c r="Y3" s="2"/>
      <c r="Z3" s="236" t="s">
        <v>3</v>
      </c>
      <c r="AA3" s="236"/>
      <c r="AB3" s="237" t="s">
        <v>4</v>
      </c>
      <c r="AC3" s="237"/>
      <c r="AD3" s="20" t="s">
        <v>10</v>
      </c>
    </row>
    <row r="4" spans="2:31">
      <c r="B4" s="16">
        <v>1</v>
      </c>
      <c r="C4" s="26"/>
      <c r="D4" s="26"/>
      <c r="E4" s="57"/>
      <c r="F4" s="27"/>
      <c r="G4" s="7"/>
      <c r="H4" s="35">
        <v>0.55000000000000004</v>
      </c>
      <c r="I4" s="36">
        <f t="shared" ref="I4" si="0">E4*H4</f>
        <v>0</v>
      </c>
      <c r="J4" s="35">
        <f t="shared" ref="J4" si="1">100%-H4</f>
        <v>0.44999999999999996</v>
      </c>
      <c r="K4" s="36">
        <f t="shared" ref="K4" si="2">E4*J4</f>
        <v>0</v>
      </c>
      <c r="L4" s="4">
        <f t="shared" ref="L4" si="3">I4+K4</f>
        <v>0</v>
      </c>
      <c r="M4" s="7"/>
      <c r="N4" s="33" t="e">
        <f t="shared" ref="N4" si="4">O4/E4</f>
        <v>#DIV/0!</v>
      </c>
      <c r="O4" s="34"/>
      <c r="P4" s="33" t="e">
        <f t="shared" ref="P4" si="5">Q4/E4</f>
        <v>#DIV/0!</v>
      </c>
      <c r="Q4" s="34">
        <f t="shared" ref="Q4:Q9" si="6">L4-O4</f>
        <v>0</v>
      </c>
      <c r="R4" s="5">
        <f t="shared" ref="R4" si="7">O4+Q4</f>
        <v>0</v>
      </c>
      <c r="S4" s="7">
        <f t="shared" ref="S4" si="8">+R4-E4</f>
        <v>0</v>
      </c>
      <c r="T4" s="29">
        <v>0.5</v>
      </c>
      <c r="U4" s="30">
        <f t="shared" ref="U4" si="9">E4*T4</f>
        <v>0</v>
      </c>
      <c r="V4" s="29">
        <v>0.5</v>
      </c>
      <c r="W4" s="30">
        <f t="shared" ref="W4" si="10">E4*V4</f>
        <v>0</v>
      </c>
      <c r="X4" s="6">
        <f t="shared" ref="X4" si="11">U4+W4</f>
        <v>0</v>
      </c>
      <c r="Y4" s="7"/>
      <c r="Z4" s="90">
        <v>0.6</v>
      </c>
      <c r="AA4" s="91">
        <f t="shared" ref="AA4" si="12">L4*Z4</f>
        <v>0</v>
      </c>
      <c r="AB4" s="90">
        <f t="shared" ref="AB4" si="13">100%-Z4</f>
        <v>0.4</v>
      </c>
      <c r="AC4" s="91">
        <f t="shared" ref="AC4" si="14">L4*AB4</f>
        <v>0</v>
      </c>
      <c r="AD4" s="92">
        <f t="shared" ref="AD4" si="15">AA4+AC4</f>
        <v>0</v>
      </c>
      <c r="AE4">
        <f t="shared" ref="AE4:AE5" si="16">+AD4-E4</f>
        <v>0</v>
      </c>
    </row>
    <row r="5" spans="2:31">
      <c r="B5" s="16">
        <f>1+B4</f>
        <v>2</v>
      </c>
      <c r="C5" s="26"/>
      <c r="D5" s="26"/>
      <c r="E5" s="57"/>
      <c r="F5" s="27"/>
      <c r="G5" s="7"/>
      <c r="H5" s="35">
        <v>0.55000000000000004</v>
      </c>
      <c r="I5" s="36">
        <f t="shared" ref="I5" si="17">E5*H5</f>
        <v>0</v>
      </c>
      <c r="J5" s="35">
        <f t="shared" ref="J5" si="18">100%-H5</f>
        <v>0.44999999999999996</v>
      </c>
      <c r="K5" s="36">
        <f t="shared" ref="K5" si="19">E5*J5</f>
        <v>0</v>
      </c>
      <c r="L5" s="4">
        <f t="shared" ref="L5" si="20">I5+K5</f>
        <v>0</v>
      </c>
      <c r="M5" s="7"/>
      <c r="N5" s="33" t="e">
        <f t="shared" ref="N5" si="21">O5/E5</f>
        <v>#DIV/0!</v>
      </c>
      <c r="O5" s="34"/>
      <c r="P5" s="33" t="e">
        <f t="shared" ref="P5" si="22">Q5/E5</f>
        <v>#DIV/0!</v>
      </c>
      <c r="Q5" s="34">
        <f t="shared" si="6"/>
        <v>0</v>
      </c>
      <c r="R5" s="5">
        <f t="shared" ref="R5" si="23">O5+Q5</f>
        <v>0</v>
      </c>
      <c r="S5" s="7">
        <f t="shared" ref="S5" si="24">+R5-E5</f>
        <v>0</v>
      </c>
      <c r="T5" s="29">
        <v>0.5</v>
      </c>
      <c r="U5" s="30">
        <f t="shared" ref="U5" si="25">E5*T5</f>
        <v>0</v>
      </c>
      <c r="V5" s="29">
        <v>0.5</v>
      </c>
      <c r="W5" s="30">
        <f t="shared" ref="W5" si="26">E5*V5</f>
        <v>0</v>
      </c>
      <c r="X5" s="6">
        <f t="shared" ref="X5" si="27">U5+W5</f>
        <v>0</v>
      </c>
      <c r="Y5" s="7"/>
      <c r="Z5" s="90">
        <v>0.6</v>
      </c>
      <c r="AA5" s="91">
        <f t="shared" ref="AA5" si="28">L5*Z5</f>
        <v>0</v>
      </c>
      <c r="AB5" s="90">
        <f t="shared" ref="AB5" si="29">100%-Z5</f>
        <v>0.4</v>
      </c>
      <c r="AC5" s="91">
        <f t="shared" ref="AC5" si="30">L5*AB5</f>
        <v>0</v>
      </c>
      <c r="AD5" s="92">
        <f t="shared" ref="AD5" si="31">AA5+AC5</f>
        <v>0</v>
      </c>
      <c r="AE5">
        <f t="shared" si="16"/>
        <v>0</v>
      </c>
    </row>
    <row r="6" spans="2:31">
      <c r="B6" s="16">
        <f t="shared" ref="B6:B24" si="32">1+B5</f>
        <v>3</v>
      </c>
      <c r="C6" s="26"/>
      <c r="D6" s="26"/>
      <c r="E6" s="31"/>
      <c r="F6" s="27"/>
      <c r="G6" s="7"/>
      <c r="H6" s="35">
        <v>0.4</v>
      </c>
      <c r="I6" s="36">
        <f t="shared" ref="I6:I8" si="33">E6*H6</f>
        <v>0</v>
      </c>
      <c r="J6" s="35">
        <f t="shared" ref="J6:J8" si="34">100%-H6</f>
        <v>0.6</v>
      </c>
      <c r="K6" s="36">
        <f t="shared" ref="K6:K8" si="35">E6*J6</f>
        <v>0</v>
      </c>
      <c r="L6" s="4">
        <f t="shared" ref="L6:L8" si="36">I6+K6</f>
        <v>0</v>
      </c>
      <c r="M6" s="7"/>
      <c r="N6" s="33" t="e">
        <f t="shared" ref="N6:N8" si="37">O6/E6</f>
        <v>#DIV/0!</v>
      </c>
      <c r="O6" s="34"/>
      <c r="P6" s="33" t="e">
        <f t="shared" ref="P6:P7" si="38">Q6/E6</f>
        <v>#DIV/0!</v>
      </c>
      <c r="Q6" s="34">
        <f t="shared" si="6"/>
        <v>0</v>
      </c>
      <c r="R6" s="5">
        <f t="shared" ref="R6:R7" si="39">O6+Q6</f>
        <v>0</v>
      </c>
      <c r="S6" s="7">
        <f t="shared" ref="S6:S7" si="40">+R6-E6</f>
        <v>0</v>
      </c>
      <c r="T6" s="29">
        <v>0.5</v>
      </c>
      <c r="U6" s="30">
        <f t="shared" ref="U6:U7" si="41">E6*T6</f>
        <v>0</v>
      </c>
      <c r="V6" s="29">
        <v>0.5</v>
      </c>
      <c r="W6" s="30">
        <f t="shared" ref="W6:W7" si="42">E6*V6</f>
        <v>0</v>
      </c>
      <c r="X6" s="6">
        <f t="shared" ref="X6:X7" si="43">U6+W6</f>
        <v>0</v>
      </c>
      <c r="Y6" s="7"/>
      <c r="Z6" s="90">
        <v>0.6</v>
      </c>
      <c r="AA6" s="91">
        <f t="shared" ref="AA6:AA7" si="44">L6*Z6</f>
        <v>0</v>
      </c>
      <c r="AB6" s="90">
        <f t="shared" ref="AB6:AB7" si="45">100%-Z6</f>
        <v>0.4</v>
      </c>
      <c r="AC6" s="91">
        <f t="shared" ref="AC6:AC7" si="46">L6*AB6</f>
        <v>0</v>
      </c>
      <c r="AD6" s="92">
        <f t="shared" ref="AD6:AD7" si="47">AA6+AC6</f>
        <v>0</v>
      </c>
      <c r="AE6">
        <f t="shared" ref="AE6:AE7" si="48">+AD6-E6</f>
        <v>0</v>
      </c>
    </row>
    <row r="7" spans="2:31">
      <c r="B7" s="16">
        <f t="shared" si="32"/>
        <v>4</v>
      </c>
      <c r="C7" s="26"/>
      <c r="D7" s="26"/>
      <c r="E7" s="57"/>
      <c r="F7" s="27"/>
      <c r="G7" s="7"/>
      <c r="H7" s="35">
        <v>0.55000000000000004</v>
      </c>
      <c r="I7" s="36">
        <f t="shared" si="33"/>
        <v>0</v>
      </c>
      <c r="J7" s="35">
        <f t="shared" si="34"/>
        <v>0.44999999999999996</v>
      </c>
      <c r="K7" s="36">
        <f t="shared" si="35"/>
        <v>0</v>
      </c>
      <c r="L7" s="4">
        <f t="shared" si="36"/>
        <v>0</v>
      </c>
      <c r="M7" s="7"/>
      <c r="N7" s="33" t="e">
        <f t="shared" si="37"/>
        <v>#DIV/0!</v>
      </c>
      <c r="O7" s="34"/>
      <c r="P7" s="33" t="e">
        <f t="shared" si="38"/>
        <v>#DIV/0!</v>
      </c>
      <c r="Q7" s="34">
        <f t="shared" si="6"/>
        <v>0</v>
      </c>
      <c r="R7" s="5">
        <f t="shared" si="39"/>
        <v>0</v>
      </c>
      <c r="S7" s="7">
        <f t="shared" si="40"/>
        <v>0</v>
      </c>
      <c r="T7" s="29">
        <v>0.5</v>
      </c>
      <c r="U7" s="30">
        <f t="shared" si="41"/>
        <v>0</v>
      </c>
      <c r="V7" s="29">
        <v>0.5</v>
      </c>
      <c r="W7" s="30">
        <f t="shared" si="42"/>
        <v>0</v>
      </c>
      <c r="X7" s="6">
        <f t="shared" si="43"/>
        <v>0</v>
      </c>
      <c r="Y7" s="7"/>
      <c r="Z7" s="90">
        <v>0.6</v>
      </c>
      <c r="AA7" s="91">
        <f t="shared" si="44"/>
        <v>0</v>
      </c>
      <c r="AB7" s="90">
        <f t="shared" si="45"/>
        <v>0.4</v>
      </c>
      <c r="AC7" s="91">
        <f t="shared" si="46"/>
        <v>0</v>
      </c>
      <c r="AD7" s="92">
        <f t="shared" si="47"/>
        <v>0</v>
      </c>
      <c r="AE7">
        <f t="shared" si="48"/>
        <v>0</v>
      </c>
    </row>
    <row r="8" spans="2:31">
      <c r="B8" s="16">
        <f t="shared" si="32"/>
        <v>5</v>
      </c>
      <c r="C8" s="26"/>
      <c r="D8" s="26"/>
      <c r="E8" s="57"/>
      <c r="F8" s="27"/>
      <c r="G8" s="7"/>
      <c r="H8" s="35">
        <v>0.55000000000000004</v>
      </c>
      <c r="I8" s="36">
        <f t="shared" si="33"/>
        <v>0</v>
      </c>
      <c r="J8" s="35">
        <f t="shared" si="34"/>
        <v>0.44999999999999996</v>
      </c>
      <c r="K8" s="36">
        <f t="shared" si="35"/>
        <v>0</v>
      </c>
      <c r="L8" s="4">
        <f t="shared" si="36"/>
        <v>0</v>
      </c>
      <c r="M8" s="7"/>
      <c r="N8" s="33" t="e">
        <f t="shared" si="37"/>
        <v>#DIV/0!</v>
      </c>
      <c r="O8" s="34"/>
      <c r="P8" s="33" t="e">
        <f t="shared" ref="P8" si="49">Q8/E8</f>
        <v>#DIV/0!</v>
      </c>
      <c r="Q8" s="34">
        <f t="shared" si="6"/>
        <v>0</v>
      </c>
      <c r="R8" s="5">
        <f t="shared" ref="R8" si="50">O8+Q8</f>
        <v>0</v>
      </c>
      <c r="S8" s="7">
        <f t="shared" ref="S8" si="51">+R8-E8</f>
        <v>0</v>
      </c>
      <c r="T8" s="29">
        <v>0.5</v>
      </c>
      <c r="U8" s="30">
        <f t="shared" ref="U8" si="52">E8*T8</f>
        <v>0</v>
      </c>
      <c r="V8" s="29">
        <v>0.5</v>
      </c>
      <c r="W8" s="30">
        <f t="shared" ref="W8" si="53">E8*V8</f>
        <v>0</v>
      </c>
      <c r="X8" s="6">
        <f t="shared" ref="X8" si="54">U8+W8</f>
        <v>0</v>
      </c>
      <c r="Y8" s="7"/>
      <c r="Z8" s="90">
        <v>0.6</v>
      </c>
      <c r="AA8" s="91">
        <f t="shared" ref="AA8" si="55">L8*Z8</f>
        <v>0</v>
      </c>
      <c r="AB8" s="90">
        <f t="shared" ref="AB8" si="56">100%-Z8</f>
        <v>0.4</v>
      </c>
      <c r="AC8" s="91">
        <f t="shared" ref="AC8" si="57">L8*AB8</f>
        <v>0</v>
      </c>
      <c r="AD8" s="92">
        <f t="shared" ref="AD8" si="58">AA8+AC8</f>
        <v>0</v>
      </c>
      <c r="AE8">
        <f t="shared" ref="AE8" si="59">+AD8-E8</f>
        <v>0</v>
      </c>
    </row>
    <row r="9" spans="2:31">
      <c r="B9" s="16">
        <f t="shared" si="32"/>
        <v>6</v>
      </c>
      <c r="C9" s="26"/>
      <c r="D9" s="26"/>
      <c r="E9" s="57"/>
      <c r="F9" s="27"/>
      <c r="G9" s="7"/>
      <c r="H9" s="35">
        <v>0.5</v>
      </c>
      <c r="I9" s="36">
        <f t="shared" ref="I9:I10" si="60">E9*H9</f>
        <v>0</v>
      </c>
      <c r="J9" s="35">
        <f t="shared" ref="J9:J10" si="61">100%-H9</f>
        <v>0.5</v>
      </c>
      <c r="K9" s="36">
        <f t="shared" ref="K9:K10" si="62">E9*J9</f>
        <v>0</v>
      </c>
      <c r="L9" s="4">
        <f t="shared" ref="L9:L10" si="63">I9+K9</f>
        <v>0</v>
      </c>
      <c r="M9" s="7"/>
      <c r="N9" s="33" t="e">
        <f t="shared" ref="N9:N10" si="64">O9/E9</f>
        <v>#DIV/0!</v>
      </c>
      <c r="O9" s="34"/>
      <c r="P9" s="33" t="e">
        <f t="shared" ref="P9:P10" si="65">Q9/E9</f>
        <v>#DIV/0!</v>
      </c>
      <c r="Q9" s="34">
        <f t="shared" si="6"/>
        <v>0</v>
      </c>
      <c r="R9" s="5">
        <f t="shared" ref="R9:R10" si="66">O9+Q9</f>
        <v>0</v>
      </c>
      <c r="S9" s="7">
        <f t="shared" ref="S9:S10" si="67">+R9-E9</f>
        <v>0</v>
      </c>
      <c r="T9" s="29">
        <v>0.5</v>
      </c>
      <c r="U9" s="30">
        <f t="shared" ref="U9:U10" si="68">E9*T9</f>
        <v>0</v>
      </c>
      <c r="V9" s="29">
        <v>0.5</v>
      </c>
      <c r="W9" s="30">
        <f t="shared" ref="W9:W10" si="69">E9*V9</f>
        <v>0</v>
      </c>
      <c r="X9" s="6">
        <f t="shared" ref="X9:X10" si="70">U9+W9</f>
        <v>0</v>
      </c>
      <c r="Y9" s="7"/>
      <c r="Z9" s="90">
        <v>0.6</v>
      </c>
      <c r="AA9" s="91">
        <f t="shared" ref="AA9:AA10" si="71">L9*Z9</f>
        <v>0</v>
      </c>
      <c r="AB9" s="90">
        <f t="shared" ref="AB9:AB10" si="72">100%-Z9</f>
        <v>0.4</v>
      </c>
      <c r="AC9" s="91">
        <f t="shared" ref="AC9:AC10" si="73">L9*AB9</f>
        <v>0</v>
      </c>
      <c r="AD9" s="92">
        <f t="shared" ref="AD9:AD10" si="74">AA9+AC9</f>
        <v>0</v>
      </c>
      <c r="AE9">
        <f t="shared" ref="AE9:AE10" si="75">+AD9-E9</f>
        <v>0</v>
      </c>
    </row>
    <row r="10" spans="2:31">
      <c r="B10" s="16">
        <f t="shared" si="32"/>
        <v>7</v>
      </c>
      <c r="C10" s="26"/>
      <c r="D10" s="26"/>
      <c r="E10" s="57"/>
      <c r="F10" s="27"/>
      <c r="G10" s="7"/>
      <c r="H10" s="35">
        <v>0.55000000000000004</v>
      </c>
      <c r="I10" s="36">
        <f t="shared" si="60"/>
        <v>0</v>
      </c>
      <c r="J10" s="35">
        <f t="shared" si="61"/>
        <v>0.44999999999999996</v>
      </c>
      <c r="K10" s="36">
        <f t="shared" si="62"/>
        <v>0</v>
      </c>
      <c r="L10" s="4">
        <f t="shared" si="63"/>
        <v>0</v>
      </c>
      <c r="M10" s="7"/>
      <c r="N10" s="33" t="e">
        <f t="shared" si="64"/>
        <v>#DIV/0!</v>
      </c>
      <c r="O10" s="34"/>
      <c r="P10" s="33" t="e">
        <f t="shared" si="65"/>
        <v>#DIV/0!</v>
      </c>
      <c r="Q10" s="34">
        <f t="shared" ref="Q10" si="76">L10-O10</f>
        <v>0</v>
      </c>
      <c r="R10" s="5">
        <f t="shared" si="66"/>
        <v>0</v>
      </c>
      <c r="S10" s="7">
        <f t="shared" si="67"/>
        <v>0</v>
      </c>
      <c r="T10" s="29">
        <v>0.5</v>
      </c>
      <c r="U10" s="30">
        <f t="shared" si="68"/>
        <v>0</v>
      </c>
      <c r="V10" s="29">
        <v>0.5</v>
      </c>
      <c r="W10" s="30">
        <f t="shared" si="69"/>
        <v>0</v>
      </c>
      <c r="X10" s="6">
        <f t="shared" si="70"/>
        <v>0</v>
      </c>
      <c r="Y10" s="7"/>
      <c r="Z10" s="90">
        <v>0.6</v>
      </c>
      <c r="AA10" s="91">
        <f t="shared" si="71"/>
        <v>0</v>
      </c>
      <c r="AB10" s="90">
        <f t="shared" si="72"/>
        <v>0.4</v>
      </c>
      <c r="AC10" s="91">
        <f t="shared" si="73"/>
        <v>0</v>
      </c>
      <c r="AD10" s="92">
        <f t="shared" si="74"/>
        <v>0</v>
      </c>
      <c r="AE10">
        <f t="shared" si="75"/>
        <v>0</v>
      </c>
    </row>
    <row r="11" spans="2:31">
      <c r="B11" s="16">
        <f t="shared" si="32"/>
        <v>8</v>
      </c>
      <c r="C11" s="26"/>
      <c r="D11" s="26"/>
      <c r="E11" s="57"/>
      <c r="F11" s="27"/>
      <c r="G11" s="7"/>
      <c r="H11" s="35">
        <v>0.55000000000000004</v>
      </c>
      <c r="I11" s="36">
        <f t="shared" ref="I11:I12" si="77">E11*H11</f>
        <v>0</v>
      </c>
      <c r="J11" s="35">
        <f t="shared" ref="J11:J12" si="78">100%-H11</f>
        <v>0.44999999999999996</v>
      </c>
      <c r="K11" s="36">
        <f t="shared" ref="K11:K12" si="79">E11*J11</f>
        <v>0</v>
      </c>
      <c r="L11" s="4">
        <f t="shared" ref="L11:L12" si="80">I11+K11</f>
        <v>0</v>
      </c>
      <c r="M11" s="7"/>
      <c r="N11" s="33" t="e">
        <f t="shared" ref="N11" si="81">O11/E11</f>
        <v>#DIV/0!</v>
      </c>
      <c r="O11" s="34"/>
      <c r="P11" s="33" t="e">
        <f t="shared" ref="P11" si="82">Q11/E11</f>
        <v>#DIV/0!</v>
      </c>
      <c r="Q11" s="34">
        <f t="shared" ref="Q11" si="83">L11-O11</f>
        <v>0</v>
      </c>
      <c r="R11" s="5">
        <f t="shared" ref="R11" si="84">O11+Q11</f>
        <v>0</v>
      </c>
      <c r="S11" s="7">
        <f t="shared" ref="S11" si="85">+R11-E11</f>
        <v>0</v>
      </c>
      <c r="T11" s="29">
        <v>0.5</v>
      </c>
      <c r="U11" s="30">
        <f t="shared" ref="U11" si="86">E11*T11</f>
        <v>0</v>
      </c>
      <c r="V11" s="29">
        <v>0.5</v>
      </c>
      <c r="W11" s="30">
        <f t="shared" ref="W11" si="87">E11*V11</f>
        <v>0</v>
      </c>
      <c r="X11" s="6">
        <f t="shared" ref="X11" si="88">U11+W11</f>
        <v>0</v>
      </c>
      <c r="Y11" s="7"/>
      <c r="Z11" s="90">
        <v>0.6</v>
      </c>
      <c r="AA11" s="91">
        <f t="shared" ref="AA11" si="89">L11*Z11</f>
        <v>0</v>
      </c>
      <c r="AB11" s="90">
        <f t="shared" ref="AB11" si="90">100%-Z11</f>
        <v>0.4</v>
      </c>
      <c r="AC11" s="91">
        <f t="shared" ref="AC11" si="91">L11*AB11</f>
        <v>0</v>
      </c>
      <c r="AD11" s="92">
        <f t="shared" ref="AD11" si="92">AA11+AC11</f>
        <v>0</v>
      </c>
      <c r="AE11">
        <f t="shared" ref="AE11" si="93">+AD11-E11</f>
        <v>0</v>
      </c>
    </row>
    <row r="12" spans="2:31">
      <c r="B12" s="16">
        <f t="shared" si="32"/>
        <v>9</v>
      </c>
      <c r="C12" s="26"/>
      <c r="D12" s="26"/>
      <c r="E12" s="57"/>
      <c r="F12" s="27"/>
      <c r="G12" s="7"/>
      <c r="H12" s="35">
        <v>0.5</v>
      </c>
      <c r="I12" s="36">
        <f t="shared" si="77"/>
        <v>0</v>
      </c>
      <c r="J12" s="35">
        <f t="shared" si="78"/>
        <v>0.5</v>
      </c>
      <c r="K12" s="36">
        <f t="shared" si="79"/>
        <v>0</v>
      </c>
      <c r="L12" s="4">
        <f t="shared" si="80"/>
        <v>0</v>
      </c>
      <c r="M12" s="7"/>
      <c r="N12" s="33" t="e">
        <f t="shared" ref="N12:N13" si="94">O12/E12</f>
        <v>#DIV/0!</v>
      </c>
      <c r="O12" s="34"/>
      <c r="P12" s="33" t="e">
        <f t="shared" ref="P12:P13" si="95">Q12/E12</f>
        <v>#DIV/0!</v>
      </c>
      <c r="Q12" s="34">
        <f t="shared" ref="Q12:Q13" si="96">L12-O12</f>
        <v>0</v>
      </c>
      <c r="R12" s="5">
        <f t="shared" ref="R12:R13" si="97">O12+Q12</f>
        <v>0</v>
      </c>
      <c r="S12" s="7">
        <f t="shared" ref="S12:S13" si="98">+R12-E12</f>
        <v>0</v>
      </c>
      <c r="T12" s="29">
        <v>0.5</v>
      </c>
      <c r="U12" s="30">
        <f t="shared" ref="U12:U13" si="99">E12*T12</f>
        <v>0</v>
      </c>
      <c r="V12" s="29">
        <v>0.5</v>
      </c>
      <c r="W12" s="30">
        <f t="shared" ref="W12:W13" si="100">E12*V12</f>
        <v>0</v>
      </c>
      <c r="X12" s="6">
        <f t="shared" ref="X12:X13" si="101">U12+W12</f>
        <v>0</v>
      </c>
      <c r="Y12" s="7"/>
      <c r="Z12" s="90">
        <v>0.6</v>
      </c>
      <c r="AA12" s="91">
        <f t="shared" ref="AA12:AA13" si="102">L12*Z12</f>
        <v>0</v>
      </c>
      <c r="AB12" s="90">
        <f t="shared" ref="AB12:AB13" si="103">100%-Z12</f>
        <v>0.4</v>
      </c>
      <c r="AC12" s="91">
        <f t="shared" ref="AC12:AC13" si="104">L12*AB12</f>
        <v>0</v>
      </c>
      <c r="AD12" s="92">
        <f t="shared" ref="AD12:AD13" si="105">AA12+AC12</f>
        <v>0</v>
      </c>
      <c r="AE12">
        <f t="shared" ref="AE12:AE13" si="106">+AD12-E12</f>
        <v>0</v>
      </c>
    </row>
    <row r="13" spans="2:31">
      <c r="B13" s="16">
        <f t="shared" si="32"/>
        <v>10</v>
      </c>
      <c r="C13" s="26"/>
      <c r="D13" s="26"/>
      <c r="E13" s="57"/>
      <c r="F13" s="27"/>
      <c r="G13" s="7"/>
      <c r="H13" s="35">
        <v>0.55000000000000004</v>
      </c>
      <c r="I13" s="36">
        <f t="shared" ref="I13" si="107">E13*H13</f>
        <v>0</v>
      </c>
      <c r="J13" s="35">
        <f t="shared" ref="J13" si="108">100%-H13</f>
        <v>0.44999999999999996</v>
      </c>
      <c r="K13" s="36">
        <f t="shared" ref="K13" si="109">E13*J13</f>
        <v>0</v>
      </c>
      <c r="L13" s="4">
        <f t="shared" ref="L13" si="110">I13+K13</f>
        <v>0</v>
      </c>
      <c r="M13" s="7"/>
      <c r="N13" s="33" t="e">
        <f t="shared" si="94"/>
        <v>#DIV/0!</v>
      </c>
      <c r="O13" s="34"/>
      <c r="P13" s="33" t="e">
        <f t="shared" si="95"/>
        <v>#DIV/0!</v>
      </c>
      <c r="Q13" s="34">
        <f t="shared" si="96"/>
        <v>0</v>
      </c>
      <c r="R13" s="5">
        <f t="shared" si="97"/>
        <v>0</v>
      </c>
      <c r="S13" s="7">
        <f t="shared" si="98"/>
        <v>0</v>
      </c>
      <c r="T13" s="29">
        <v>0.5</v>
      </c>
      <c r="U13" s="30">
        <f t="shared" si="99"/>
        <v>0</v>
      </c>
      <c r="V13" s="29">
        <v>0.5</v>
      </c>
      <c r="W13" s="30">
        <f t="shared" si="100"/>
        <v>0</v>
      </c>
      <c r="X13" s="6">
        <f t="shared" si="101"/>
        <v>0</v>
      </c>
      <c r="Y13" s="7"/>
      <c r="Z13" s="90">
        <v>0.6</v>
      </c>
      <c r="AA13" s="91">
        <f t="shared" si="102"/>
        <v>0</v>
      </c>
      <c r="AB13" s="90">
        <f t="shared" si="103"/>
        <v>0.4</v>
      </c>
      <c r="AC13" s="91">
        <f t="shared" si="104"/>
        <v>0</v>
      </c>
      <c r="AD13" s="92">
        <f t="shared" si="105"/>
        <v>0</v>
      </c>
      <c r="AE13">
        <f t="shared" si="106"/>
        <v>0</v>
      </c>
    </row>
    <row r="14" spans="2:31">
      <c r="B14" s="16">
        <f t="shared" si="32"/>
        <v>11</v>
      </c>
      <c r="C14" s="26"/>
      <c r="D14" s="26"/>
      <c r="E14" s="57"/>
      <c r="F14" s="27"/>
      <c r="G14" s="7"/>
      <c r="H14" s="35">
        <v>0.55000000000000004</v>
      </c>
      <c r="I14" s="36">
        <f t="shared" ref="I14:I15" si="111">E14*H14</f>
        <v>0</v>
      </c>
      <c r="J14" s="35">
        <f t="shared" ref="J14:J15" si="112">100%-H14</f>
        <v>0.44999999999999996</v>
      </c>
      <c r="K14" s="36">
        <f t="shared" ref="K14:K15" si="113">E14*J14</f>
        <v>0</v>
      </c>
      <c r="L14" s="4">
        <f t="shared" ref="L14:L15" si="114">I14+K14</f>
        <v>0</v>
      </c>
      <c r="M14" s="7"/>
      <c r="N14" s="33" t="e">
        <f t="shared" ref="N14:N15" si="115">O14/E14</f>
        <v>#DIV/0!</v>
      </c>
      <c r="O14" s="34"/>
      <c r="P14" s="33" t="e">
        <f t="shared" ref="P14:P15" si="116">Q14/E14</f>
        <v>#DIV/0!</v>
      </c>
      <c r="Q14" s="34">
        <f t="shared" ref="Q14:Q15" si="117">L14-O14</f>
        <v>0</v>
      </c>
      <c r="R14" s="5">
        <f t="shared" ref="R14:R15" si="118">O14+Q14</f>
        <v>0</v>
      </c>
      <c r="S14" s="7">
        <f t="shared" ref="S14:S15" si="119">+R14-E14</f>
        <v>0</v>
      </c>
      <c r="T14" s="29">
        <v>0.5</v>
      </c>
      <c r="U14" s="30">
        <f t="shared" ref="U14:U15" si="120">E14*T14</f>
        <v>0</v>
      </c>
      <c r="V14" s="29">
        <v>0.5</v>
      </c>
      <c r="W14" s="30">
        <f t="shared" ref="W14:W15" si="121">E14*V14</f>
        <v>0</v>
      </c>
      <c r="X14" s="6">
        <f t="shared" ref="X14:X15" si="122">U14+W14</f>
        <v>0</v>
      </c>
      <c r="Y14" s="7"/>
      <c r="Z14" s="90">
        <v>0.6</v>
      </c>
      <c r="AA14" s="91">
        <f t="shared" ref="AA14:AA15" si="123">L14*Z14</f>
        <v>0</v>
      </c>
      <c r="AB14" s="90">
        <f t="shared" ref="AB14:AB15" si="124">100%-Z14</f>
        <v>0.4</v>
      </c>
      <c r="AC14" s="91">
        <f t="shared" ref="AC14:AC15" si="125">L14*AB14</f>
        <v>0</v>
      </c>
      <c r="AD14" s="92">
        <f t="shared" ref="AD14:AD15" si="126">AA14+AC14</f>
        <v>0</v>
      </c>
      <c r="AE14">
        <f t="shared" ref="AE14:AE15" si="127">+AD14-E14</f>
        <v>0</v>
      </c>
    </row>
    <row r="15" spans="2:31">
      <c r="B15" s="16">
        <f t="shared" si="32"/>
        <v>12</v>
      </c>
      <c r="C15" s="26"/>
      <c r="D15" s="26"/>
      <c r="E15" s="57"/>
      <c r="F15" s="27"/>
      <c r="G15" s="7"/>
      <c r="H15" s="35">
        <v>0.5</v>
      </c>
      <c r="I15" s="36">
        <f t="shared" si="111"/>
        <v>0</v>
      </c>
      <c r="J15" s="35">
        <f t="shared" si="112"/>
        <v>0.5</v>
      </c>
      <c r="K15" s="36">
        <f t="shared" si="113"/>
        <v>0</v>
      </c>
      <c r="L15" s="4">
        <f t="shared" si="114"/>
        <v>0</v>
      </c>
      <c r="M15" s="7"/>
      <c r="N15" s="33" t="e">
        <f t="shared" si="115"/>
        <v>#DIV/0!</v>
      </c>
      <c r="O15" s="34"/>
      <c r="P15" s="33" t="e">
        <f t="shared" si="116"/>
        <v>#DIV/0!</v>
      </c>
      <c r="Q15" s="34">
        <f t="shared" si="117"/>
        <v>0</v>
      </c>
      <c r="R15" s="5">
        <f t="shared" si="118"/>
        <v>0</v>
      </c>
      <c r="S15" s="7">
        <f t="shared" si="119"/>
        <v>0</v>
      </c>
      <c r="T15" s="29">
        <v>0.5</v>
      </c>
      <c r="U15" s="30">
        <f t="shared" si="120"/>
        <v>0</v>
      </c>
      <c r="V15" s="29">
        <v>0.5</v>
      </c>
      <c r="W15" s="30">
        <f t="shared" si="121"/>
        <v>0</v>
      </c>
      <c r="X15" s="6">
        <f t="shared" si="122"/>
        <v>0</v>
      </c>
      <c r="Y15" s="7"/>
      <c r="Z15" s="90">
        <v>0.6</v>
      </c>
      <c r="AA15" s="91">
        <f t="shared" si="123"/>
        <v>0</v>
      </c>
      <c r="AB15" s="90">
        <f t="shared" si="124"/>
        <v>0.4</v>
      </c>
      <c r="AC15" s="91">
        <f t="shared" si="125"/>
        <v>0</v>
      </c>
      <c r="AD15" s="92">
        <f t="shared" si="126"/>
        <v>0</v>
      </c>
      <c r="AE15">
        <f t="shared" si="127"/>
        <v>0</v>
      </c>
    </row>
    <row r="16" spans="2:31">
      <c r="B16" s="16">
        <f t="shared" si="32"/>
        <v>13</v>
      </c>
      <c r="C16" s="26"/>
      <c r="D16" s="26"/>
      <c r="E16" s="57"/>
      <c r="F16" s="27"/>
      <c r="G16" s="7"/>
      <c r="H16" s="35">
        <v>0.55000000000000004</v>
      </c>
      <c r="I16" s="36">
        <f t="shared" ref="I16" si="128">E16*H16</f>
        <v>0</v>
      </c>
      <c r="J16" s="35">
        <f t="shared" ref="J16" si="129">100%-H16</f>
        <v>0.44999999999999996</v>
      </c>
      <c r="K16" s="36">
        <f t="shared" ref="K16" si="130">E16*J16</f>
        <v>0</v>
      </c>
      <c r="L16" s="4">
        <f t="shared" ref="L16" si="131">I16+K16</f>
        <v>0</v>
      </c>
      <c r="M16" s="7"/>
      <c r="N16" s="33" t="e">
        <f t="shared" ref="N16" si="132">O16/E16</f>
        <v>#DIV/0!</v>
      </c>
      <c r="O16" s="34"/>
      <c r="P16" s="33" t="e">
        <f t="shared" ref="P16" si="133">Q16/E16</f>
        <v>#DIV/0!</v>
      </c>
      <c r="Q16" s="34">
        <f t="shared" ref="Q16" si="134">L16-O16</f>
        <v>0</v>
      </c>
      <c r="R16" s="5">
        <f t="shared" ref="R16" si="135">O16+Q16</f>
        <v>0</v>
      </c>
      <c r="S16" s="7">
        <f t="shared" ref="S16" si="136">+R16-E16</f>
        <v>0</v>
      </c>
      <c r="T16" s="29">
        <v>0.5</v>
      </c>
      <c r="U16" s="30">
        <f t="shared" ref="U16" si="137">E16*T16</f>
        <v>0</v>
      </c>
      <c r="V16" s="29">
        <v>0.5</v>
      </c>
      <c r="W16" s="30">
        <f t="shared" ref="W16" si="138">E16*V16</f>
        <v>0</v>
      </c>
      <c r="X16" s="6">
        <f t="shared" ref="X16" si="139">U16+W16</f>
        <v>0</v>
      </c>
      <c r="Y16" s="7"/>
      <c r="Z16" s="90">
        <v>0.6</v>
      </c>
      <c r="AA16" s="91">
        <f t="shared" ref="AA16" si="140">L16*Z16</f>
        <v>0</v>
      </c>
      <c r="AB16" s="90">
        <f t="shared" ref="AB16" si="141">100%-Z16</f>
        <v>0.4</v>
      </c>
      <c r="AC16" s="91">
        <f t="shared" ref="AC16" si="142">L16*AB16</f>
        <v>0</v>
      </c>
      <c r="AD16" s="92">
        <f t="shared" ref="AD16" si="143">AA16+AC16</f>
        <v>0</v>
      </c>
      <c r="AE16">
        <f t="shared" ref="AE16" si="144">+AD16-E16</f>
        <v>0</v>
      </c>
    </row>
    <row r="17" spans="2:31">
      <c r="B17" s="16">
        <f t="shared" si="32"/>
        <v>14</v>
      </c>
      <c r="C17" s="26"/>
      <c r="D17" s="26"/>
      <c r="E17" s="57"/>
      <c r="F17" s="27"/>
      <c r="G17" s="7"/>
      <c r="H17" s="35">
        <v>0.55000000000000004</v>
      </c>
      <c r="I17" s="36">
        <f t="shared" ref="I17:I18" si="145">E17*H17</f>
        <v>0</v>
      </c>
      <c r="J17" s="35">
        <f t="shared" ref="J17:J18" si="146">100%-H17</f>
        <v>0.44999999999999996</v>
      </c>
      <c r="K17" s="36">
        <f t="shared" ref="K17:K18" si="147">E17*J17</f>
        <v>0</v>
      </c>
      <c r="L17" s="4">
        <f t="shared" ref="L17:L18" si="148">I17+K17</f>
        <v>0</v>
      </c>
      <c r="M17" s="7"/>
      <c r="N17" s="33" t="e">
        <f t="shared" ref="N17:N18" si="149">O17/E17</f>
        <v>#DIV/0!</v>
      </c>
      <c r="O17" s="34"/>
      <c r="P17" s="33" t="e">
        <f t="shared" ref="P17:P18" si="150">Q17/E17</f>
        <v>#DIV/0!</v>
      </c>
      <c r="Q17" s="34">
        <f t="shared" ref="Q17:Q18" si="151">L17-O17</f>
        <v>0</v>
      </c>
      <c r="R17" s="5">
        <f t="shared" ref="R17:R18" si="152">O17+Q17</f>
        <v>0</v>
      </c>
      <c r="S17" s="7">
        <f t="shared" ref="S17:S18" si="153">+R17-E17</f>
        <v>0</v>
      </c>
      <c r="T17" s="29">
        <v>0.5</v>
      </c>
      <c r="U17" s="30">
        <f t="shared" ref="U17:U18" si="154">E17*T17</f>
        <v>0</v>
      </c>
      <c r="V17" s="29">
        <v>0.5</v>
      </c>
      <c r="W17" s="30">
        <f t="shared" ref="W17:W18" si="155">E17*V17</f>
        <v>0</v>
      </c>
      <c r="X17" s="6">
        <f t="shared" ref="X17:X18" si="156">U17+W17</f>
        <v>0</v>
      </c>
      <c r="Y17" s="7"/>
      <c r="Z17" s="90">
        <v>0.6</v>
      </c>
      <c r="AA17" s="91">
        <f t="shared" ref="AA17:AA18" si="157">L17*Z17</f>
        <v>0</v>
      </c>
      <c r="AB17" s="90">
        <f t="shared" ref="AB17:AB18" si="158">100%-Z17</f>
        <v>0.4</v>
      </c>
      <c r="AC17" s="91">
        <f t="shared" ref="AC17:AC18" si="159">L17*AB17</f>
        <v>0</v>
      </c>
      <c r="AD17" s="92">
        <f t="shared" ref="AD17:AD18" si="160">AA17+AC17</f>
        <v>0</v>
      </c>
      <c r="AE17">
        <f t="shared" ref="AE17:AE18" si="161">+AD17-E17</f>
        <v>0</v>
      </c>
    </row>
    <row r="18" spans="2:31">
      <c r="B18" s="16">
        <f t="shared" si="32"/>
        <v>15</v>
      </c>
      <c r="C18" s="26"/>
      <c r="D18" s="26"/>
      <c r="E18" s="57"/>
      <c r="F18" s="27"/>
      <c r="G18" s="7"/>
      <c r="H18" s="35">
        <v>0.55000000000000004</v>
      </c>
      <c r="I18" s="36">
        <f t="shared" si="145"/>
        <v>0</v>
      </c>
      <c r="J18" s="35">
        <f t="shared" si="146"/>
        <v>0.44999999999999996</v>
      </c>
      <c r="K18" s="36">
        <f t="shared" si="147"/>
        <v>0</v>
      </c>
      <c r="L18" s="4">
        <f t="shared" si="148"/>
        <v>0</v>
      </c>
      <c r="M18" s="7"/>
      <c r="N18" s="33" t="e">
        <f t="shared" si="149"/>
        <v>#DIV/0!</v>
      </c>
      <c r="O18" s="34"/>
      <c r="P18" s="33" t="e">
        <f t="shared" si="150"/>
        <v>#DIV/0!</v>
      </c>
      <c r="Q18" s="34">
        <f t="shared" si="151"/>
        <v>0</v>
      </c>
      <c r="R18" s="5">
        <f t="shared" si="152"/>
        <v>0</v>
      </c>
      <c r="S18" s="7">
        <f t="shared" si="153"/>
        <v>0</v>
      </c>
      <c r="T18" s="29">
        <v>0.5</v>
      </c>
      <c r="U18" s="30">
        <f t="shared" si="154"/>
        <v>0</v>
      </c>
      <c r="V18" s="29">
        <v>0.5</v>
      </c>
      <c r="W18" s="30">
        <f t="shared" si="155"/>
        <v>0</v>
      </c>
      <c r="X18" s="6">
        <f t="shared" si="156"/>
        <v>0</v>
      </c>
      <c r="Y18" s="7"/>
      <c r="Z18" s="90">
        <v>0.6</v>
      </c>
      <c r="AA18" s="91">
        <f t="shared" si="157"/>
        <v>0</v>
      </c>
      <c r="AB18" s="90">
        <f t="shared" si="158"/>
        <v>0.4</v>
      </c>
      <c r="AC18" s="91">
        <f t="shared" si="159"/>
        <v>0</v>
      </c>
      <c r="AD18" s="92">
        <f t="shared" si="160"/>
        <v>0</v>
      </c>
      <c r="AE18">
        <f t="shared" si="161"/>
        <v>0</v>
      </c>
    </row>
    <row r="19" spans="2:31">
      <c r="B19" s="16">
        <f t="shared" si="32"/>
        <v>16</v>
      </c>
      <c r="C19" s="26"/>
      <c r="D19" s="26"/>
      <c r="E19" s="57"/>
      <c r="F19" s="27"/>
      <c r="G19" s="7"/>
      <c r="H19" s="35">
        <v>0.55000000000000004</v>
      </c>
      <c r="I19" s="36">
        <f t="shared" ref="I19:I23" si="162">E19*H19</f>
        <v>0</v>
      </c>
      <c r="J19" s="35">
        <f t="shared" ref="J19:J23" si="163">100%-H19</f>
        <v>0.44999999999999996</v>
      </c>
      <c r="K19" s="36">
        <f t="shared" ref="K19:K23" si="164">E19*J19</f>
        <v>0</v>
      </c>
      <c r="L19" s="4">
        <f t="shared" ref="L19:L23" si="165">I19+K19</f>
        <v>0</v>
      </c>
      <c r="M19" s="7"/>
      <c r="N19" s="33" t="e">
        <f t="shared" ref="N19:N21" si="166">O19/E19</f>
        <v>#DIV/0!</v>
      </c>
      <c r="O19" s="34"/>
      <c r="P19" s="33" t="e">
        <f t="shared" ref="P19:P21" si="167">Q19/E19</f>
        <v>#DIV/0!</v>
      </c>
      <c r="Q19" s="34">
        <f t="shared" ref="Q19:Q21" si="168">L19-O19</f>
        <v>0</v>
      </c>
      <c r="R19" s="5">
        <f t="shared" ref="R19:R21" si="169">O19+Q19</f>
        <v>0</v>
      </c>
      <c r="S19" s="7">
        <f t="shared" ref="S19:S21" si="170">+R19-E19</f>
        <v>0</v>
      </c>
      <c r="T19" s="29">
        <v>0.5</v>
      </c>
      <c r="U19" s="30">
        <f t="shared" ref="U19:U21" si="171">E19*T19</f>
        <v>0</v>
      </c>
      <c r="V19" s="29">
        <v>0.5</v>
      </c>
      <c r="W19" s="30">
        <f t="shared" ref="W19:W21" si="172">E19*V19</f>
        <v>0</v>
      </c>
      <c r="X19" s="6">
        <f t="shared" ref="X19:X21" si="173">U19+W19</f>
        <v>0</v>
      </c>
      <c r="Y19" s="7"/>
      <c r="Z19" s="90">
        <v>0.6</v>
      </c>
      <c r="AA19" s="91">
        <f t="shared" ref="AA19:AA21" si="174">L19*Z19</f>
        <v>0</v>
      </c>
      <c r="AB19" s="90">
        <f t="shared" ref="AB19:AB21" si="175">100%-Z19</f>
        <v>0.4</v>
      </c>
      <c r="AC19" s="91">
        <f t="shared" ref="AC19:AC21" si="176">L19*AB19</f>
        <v>0</v>
      </c>
      <c r="AD19" s="92">
        <f t="shared" ref="AD19:AD21" si="177">AA19+AC19</f>
        <v>0</v>
      </c>
      <c r="AE19">
        <f t="shared" ref="AE19:AE21" si="178">+AD19-E19</f>
        <v>0</v>
      </c>
    </row>
    <row r="20" spans="2:31">
      <c r="B20" s="16">
        <f t="shared" si="32"/>
        <v>17</v>
      </c>
      <c r="C20" s="26"/>
      <c r="D20" s="26"/>
      <c r="E20" s="57"/>
      <c r="F20" s="27"/>
      <c r="G20" s="7"/>
      <c r="H20" s="35">
        <v>0.55000000000000004</v>
      </c>
      <c r="I20" s="36">
        <f t="shared" si="162"/>
        <v>0</v>
      </c>
      <c r="J20" s="35">
        <f t="shared" si="163"/>
        <v>0.44999999999999996</v>
      </c>
      <c r="K20" s="36">
        <f t="shared" si="164"/>
        <v>0</v>
      </c>
      <c r="L20" s="4">
        <f t="shared" si="165"/>
        <v>0</v>
      </c>
      <c r="M20" s="7"/>
      <c r="N20" s="33" t="e">
        <f t="shared" si="166"/>
        <v>#DIV/0!</v>
      </c>
      <c r="O20" s="34"/>
      <c r="P20" s="33" t="e">
        <f t="shared" si="167"/>
        <v>#DIV/0!</v>
      </c>
      <c r="Q20" s="34">
        <f t="shared" si="168"/>
        <v>0</v>
      </c>
      <c r="R20" s="5">
        <f t="shared" si="169"/>
        <v>0</v>
      </c>
      <c r="S20" s="7">
        <f t="shared" si="170"/>
        <v>0</v>
      </c>
      <c r="T20" s="29">
        <v>0.5</v>
      </c>
      <c r="U20" s="30">
        <f t="shared" si="171"/>
        <v>0</v>
      </c>
      <c r="V20" s="29">
        <v>0.5</v>
      </c>
      <c r="W20" s="30">
        <f t="shared" si="172"/>
        <v>0</v>
      </c>
      <c r="X20" s="6">
        <f t="shared" si="173"/>
        <v>0</v>
      </c>
      <c r="Y20" s="7"/>
      <c r="Z20" s="90">
        <v>0.6</v>
      </c>
      <c r="AA20" s="91">
        <f t="shared" si="174"/>
        <v>0</v>
      </c>
      <c r="AB20" s="90">
        <f t="shared" si="175"/>
        <v>0.4</v>
      </c>
      <c r="AC20" s="91">
        <f t="shared" si="176"/>
        <v>0</v>
      </c>
      <c r="AD20" s="92">
        <f t="shared" si="177"/>
        <v>0</v>
      </c>
      <c r="AE20">
        <f t="shared" si="178"/>
        <v>0</v>
      </c>
    </row>
    <row r="21" spans="2:31">
      <c r="B21" s="16">
        <f t="shared" si="32"/>
        <v>18</v>
      </c>
      <c r="C21" s="26"/>
      <c r="D21" s="26"/>
      <c r="E21" s="57"/>
      <c r="F21" s="27"/>
      <c r="G21" s="7"/>
      <c r="H21" s="35">
        <v>0.6</v>
      </c>
      <c r="I21" s="36">
        <f t="shared" ref="I21" si="179">E21*H21</f>
        <v>0</v>
      </c>
      <c r="J21" s="35">
        <f t="shared" ref="J21" si="180">100%-H21</f>
        <v>0.4</v>
      </c>
      <c r="K21" s="36">
        <f t="shared" ref="K21" si="181">E21*J21</f>
        <v>0</v>
      </c>
      <c r="L21" s="4">
        <f t="shared" ref="L21" si="182">I21+K21</f>
        <v>0</v>
      </c>
      <c r="M21" s="7"/>
      <c r="N21" s="33" t="e">
        <f t="shared" si="166"/>
        <v>#DIV/0!</v>
      </c>
      <c r="O21" s="34"/>
      <c r="P21" s="33" t="e">
        <f t="shared" si="167"/>
        <v>#DIV/0!</v>
      </c>
      <c r="Q21" s="34">
        <f t="shared" si="168"/>
        <v>0</v>
      </c>
      <c r="R21" s="5">
        <f t="shared" si="169"/>
        <v>0</v>
      </c>
      <c r="S21" s="7">
        <f t="shared" si="170"/>
        <v>0</v>
      </c>
      <c r="T21" s="29">
        <v>0.5</v>
      </c>
      <c r="U21" s="30">
        <f t="shared" si="171"/>
        <v>0</v>
      </c>
      <c r="V21" s="29">
        <v>0.5</v>
      </c>
      <c r="W21" s="30">
        <f t="shared" si="172"/>
        <v>0</v>
      </c>
      <c r="X21" s="6">
        <f t="shared" si="173"/>
        <v>0</v>
      </c>
      <c r="Y21" s="7"/>
      <c r="Z21" s="90">
        <v>0.6</v>
      </c>
      <c r="AA21" s="91">
        <f t="shared" si="174"/>
        <v>0</v>
      </c>
      <c r="AB21" s="90">
        <f t="shared" si="175"/>
        <v>0.4</v>
      </c>
      <c r="AC21" s="91">
        <f t="shared" si="176"/>
        <v>0</v>
      </c>
      <c r="AD21" s="92">
        <f t="shared" si="177"/>
        <v>0</v>
      </c>
      <c r="AE21">
        <f t="shared" si="178"/>
        <v>0</v>
      </c>
    </row>
    <row r="22" spans="2:31">
      <c r="B22" s="16">
        <f t="shared" si="32"/>
        <v>19</v>
      </c>
      <c r="C22" s="26"/>
      <c r="D22" s="26"/>
      <c r="E22" s="57"/>
      <c r="F22" s="27"/>
      <c r="G22" s="7"/>
      <c r="H22" s="35">
        <v>0.6</v>
      </c>
      <c r="I22" s="36">
        <f t="shared" si="162"/>
        <v>0</v>
      </c>
      <c r="J22" s="35">
        <f t="shared" si="163"/>
        <v>0.4</v>
      </c>
      <c r="K22" s="36">
        <f t="shared" si="164"/>
        <v>0</v>
      </c>
      <c r="L22" s="4">
        <f t="shared" si="165"/>
        <v>0</v>
      </c>
      <c r="M22" s="7"/>
      <c r="N22" s="33" t="e">
        <f t="shared" ref="N22:N23" si="183">O22/E22</f>
        <v>#DIV/0!</v>
      </c>
      <c r="O22" s="34"/>
      <c r="P22" s="33" t="e">
        <f t="shared" ref="P22:P23" si="184">Q22/E22</f>
        <v>#DIV/0!</v>
      </c>
      <c r="Q22" s="34">
        <f t="shared" ref="Q22:Q23" si="185">L22-O22</f>
        <v>0</v>
      </c>
      <c r="R22" s="5">
        <f t="shared" ref="R22:R23" si="186">O22+Q22</f>
        <v>0</v>
      </c>
      <c r="S22" s="7">
        <f t="shared" ref="S22:S23" si="187">+R22-E22</f>
        <v>0</v>
      </c>
      <c r="T22" s="29">
        <v>0.5</v>
      </c>
      <c r="U22" s="30">
        <f t="shared" ref="U22" si="188">E22*T22</f>
        <v>0</v>
      </c>
      <c r="V22" s="29">
        <v>0.5</v>
      </c>
      <c r="W22" s="30">
        <f t="shared" ref="W22" si="189">E22*V22</f>
        <v>0</v>
      </c>
      <c r="X22" s="6">
        <f t="shared" ref="X22" si="190">U22+W22</f>
        <v>0</v>
      </c>
      <c r="Y22" s="7"/>
      <c r="Z22" s="90">
        <v>0.6</v>
      </c>
      <c r="AA22" s="91">
        <f t="shared" ref="AA22" si="191">L22*Z22</f>
        <v>0</v>
      </c>
      <c r="AB22" s="90">
        <f t="shared" ref="AB22" si="192">100%-Z22</f>
        <v>0.4</v>
      </c>
      <c r="AC22" s="91">
        <f t="shared" ref="AC22" si="193">L22*AB22</f>
        <v>0</v>
      </c>
      <c r="AD22" s="92">
        <f t="shared" ref="AD22" si="194">AA22+AC22</f>
        <v>0</v>
      </c>
      <c r="AE22">
        <f t="shared" ref="AE22" si="195">+AD22-E22</f>
        <v>0</v>
      </c>
    </row>
    <row r="23" spans="2:31">
      <c r="B23" s="16">
        <f t="shared" si="32"/>
        <v>20</v>
      </c>
      <c r="C23" s="26"/>
      <c r="D23" s="26"/>
      <c r="E23" s="31"/>
      <c r="F23" s="27"/>
      <c r="G23" s="7"/>
      <c r="H23" s="35">
        <v>0.55000000000000004</v>
      </c>
      <c r="I23" s="36">
        <f t="shared" si="162"/>
        <v>0</v>
      </c>
      <c r="J23" s="35">
        <f t="shared" si="163"/>
        <v>0.44999999999999996</v>
      </c>
      <c r="K23" s="36">
        <f t="shared" si="164"/>
        <v>0</v>
      </c>
      <c r="L23" s="4">
        <f t="shared" si="165"/>
        <v>0</v>
      </c>
      <c r="M23" s="7"/>
      <c r="N23" s="33" t="e">
        <f t="shared" si="183"/>
        <v>#DIV/0!</v>
      </c>
      <c r="O23" s="34"/>
      <c r="P23" s="33" t="e">
        <f t="shared" si="184"/>
        <v>#DIV/0!</v>
      </c>
      <c r="Q23" s="34">
        <f t="shared" si="185"/>
        <v>0</v>
      </c>
      <c r="R23" s="5">
        <f t="shared" si="186"/>
        <v>0</v>
      </c>
      <c r="S23" s="7">
        <f t="shared" si="187"/>
        <v>0</v>
      </c>
      <c r="T23" s="29">
        <v>0.5</v>
      </c>
      <c r="U23" s="30">
        <f t="shared" ref="U23" si="196">E23*T23</f>
        <v>0</v>
      </c>
      <c r="V23" s="29">
        <v>0.5</v>
      </c>
      <c r="W23" s="30">
        <f t="shared" ref="W23" si="197">E23*V23</f>
        <v>0</v>
      </c>
      <c r="X23" s="6">
        <f t="shared" ref="X23" si="198">U23+W23</f>
        <v>0</v>
      </c>
      <c r="Y23" s="7"/>
      <c r="Z23" s="90">
        <v>0.6</v>
      </c>
      <c r="AA23" s="91">
        <f t="shared" ref="AA23" si="199">L23*Z23</f>
        <v>0</v>
      </c>
      <c r="AB23" s="90">
        <f t="shared" ref="AB23" si="200">100%-Z23</f>
        <v>0.4</v>
      </c>
      <c r="AC23" s="91">
        <f t="shared" ref="AC23" si="201">L23*AB23</f>
        <v>0</v>
      </c>
      <c r="AD23" s="92">
        <f t="shared" ref="AD23" si="202">AA23+AC23</f>
        <v>0</v>
      </c>
      <c r="AE23">
        <f t="shared" ref="AE23" si="203">+AD23-E23</f>
        <v>0</v>
      </c>
    </row>
    <row r="24" spans="2:31">
      <c r="B24" s="16">
        <f t="shared" si="32"/>
        <v>21</v>
      </c>
      <c r="C24" s="26"/>
      <c r="D24" s="26"/>
      <c r="E24" s="31"/>
      <c r="F24" s="27"/>
      <c r="G24" s="7"/>
      <c r="H24" s="35">
        <v>0.55000000000000004</v>
      </c>
      <c r="I24" s="36">
        <f t="shared" ref="I24" si="204">E24*H24</f>
        <v>0</v>
      </c>
      <c r="J24" s="35">
        <f t="shared" ref="J24" si="205">100%-H24</f>
        <v>0.44999999999999996</v>
      </c>
      <c r="K24" s="36">
        <f t="shared" ref="K24" si="206">E24*J24</f>
        <v>0</v>
      </c>
      <c r="L24" s="4">
        <f t="shared" ref="L24" si="207">I24+K24</f>
        <v>0</v>
      </c>
      <c r="M24" s="7"/>
      <c r="N24" s="33" t="e">
        <f t="shared" ref="N24" si="208">O24/E24</f>
        <v>#DIV/0!</v>
      </c>
      <c r="O24" s="34"/>
      <c r="P24" s="33" t="e">
        <f t="shared" ref="P24" si="209">Q24/E24</f>
        <v>#DIV/0!</v>
      </c>
      <c r="Q24" s="34">
        <f t="shared" ref="Q24" si="210">L24-O24</f>
        <v>0</v>
      </c>
      <c r="R24" s="5">
        <f t="shared" ref="R24" si="211">O24+Q24</f>
        <v>0</v>
      </c>
      <c r="S24" s="7">
        <f t="shared" ref="S24" si="212">+R24-E24</f>
        <v>0</v>
      </c>
      <c r="T24" s="29">
        <v>0.5</v>
      </c>
      <c r="U24" s="30">
        <f t="shared" ref="U24" si="213">E24*T24</f>
        <v>0</v>
      </c>
      <c r="V24" s="29">
        <v>0.5</v>
      </c>
      <c r="W24" s="30">
        <f t="shared" ref="W24" si="214">E24*V24</f>
        <v>0</v>
      </c>
      <c r="X24" s="6">
        <f t="shared" ref="X24" si="215">U24+W24</f>
        <v>0</v>
      </c>
      <c r="Y24" s="7"/>
      <c r="Z24" s="90">
        <v>0.6</v>
      </c>
      <c r="AA24" s="91">
        <f t="shared" ref="AA24" si="216">L24*Z24</f>
        <v>0</v>
      </c>
      <c r="AB24" s="90">
        <f t="shared" ref="AB24" si="217">100%-Z24</f>
        <v>0.4</v>
      </c>
      <c r="AC24" s="91">
        <f t="shared" ref="AC24" si="218">L24*AB24</f>
        <v>0</v>
      </c>
      <c r="AD24" s="92">
        <f t="shared" ref="AD24" si="219">AA24+AC24</f>
        <v>0</v>
      </c>
      <c r="AE24">
        <f t="shared" ref="AE24" si="220">+AD24-E24</f>
        <v>0</v>
      </c>
    </row>
    <row r="25" spans="2:31">
      <c r="B25" s="16"/>
      <c r="C25" s="26"/>
      <c r="D25" s="26"/>
      <c r="E25" s="57"/>
      <c r="F25" s="27"/>
      <c r="G25" s="7"/>
      <c r="H25" s="35"/>
      <c r="I25" s="36"/>
      <c r="J25" s="35"/>
      <c r="K25" s="36"/>
      <c r="L25" s="4"/>
      <c r="M25" s="7"/>
      <c r="N25" s="33"/>
      <c r="O25" s="34"/>
      <c r="P25" s="33"/>
      <c r="Q25" s="34"/>
      <c r="R25" s="5"/>
      <c r="S25" s="7">
        <f t="shared" ref="S25" si="221">+R25-E25</f>
        <v>0</v>
      </c>
      <c r="T25" s="29"/>
      <c r="U25" s="30"/>
      <c r="V25" s="29"/>
      <c r="W25" s="30"/>
      <c r="X25" s="6"/>
      <c r="Y25" s="7"/>
      <c r="Z25" s="90"/>
      <c r="AA25" s="91"/>
      <c r="AB25" s="90"/>
      <c r="AC25" s="91"/>
      <c r="AD25" s="92"/>
    </row>
    <row r="26" spans="2:31" s="80" customFormat="1">
      <c r="B26" s="77"/>
      <c r="C26" s="78"/>
      <c r="D26" s="78"/>
      <c r="E26" s="52">
        <f>SUM(E4:E25)</f>
        <v>0</v>
      </c>
      <c r="F26" s="79"/>
      <c r="G26" s="54"/>
      <c r="H26" s="53"/>
      <c r="I26" s="52">
        <f>SUM(I4:I25)</f>
        <v>0</v>
      </c>
      <c r="J26" s="53"/>
      <c r="K26" s="52">
        <f>SUM(K4:K25)</f>
        <v>0</v>
      </c>
      <c r="L26" s="52">
        <f>SUM(L4:L25)</f>
        <v>0</v>
      </c>
      <c r="M26" s="54"/>
      <c r="N26" s="53"/>
      <c r="O26" s="52">
        <f>SUM(O4:O25)</f>
        <v>0</v>
      </c>
      <c r="P26" s="53"/>
      <c r="Q26" s="52">
        <f>SUM(Q4:Q25)</f>
        <v>0</v>
      </c>
      <c r="R26" s="52">
        <f>SUM(R4:R25)</f>
        <v>0</v>
      </c>
      <c r="S26" s="54"/>
      <c r="T26" s="54"/>
      <c r="U26" s="52">
        <f>SUM(U4:U25)</f>
        <v>0</v>
      </c>
      <c r="V26" s="54"/>
      <c r="W26" s="52">
        <f>SUM(W4:W25)</f>
        <v>0</v>
      </c>
      <c r="X26" s="52">
        <f>SUM(X4:X25)</f>
        <v>0</v>
      </c>
      <c r="Y26" s="54"/>
      <c r="Z26" s="54"/>
      <c r="AA26" s="52">
        <f>SUM(AA4:AA25)</f>
        <v>0</v>
      </c>
      <c r="AB26" s="54"/>
      <c r="AC26" s="52">
        <f>SUM(AC4:AC25)</f>
        <v>0</v>
      </c>
      <c r="AD26" s="52">
        <f>SUM(AD4:AD25)</f>
        <v>0</v>
      </c>
    </row>
    <row r="27" spans="2:31">
      <c r="B27" s="21"/>
      <c r="C27" s="14"/>
      <c r="D27" s="14"/>
      <c r="E27" s="43"/>
      <c r="F27" s="44"/>
      <c r="G27" s="28"/>
      <c r="H27" s="15" t="s">
        <v>41</v>
      </c>
      <c r="I27" s="37"/>
      <c r="J27" s="38"/>
      <c r="K27" s="37"/>
      <c r="L27" s="39"/>
      <c r="M27" s="252">
        <f>O26-AA26</f>
        <v>0</v>
      </c>
      <c r="N27" s="253"/>
      <c r="O27" s="42"/>
      <c r="P27" s="41"/>
      <c r="Q27" s="42"/>
      <c r="R27" s="42"/>
      <c r="S27" s="28"/>
      <c r="T27" s="28"/>
      <c r="U27" s="28"/>
      <c r="V27" s="28"/>
      <c r="W27" s="28"/>
      <c r="X27" s="45"/>
      <c r="Y27" s="28"/>
      <c r="Z27" s="28"/>
      <c r="AA27" s="28"/>
      <c r="AB27" s="28"/>
      <c r="AC27" s="28"/>
      <c r="AD27" s="45"/>
    </row>
    <row r="29" spans="2:31">
      <c r="B29" s="49" t="s">
        <v>115</v>
      </c>
      <c r="C29" s="50"/>
      <c r="D29" s="50"/>
      <c r="E29" s="17"/>
      <c r="F29" s="17"/>
      <c r="G29" s="17"/>
      <c r="H29" s="238" t="s">
        <v>6</v>
      </c>
      <c r="I29" s="238"/>
      <c r="J29" s="238"/>
      <c r="K29" s="238"/>
      <c r="L29" s="18"/>
      <c r="M29" s="17"/>
      <c r="N29" s="239" t="s">
        <v>5</v>
      </c>
      <c r="O29" s="239"/>
      <c r="P29" s="239"/>
      <c r="Q29" s="239"/>
      <c r="R29" s="18"/>
      <c r="S29" s="17"/>
      <c r="T29" s="240" t="s">
        <v>13</v>
      </c>
      <c r="U29" s="240"/>
      <c r="V29" s="240"/>
      <c r="W29" s="240"/>
      <c r="X29" s="19"/>
      <c r="Y29" s="17"/>
      <c r="Z29" s="235" t="s">
        <v>43</v>
      </c>
      <c r="AA29" s="235"/>
      <c r="AB29" s="235"/>
      <c r="AC29" s="235"/>
      <c r="AD29" s="19"/>
    </row>
    <row r="30" spans="2:31">
      <c r="B30" s="56" t="s">
        <v>0</v>
      </c>
      <c r="C30" s="56" t="s">
        <v>2</v>
      </c>
      <c r="D30" s="56" t="s">
        <v>1</v>
      </c>
      <c r="E30" s="56" t="s">
        <v>7</v>
      </c>
      <c r="F30" s="56" t="s">
        <v>9</v>
      </c>
      <c r="G30" s="2"/>
      <c r="H30" s="241" t="s">
        <v>3</v>
      </c>
      <c r="I30" s="241"/>
      <c r="J30" s="242" t="s">
        <v>4</v>
      </c>
      <c r="K30" s="242"/>
      <c r="L30" s="3" t="s">
        <v>10</v>
      </c>
      <c r="M30" s="1"/>
      <c r="N30" s="243" t="s">
        <v>3</v>
      </c>
      <c r="O30" s="243"/>
      <c r="P30" s="244" t="s">
        <v>4</v>
      </c>
      <c r="Q30" s="244"/>
      <c r="R30" s="3" t="s">
        <v>10</v>
      </c>
      <c r="S30" s="2"/>
      <c r="T30" s="245" t="s">
        <v>3</v>
      </c>
      <c r="U30" s="245"/>
      <c r="V30" s="246" t="s">
        <v>4</v>
      </c>
      <c r="W30" s="246"/>
      <c r="X30" s="20" t="s">
        <v>10</v>
      </c>
      <c r="Y30" s="2"/>
      <c r="Z30" s="236" t="s">
        <v>3</v>
      </c>
      <c r="AA30" s="236"/>
      <c r="AB30" s="237" t="s">
        <v>4</v>
      </c>
      <c r="AC30" s="237"/>
      <c r="AD30" s="20" t="s">
        <v>10</v>
      </c>
    </row>
    <row r="31" spans="2:31" ht="15" customHeight="1">
      <c r="B31" s="85">
        <v>1</v>
      </c>
      <c r="C31" s="26"/>
      <c r="D31" s="26"/>
      <c r="E31" s="31"/>
      <c r="F31" s="27"/>
      <c r="G31" s="7"/>
      <c r="H31" s="35">
        <v>0</v>
      </c>
      <c r="I31" s="36">
        <f t="shared" ref="I31" si="222">E31*H31</f>
        <v>0</v>
      </c>
      <c r="J31" s="35">
        <f t="shared" ref="J31" si="223">100%-H31</f>
        <v>1</v>
      </c>
      <c r="K31" s="36">
        <f t="shared" ref="K31" si="224">E31*J31</f>
        <v>0</v>
      </c>
      <c r="L31" s="4">
        <f t="shared" ref="L31" si="225">I31+K31</f>
        <v>0</v>
      </c>
      <c r="M31" s="7"/>
      <c r="N31" s="33" t="e">
        <f t="shared" ref="N31" si="226">O31/E31</f>
        <v>#DIV/0!</v>
      </c>
      <c r="O31" s="34"/>
      <c r="P31" s="33" t="e">
        <f t="shared" ref="P31" si="227">Q31/E31</f>
        <v>#DIV/0!</v>
      </c>
      <c r="Q31" s="34">
        <f>L31-O31</f>
        <v>0</v>
      </c>
      <c r="R31" s="5">
        <f t="shared" ref="R31" si="228">O31+Q31</f>
        <v>0</v>
      </c>
      <c r="S31" s="7">
        <f t="shared" ref="S31:S32" si="229">+R31-E31</f>
        <v>0</v>
      </c>
      <c r="T31" s="29">
        <v>0</v>
      </c>
      <c r="U31" s="30">
        <f t="shared" ref="U31" si="230">E31*T31</f>
        <v>0</v>
      </c>
      <c r="V31" s="29">
        <v>1</v>
      </c>
      <c r="W31" s="30">
        <f t="shared" ref="W31" si="231">E31*V31</f>
        <v>0</v>
      </c>
      <c r="X31" s="6">
        <f t="shared" ref="X31" si="232">U31+W31</f>
        <v>0</v>
      </c>
      <c r="Y31" s="7"/>
      <c r="Z31" s="116">
        <v>1.4999999999999999E-2</v>
      </c>
      <c r="AA31" s="91">
        <f t="shared" ref="AA31" si="233">L31*Z31</f>
        <v>0</v>
      </c>
      <c r="AB31" s="90">
        <f t="shared" ref="AB31" si="234">100%-Z31</f>
        <v>0.98499999999999999</v>
      </c>
      <c r="AC31" s="91">
        <f t="shared" ref="AC31" si="235">L31*AB31</f>
        <v>0</v>
      </c>
      <c r="AD31" s="92">
        <f t="shared" ref="AD31" si="236">AA31+AC31</f>
        <v>0</v>
      </c>
      <c r="AE31">
        <f t="shared" ref="AE31:AE32" si="237">+AD31-E31</f>
        <v>0</v>
      </c>
    </row>
    <row r="32" spans="2:31">
      <c r="B32" s="85">
        <f>1+B31</f>
        <v>2</v>
      </c>
      <c r="C32" s="26"/>
      <c r="D32" s="26"/>
      <c r="E32" s="31"/>
      <c r="F32" s="27"/>
      <c r="G32" s="7"/>
      <c r="H32" s="35">
        <v>0</v>
      </c>
      <c r="I32" s="36">
        <f t="shared" ref="I32" si="238">E32*H32</f>
        <v>0</v>
      </c>
      <c r="J32" s="35">
        <f t="shared" ref="J32" si="239">100%-H32</f>
        <v>1</v>
      </c>
      <c r="K32" s="36">
        <f t="shared" ref="K32" si="240">E32*J32</f>
        <v>0</v>
      </c>
      <c r="L32" s="4">
        <f t="shared" ref="L32" si="241">I32+K32</f>
        <v>0</v>
      </c>
      <c r="M32" s="7"/>
      <c r="N32" s="33" t="e">
        <f t="shared" ref="N32" si="242">O32/E32</f>
        <v>#DIV/0!</v>
      </c>
      <c r="O32" s="34"/>
      <c r="P32" s="33" t="e">
        <f t="shared" ref="P32" si="243">Q32/E32</f>
        <v>#DIV/0!</v>
      </c>
      <c r="Q32" s="34">
        <f t="shared" ref="Q32" si="244">L32-O32</f>
        <v>0</v>
      </c>
      <c r="R32" s="5">
        <f t="shared" ref="R32" si="245">O32+Q32</f>
        <v>0</v>
      </c>
      <c r="S32" s="7">
        <f t="shared" si="229"/>
        <v>0</v>
      </c>
      <c r="T32" s="29">
        <v>0</v>
      </c>
      <c r="U32" s="30">
        <f t="shared" ref="U32" si="246">E32*T32</f>
        <v>0</v>
      </c>
      <c r="V32" s="29">
        <v>1</v>
      </c>
      <c r="W32" s="30">
        <f t="shared" ref="W32" si="247">E32*V32</f>
        <v>0</v>
      </c>
      <c r="X32" s="6">
        <f t="shared" ref="X32" si="248">U32+W32</f>
        <v>0</v>
      </c>
      <c r="Y32" s="7"/>
      <c r="Z32" s="116">
        <v>1.4999999999999999E-2</v>
      </c>
      <c r="AA32" s="91">
        <f t="shared" ref="AA32" si="249">L32*Z32</f>
        <v>0</v>
      </c>
      <c r="AB32" s="90">
        <f t="shared" ref="AB32" si="250">100%-Z32</f>
        <v>0.98499999999999999</v>
      </c>
      <c r="AC32" s="91">
        <f t="shared" ref="AC32" si="251">L32*AB32</f>
        <v>0</v>
      </c>
      <c r="AD32" s="92">
        <f t="shared" ref="AD32" si="252">AA32+AC32</f>
        <v>0</v>
      </c>
      <c r="AE32">
        <f t="shared" si="237"/>
        <v>0</v>
      </c>
    </row>
    <row r="33" spans="2:31">
      <c r="B33" s="85">
        <f t="shared" ref="B33:B38" si="253">1+B32</f>
        <v>3</v>
      </c>
      <c r="C33" s="26"/>
      <c r="D33" s="26"/>
      <c r="E33" s="31"/>
      <c r="F33" s="27"/>
      <c r="G33" s="7"/>
      <c r="H33" s="35">
        <v>0</v>
      </c>
      <c r="I33" s="36">
        <f t="shared" ref="I33" si="254">E33*H33</f>
        <v>0</v>
      </c>
      <c r="J33" s="35">
        <f t="shared" ref="J33" si="255">100%-H33</f>
        <v>1</v>
      </c>
      <c r="K33" s="36">
        <f t="shared" ref="K33" si="256">E33*J33</f>
        <v>0</v>
      </c>
      <c r="L33" s="4">
        <f t="shared" ref="L33" si="257">I33+K33</f>
        <v>0</v>
      </c>
      <c r="M33" s="7"/>
      <c r="N33" s="33" t="e">
        <f t="shared" ref="N33" si="258">O33/E33</f>
        <v>#DIV/0!</v>
      </c>
      <c r="O33" s="34"/>
      <c r="P33" s="33" t="e">
        <f t="shared" ref="P33" si="259">Q33/E33</f>
        <v>#DIV/0!</v>
      </c>
      <c r="Q33" s="34">
        <f t="shared" ref="Q33" si="260">L33-O33</f>
        <v>0</v>
      </c>
      <c r="R33" s="5">
        <f t="shared" ref="R33" si="261">O33+Q33</f>
        <v>0</v>
      </c>
      <c r="S33" s="7">
        <f t="shared" ref="S33" si="262">+R33-E33</f>
        <v>0</v>
      </c>
      <c r="T33" s="29">
        <v>0</v>
      </c>
      <c r="U33" s="30">
        <f t="shared" ref="U33" si="263">E33*T33</f>
        <v>0</v>
      </c>
      <c r="V33" s="29">
        <v>1</v>
      </c>
      <c r="W33" s="30">
        <f t="shared" ref="W33" si="264">E33*V33</f>
        <v>0</v>
      </c>
      <c r="X33" s="6">
        <f t="shared" ref="X33" si="265">U33+W33</f>
        <v>0</v>
      </c>
      <c r="Y33" s="7"/>
      <c r="Z33" s="116">
        <v>1.4999999999999999E-2</v>
      </c>
      <c r="AA33" s="91">
        <f t="shared" ref="AA33" si="266">L33*Z33</f>
        <v>0</v>
      </c>
      <c r="AB33" s="90">
        <f t="shared" ref="AB33" si="267">100%-Z33</f>
        <v>0.98499999999999999</v>
      </c>
      <c r="AC33" s="91">
        <f t="shared" ref="AC33" si="268">L33*AB33</f>
        <v>0</v>
      </c>
      <c r="AD33" s="92">
        <f t="shared" ref="AD33" si="269">AA33+AC33</f>
        <v>0</v>
      </c>
      <c r="AE33">
        <f t="shared" ref="AE33" si="270">+AD33-E33</f>
        <v>0</v>
      </c>
    </row>
    <row r="34" spans="2:31">
      <c r="B34" s="85">
        <f t="shared" si="253"/>
        <v>4</v>
      </c>
      <c r="C34" s="26"/>
      <c r="D34" s="26"/>
      <c r="E34" s="31"/>
      <c r="F34" s="27"/>
      <c r="G34" s="7"/>
      <c r="H34" s="35">
        <v>0</v>
      </c>
      <c r="I34" s="36">
        <f t="shared" ref="I34" si="271">E34*H34</f>
        <v>0</v>
      </c>
      <c r="J34" s="35">
        <f t="shared" ref="J34" si="272">100%-H34</f>
        <v>1</v>
      </c>
      <c r="K34" s="36">
        <f t="shared" ref="K34" si="273">E34*J34</f>
        <v>0</v>
      </c>
      <c r="L34" s="4">
        <f t="shared" ref="L34" si="274">I34+K34</f>
        <v>0</v>
      </c>
      <c r="M34" s="7"/>
      <c r="N34" s="33" t="e">
        <f t="shared" ref="N34" si="275">O34/E34</f>
        <v>#DIV/0!</v>
      </c>
      <c r="O34" s="34"/>
      <c r="P34" s="33" t="e">
        <f t="shared" ref="P34" si="276">Q34/E34</f>
        <v>#DIV/0!</v>
      </c>
      <c r="Q34" s="34">
        <f t="shared" ref="Q34" si="277">L34-O34</f>
        <v>0</v>
      </c>
      <c r="R34" s="5">
        <f t="shared" ref="R34" si="278">O34+Q34</f>
        <v>0</v>
      </c>
      <c r="S34" s="7">
        <f t="shared" ref="S34" si="279">+R34-E34</f>
        <v>0</v>
      </c>
      <c r="T34" s="29">
        <v>0</v>
      </c>
      <c r="U34" s="30">
        <f t="shared" ref="U34" si="280">E34*T34</f>
        <v>0</v>
      </c>
      <c r="V34" s="29">
        <v>1</v>
      </c>
      <c r="W34" s="30">
        <f t="shared" ref="W34" si="281">E34*V34</f>
        <v>0</v>
      </c>
      <c r="X34" s="6">
        <f t="shared" ref="X34" si="282">U34+W34</f>
        <v>0</v>
      </c>
      <c r="Y34" s="7"/>
      <c r="Z34" s="116">
        <v>1.4999999999999999E-2</v>
      </c>
      <c r="AA34" s="91">
        <f t="shared" ref="AA34" si="283">L34*Z34</f>
        <v>0</v>
      </c>
      <c r="AB34" s="90">
        <f t="shared" ref="AB34" si="284">100%-Z34</f>
        <v>0.98499999999999999</v>
      </c>
      <c r="AC34" s="91">
        <f t="shared" ref="AC34" si="285">L34*AB34</f>
        <v>0</v>
      </c>
      <c r="AD34" s="92">
        <f t="shared" ref="AD34" si="286">AA34+AC34</f>
        <v>0</v>
      </c>
      <c r="AE34">
        <f t="shared" ref="AE34" si="287">+AD34-E34</f>
        <v>0</v>
      </c>
    </row>
    <row r="35" spans="2:31">
      <c r="B35" s="85">
        <f t="shared" si="253"/>
        <v>5</v>
      </c>
      <c r="C35" s="26"/>
      <c r="D35" s="26"/>
      <c r="E35" s="31"/>
      <c r="F35" s="27"/>
      <c r="G35" s="7"/>
      <c r="H35" s="35">
        <v>0.1</v>
      </c>
      <c r="I35" s="36">
        <f t="shared" ref="I35" si="288">E35*H35</f>
        <v>0</v>
      </c>
      <c r="J35" s="35">
        <f t="shared" ref="J35" si="289">100%-H35</f>
        <v>0.9</v>
      </c>
      <c r="K35" s="36">
        <f t="shared" ref="K35" si="290">E35*J35</f>
        <v>0</v>
      </c>
      <c r="L35" s="4">
        <f t="shared" ref="L35" si="291">I35+K35</f>
        <v>0</v>
      </c>
      <c r="M35" s="7"/>
      <c r="N35" s="33" t="e">
        <f t="shared" ref="N35" si="292">O35/E35</f>
        <v>#DIV/0!</v>
      </c>
      <c r="O35" s="34"/>
      <c r="P35" s="33" t="e">
        <f t="shared" ref="P35" si="293">Q35/E35</f>
        <v>#DIV/0!</v>
      </c>
      <c r="Q35" s="34">
        <f t="shared" ref="Q35" si="294">L35-O35</f>
        <v>0</v>
      </c>
      <c r="R35" s="5">
        <f t="shared" ref="R35" si="295">O35+Q35</f>
        <v>0</v>
      </c>
      <c r="S35" s="7">
        <f t="shared" ref="S35" si="296">+R35-E35</f>
        <v>0</v>
      </c>
      <c r="T35" s="29">
        <v>0</v>
      </c>
      <c r="U35" s="30">
        <f t="shared" ref="U35" si="297">E35*T35</f>
        <v>0</v>
      </c>
      <c r="V35" s="29">
        <v>1</v>
      </c>
      <c r="W35" s="30">
        <f t="shared" ref="W35" si="298">E35*V35</f>
        <v>0</v>
      </c>
      <c r="X35" s="6">
        <f t="shared" ref="X35" si="299">U35+W35</f>
        <v>0</v>
      </c>
      <c r="Y35" s="7"/>
      <c r="Z35" s="116">
        <v>1.4999999999999999E-2</v>
      </c>
      <c r="AA35" s="91">
        <f t="shared" ref="AA35" si="300">L35*Z35</f>
        <v>0</v>
      </c>
      <c r="AB35" s="90">
        <f t="shared" ref="AB35" si="301">100%-Z35</f>
        <v>0.98499999999999999</v>
      </c>
      <c r="AC35" s="91">
        <f t="shared" ref="AC35" si="302">L35*AB35</f>
        <v>0</v>
      </c>
      <c r="AD35" s="92">
        <f t="shared" ref="AD35" si="303">AA35+AC35</f>
        <v>0</v>
      </c>
      <c r="AE35">
        <f t="shared" ref="AE35" si="304">+AD35-E35</f>
        <v>0</v>
      </c>
    </row>
    <row r="36" spans="2:31">
      <c r="B36" s="85">
        <f t="shared" si="253"/>
        <v>6</v>
      </c>
      <c r="C36" s="26"/>
      <c r="D36" s="26"/>
      <c r="E36" s="31"/>
      <c r="F36" s="27"/>
      <c r="G36" s="7"/>
      <c r="H36" s="35">
        <v>0</v>
      </c>
      <c r="I36" s="36">
        <f t="shared" ref="I36" si="305">E36*H36</f>
        <v>0</v>
      </c>
      <c r="J36" s="35">
        <f t="shared" ref="J36" si="306">100%-H36</f>
        <v>1</v>
      </c>
      <c r="K36" s="36">
        <f t="shared" ref="K36" si="307">E36*J36</f>
        <v>0</v>
      </c>
      <c r="L36" s="4">
        <f t="shared" ref="L36" si="308">I36+K36</f>
        <v>0</v>
      </c>
      <c r="M36" s="7"/>
      <c r="N36" s="33" t="e">
        <f t="shared" ref="N36" si="309">O36/E36</f>
        <v>#DIV/0!</v>
      </c>
      <c r="O36" s="34"/>
      <c r="P36" s="33" t="e">
        <f t="shared" ref="P36" si="310">Q36/E36</f>
        <v>#DIV/0!</v>
      </c>
      <c r="Q36" s="34">
        <f t="shared" ref="Q36" si="311">L36-O36</f>
        <v>0</v>
      </c>
      <c r="R36" s="5">
        <f t="shared" ref="R36" si="312">O36+Q36</f>
        <v>0</v>
      </c>
      <c r="S36" s="7">
        <f t="shared" ref="S36" si="313">+R36-E36</f>
        <v>0</v>
      </c>
      <c r="T36" s="29">
        <v>0</v>
      </c>
      <c r="U36" s="30">
        <f t="shared" ref="U36" si="314">E36*T36</f>
        <v>0</v>
      </c>
      <c r="V36" s="29">
        <v>1</v>
      </c>
      <c r="W36" s="30">
        <f t="shared" ref="W36" si="315">E36*V36</f>
        <v>0</v>
      </c>
      <c r="X36" s="6">
        <f t="shared" ref="X36" si="316">U36+W36</f>
        <v>0</v>
      </c>
      <c r="Y36" s="7"/>
      <c r="Z36" s="116">
        <v>1.4999999999999999E-2</v>
      </c>
      <c r="AA36" s="91">
        <f t="shared" ref="AA36" si="317">L36*Z36</f>
        <v>0</v>
      </c>
      <c r="AB36" s="90">
        <f t="shared" ref="AB36" si="318">100%-Z36</f>
        <v>0.98499999999999999</v>
      </c>
      <c r="AC36" s="91">
        <f t="shared" ref="AC36" si="319">L36*AB36</f>
        <v>0</v>
      </c>
      <c r="AD36" s="92">
        <f t="shared" ref="AD36" si="320">AA36+AC36</f>
        <v>0</v>
      </c>
      <c r="AE36">
        <f t="shared" ref="AE36" si="321">+AD36-E36</f>
        <v>0</v>
      </c>
    </row>
    <row r="37" spans="2:31">
      <c r="B37" s="85">
        <f t="shared" si="253"/>
        <v>7</v>
      </c>
      <c r="C37" s="26"/>
      <c r="D37" s="26"/>
      <c r="E37" s="31"/>
      <c r="F37" s="27"/>
      <c r="G37" s="7"/>
      <c r="H37" s="35">
        <v>0</v>
      </c>
      <c r="I37" s="36">
        <f t="shared" ref="I37" si="322">E37*H37</f>
        <v>0</v>
      </c>
      <c r="J37" s="35">
        <f t="shared" ref="J37" si="323">100%-H37</f>
        <v>1</v>
      </c>
      <c r="K37" s="36">
        <f t="shared" ref="K37" si="324">E37*J37</f>
        <v>0</v>
      </c>
      <c r="L37" s="4">
        <f t="shared" ref="L37" si="325">I37+K37</f>
        <v>0</v>
      </c>
      <c r="M37" s="7"/>
      <c r="N37" s="33" t="e">
        <f t="shared" ref="N37" si="326">O37/E37</f>
        <v>#DIV/0!</v>
      </c>
      <c r="O37" s="34"/>
      <c r="P37" s="33" t="e">
        <f t="shared" ref="P37" si="327">Q37/E37</f>
        <v>#DIV/0!</v>
      </c>
      <c r="Q37" s="34">
        <f t="shared" ref="Q37" si="328">L37-O37</f>
        <v>0</v>
      </c>
      <c r="R37" s="5">
        <f t="shared" ref="R37" si="329">O37+Q37</f>
        <v>0</v>
      </c>
      <c r="S37" s="7">
        <f t="shared" ref="S37" si="330">+R37-E37</f>
        <v>0</v>
      </c>
      <c r="T37" s="29">
        <v>0</v>
      </c>
      <c r="U37" s="30">
        <f t="shared" ref="U37" si="331">E37*T37</f>
        <v>0</v>
      </c>
      <c r="V37" s="29">
        <v>1</v>
      </c>
      <c r="W37" s="30">
        <f t="shared" ref="W37" si="332">E37*V37</f>
        <v>0</v>
      </c>
      <c r="X37" s="6">
        <f t="shared" ref="X37" si="333">U37+W37</f>
        <v>0</v>
      </c>
      <c r="Y37" s="7"/>
      <c r="Z37" s="116">
        <v>1.4999999999999999E-2</v>
      </c>
      <c r="AA37" s="91">
        <f t="shared" ref="AA37" si="334">L37*Z37</f>
        <v>0</v>
      </c>
      <c r="AB37" s="90">
        <f t="shared" ref="AB37" si="335">100%-Z37</f>
        <v>0.98499999999999999</v>
      </c>
      <c r="AC37" s="91">
        <f t="shared" ref="AC37" si="336">L37*AB37</f>
        <v>0</v>
      </c>
      <c r="AD37" s="92">
        <f t="shared" ref="AD37" si="337">AA37+AC37</f>
        <v>0</v>
      </c>
      <c r="AE37">
        <f t="shared" ref="AE37" si="338">+AD37-E37</f>
        <v>0</v>
      </c>
    </row>
    <row r="38" spans="2:31">
      <c r="B38" s="85">
        <f t="shared" si="253"/>
        <v>8</v>
      </c>
      <c r="C38" s="26"/>
      <c r="D38" s="26"/>
      <c r="E38" s="31"/>
      <c r="F38" s="27"/>
      <c r="G38" s="7"/>
      <c r="H38" s="35">
        <v>0</v>
      </c>
      <c r="I38" s="36">
        <f t="shared" ref="I38" si="339">E38*H38</f>
        <v>0</v>
      </c>
      <c r="J38" s="35">
        <f t="shared" ref="J38" si="340">100%-H38</f>
        <v>1</v>
      </c>
      <c r="K38" s="36">
        <f t="shared" ref="K38" si="341">E38*J38</f>
        <v>0</v>
      </c>
      <c r="L38" s="4">
        <f t="shared" ref="L38" si="342">I38+K38</f>
        <v>0</v>
      </c>
      <c r="M38" s="7"/>
      <c r="N38" s="33" t="e">
        <f t="shared" ref="N38" si="343">O38/E38</f>
        <v>#DIV/0!</v>
      </c>
      <c r="O38" s="34"/>
      <c r="P38" s="33" t="e">
        <f t="shared" ref="P38" si="344">Q38/E38</f>
        <v>#DIV/0!</v>
      </c>
      <c r="Q38" s="34">
        <f t="shared" ref="Q38" si="345">L38-O38</f>
        <v>0</v>
      </c>
      <c r="R38" s="5">
        <f t="shared" ref="R38" si="346">O38+Q38</f>
        <v>0</v>
      </c>
      <c r="S38" s="7">
        <f t="shared" ref="S38" si="347">+R38-E38</f>
        <v>0</v>
      </c>
      <c r="T38" s="29">
        <v>0</v>
      </c>
      <c r="U38" s="30">
        <f t="shared" ref="U38" si="348">E38*T38</f>
        <v>0</v>
      </c>
      <c r="V38" s="29">
        <v>1</v>
      </c>
      <c r="W38" s="30">
        <f t="shared" ref="W38" si="349">E38*V38</f>
        <v>0</v>
      </c>
      <c r="X38" s="6">
        <f t="shared" ref="X38" si="350">U38+W38</f>
        <v>0</v>
      </c>
      <c r="Y38" s="7"/>
      <c r="Z38" s="116">
        <v>1.4999999999999999E-2</v>
      </c>
      <c r="AA38" s="91">
        <f t="shared" ref="AA38" si="351">L38*Z38</f>
        <v>0</v>
      </c>
      <c r="AB38" s="90">
        <f t="shared" ref="AB38" si="352">100%-Z38</f>
        <v>0.98499999999999999</v>
      </c>
      <c r="AC38" s="91">
        <f t="shared" ref="AC38" si="353">L38*AB38</f>
        <v>0</v>
      </c>
      <c r="AD38" s="92">
        <f t="shared" ref="AD38" si="354">AA38+AC38</f>
        <v>0</v>
      </c>
      <c r="AE38">
        <f t="shared" ref="AE38" si="355">+AD38-E38</f>
        <v>0</v>
      </c>
    </row>
    <row r="39" spans="2:31">
      <c r="B39" s="85"/>
      <c r="C39" s="26"/>
      <c r="D39" s="26"/>
      <c r="E39" s="31"/>
      <c r="F39" s="27"/>
      <c r="G39" s="7"/>
      <c r="H39" s="35"/>
      <c r="I39" s="36"/>
      <c r="J39" s="35"/>
      <c r="K39" s="36"/>
      <c r="L39" s="4"/>
      <c r="M39" s="7"/>
      <c r="N39" s="33"/>
      <c r="O39" s="34"/>
      <c r="P39" s="33"/>
      <c r="Q39" s="34"/>
      <c r="R39" s="5"/>
      <c r="S39" s="7"/>
      <c r="T39" s="29"/>
      <c r="U39" s="30"/>
      <c r="V39" s="29"/>
      <c r="W39" s="30"/>
      <c r="X39" s="6"/>
      <c r="Y39" s="7"/>
      <c r="Z39" s="116"/>
      <c r="AA39" s="91"/>
      <c r="AB39" s="90"/>
      <c r="AC39" s="91"/>
      <c r="AD39" s="92"/>
    </row>
    <row r="40" spans="2:31" ht="15" customHeight="1">
      <c r="B40" s="85"/>
      <c r="C40" s="26"/>
      <c r="D40" s="26"/>
      <c r="E40" s="86"/>
      <c r="F40" s="27"/>
      <c r="G40" s="7"/>
      <c r="H40" s="35"/>
      <c r="I40" s="36"/>
      <c r="J40" s="35"/>
      <c r="K40" s="36"/>
      <c r="L40" s="4"/>
      <c r="M40" s="7"/>
      <c r="N40" s="33"/>
      <c r="O40" s="34"/>
      <c r="P40" s="33"/>
      <c r="Q40" s="34"/>
      <c r="R40" s="5"/>
      <c r="S40" s="7"/>
      <c r="T40" s="29"/>
      <c r="U40" s="30"/>
      <c r="V40" s="29"/>
      <c r="W40" s="30"/>
      <c r="X40" s="6"/>
      <c r="Y40" s="7"/>
      <c r="Z40" s="90"/>
      <c r="AA40" s="91"/>
      <c r="AB40" s="90"/>
      <c r="AC40" s="91"/>
      <c r="AD40" s="92"/>
    </row>
    <row r="41" spans="2:31" ht="15" customHeight="1">
      <c r="B41" s="51"/>
      <c r="C41" s="8"/>
      <c r="D41" s="8"/>
      <c r="E41" s="46">
        <f>SUM(E31:E40)</f>
        <v>0</v>
      </c>
      <c r="F41" s="40"/>
      <c r="G41" s="47"/>
      <c r="H41" s="48"/>
      <c r="I41" s="52">
        <f>SUM(I31:I40)</f>
        <v>0</v>
      </c>
      <c r="J41" s="53"/>
      <c r="K41" s="52">
        <f>SUM(K31:K40)</f>
        <v>0</v>
      </c>
      <c r="L41" s="52">
        <f>SUM(L31:L40)</f>
        <v>0</v>
      </c>
      <c r="M41" s="54"/>
      <c r="N41" s="53"/>
      <c r="O41" s="52">
        <f>SUM(O31:O40)</f>
        <v>0</v>
      </c>
      <c r="P41" s="53"/>
      <c r="Q41" s="52">
        <f>SUM(Q31:Q40)</f>
        <v>0</v>
      </c>
      <c r="R41" s="52">
        <f>SUM(R31:R40)</f>
        <v>0</v>
      </c>
      <c r="S41" s="54"/>
      <c r="T41" s="54"/>
      <c r="U41" s="52">
        <f>SUM(U31:U40)</f>
        <v>0</v>
      </c>
      <c r="V41" s="54"/>
      <c r="W41" s="52">
        <f>SUM(W31:W40)</f>
        <v>0</v>
      </c>
      <c r="X41" s="52">
        <f>SUM(X31:X40)</f>
        <v>0</v>
      </c>
      <c r="Y41" s="54"/>
      <c r="Z41" s="54"/>
      <c r="AA41" s="52">
        <f>SUM(AA31:AA40)</f>
        <v>0</v>
      </c>
      <c r="AB41" s="54"/>
      <c r="AC41" s="52">
        <f>SUM(AC31:AC40)</f>
        <v>0</v>
      </c>
      <c r="AD41" s="52">
        <f>SUM(AD31:AD40)</f>
        <v>0</v>
      </c>
    </row>
    <row r="42" spans="2:31" ht="15" customHeight="1" thickBot="1">
      <c r="B42" s="21"/>
      <c r="C42" s="14"/>
      <c r="D42" s="14"/>
      <c r="E42" s="43"/>
      <c r="F42" s="44"/>
      <c r="G42" s="28"/>
      <c r="H42" s="15" t="s">
        <v>41</v>
      </c>
      <c r="I42" s="37"/>
      <c r="J42" s="38"/>
      <c r="K42" s="37"/>
      <c r="L42" s="39"/>
      <c r="M42" s="252">
        <f>+O41-AA41</f>
        <v>0</v>
      </c>
      <c r="N42" s="253"/>
      <c r="O42" s="42"/>
      <c r="P42" s="41"/>
      <c r="Q42" s="42"/>
      <c r="R42" s="42"/>
      <c r="S42" s="28"/>
      <c r="T42" s="28"/>
      <c r="U42" s="28"/>
      <c r="V42" s="28"/>
      <c r="W42" s="28"/>
      <c r="X42" s="45"/>
      <c r="Y42" s="28"/>
      <c r="Z42" s="28"/>
      <c r="AA42" s="28"/>
      <c r="AB42" s="28"/>
      <c r="AC42" s="28"/>
      <c r="AD42" s="45"/>
    </row>
    <row r="43" spans="2:31" ht="16.5" thickBot="1">
      <c r="B43" s="22"/>
      <c r="C43" s="9"/>
      <c r="D43" s="9"/>
      <c r="E43" s="10"/>
      <c r="F43" s="11"/>
      <c r="G43" s="23"/>
      <c r="H43" s="12"/>
      <c r="I43" s="13"/>
      <c r="J43" s="12"/>
      <c r="K43" s="13"/>
      <c r="L43" s="13"/>
      <c r="M43" s="68" t="s">
        <v>53</v>
      </c>
      <c r="N43" s="250">
        <f>+M42+M27</f>
        <v>0</v>
      </c>
      <c r="O43" s="251"/>
      <c r="P43" s="12"/>
      <c r="Q43" s="13"/>
      <c r="R43" s="13"/>
      <c r="S43" s="66"/>
      <c r="T43" s="66"/>
      <c r="U43" s="66"/>
      <c r="V43" s="66"/>
      <c r="W43" s="66"/>
      <c r="X43" s="67"/>
      <c r="Y43" s="66"/>
      <c r="Z43" s="66"/>
      <c r="AA43" s="66"/>
      <c r="AB43" s="66"/>
      <c r="AC43" s="66"/>
      <c r="AD43" s="67"/>
    </row>
    <row r="45" spans="2:31">
      <c r="K45" s="125"/>
      <c r="L45" s="120" t="s">
        <v>58</v>
      </c>
      <c r="M45" s="120"/>
      <c r="N45" s="120"/>
      <c r="O45" s="129" t="s">
        <v>59</v>
      </c>
      <c r="P45" s="120"/>
      <c r="Q45" s="133" t="s">
        <v>60</v>
      </c>
    </row>
    <row r="46" spans="2:31" ht="15" customHeight="1">
      <c r="K46" s="247" t="s">
        <v>57</v>
      </c>
      <c r="L46" s="126" t="s">
        <v>78</v>
      </c>
      <c r="M46" s="120"/>
      <c r="N46" s="120"/>
      <c r="O46" s="130">
        <f>+SUM(O31:O37)</f>
        <v>0</v>
      </c>
      <c r="P46" s="120"/>
      <c r="Q46" s="130">
        <f>+O46</f>
        <v>0</v>
      </c>
    </row>
    <row r="47" spans="2:31">
      <c r="K47" s="248"/>
      <c r="L47" s="127" t="s">
        <v>79</v>
      </c>
      <c r="M47" s="121"/>
      <c r="N47" s="121"/>
      <c r="O47" s="131">
        <f>+SUM(O38:O38)</f>
        <v>0</v>
      </c>
      <c r="P47" s="121"/>
      <c r="Q47" s="131">
        <f>+Q46+O47</f>
        <v>0</v>
      </c>
    </row>
    <row r="48" spans="2:31">
      <c r="K48" s="248"/>
      <c r="L48" s="127" t="s">
        <v>54</v>
      </c>
      <c r="M48" s="121"/>
      <c r="N48" s="121"/>
      <c r="O48" s="131" t="e">
        <f>+SUM(#REF!)</f>
        <v>#REF!</v>
      </c>
      <c r="P48" s="121"/>
      <c r="Q48" s="131" t="e">
        <f>+Q47+O48</f>
        <v>#REF!</v>
      </c>
    </row>
    <row r="49" spans="11:17">
      <c r="K49" s="248"/>
      <c r="L49" s="127" t="s">
        <v>55</v>
      </c>
      <c r="M49" s="121"/>
      <c r="N49" s="121"/>
      <c r="O49" s="131" t="e">
        <f>+SUM(#REF!)</f>
        <v>#REF!</v>
      </c>
      <c r="P49" s="121"/>
      <c r="Q49" s="131" t="e">
        <f t="shared" ref="Q49:Q50" si="356">+Q48+O49</f>
        <v>#REF!</v>
      </c>
    </row>
    <row r="50" spans="11:17">
      <c r="K50" s="249"/>
      <c r="L50" s="128" t="s">
        <v>56</v>
      </c>
      <c r="M50" s="122"/>
      <c r="N50" s="122"/>
      <c r="O50" s="131">
        <f>+SUM(O39:O39)</f>
        <v>0</v>
      </c>
      <c r="P50" s="122"/>
      <c r="Q50" s="134" t="e">
        <f t="shared" si="356"/>
        <v>#REF!</v>
      </c>
    </row>
    <row r="51" spans="11:17">
      <c r="K51" s="123"/>
      <c r="L51" s="129" t="s">
        <v>16</v>
      </c>
      <c r="M51" s="124"/>
      <c r="N51" s="124"/>
      <c r="O51" s="132" t="e">
        <f>+SUM(O46:O50)</f>
        <v>#REF!</v>
      </c>
      <c r="P51" s="124"/>
      <c r="Q51" s="132" t="e">
        <f>+Q50</f>
        <v>#REF!</v>
      </c>
    </row>
  </sheetData>
  <mergeCells count="28">
    <mergeCell ref="K46:K50"/>
    <mergeCell ref="H2:K2"/>
    <mergeCell ref="N2:Q2"/>
    <mergeCell ref="T2:W2"/>
    <mergeCell ref="Z2:AC2"/>
    <mergeCell ref="H3:I3"/>
    <mergeCell ref="J3:K3"/>
    <mergeCell ref="N3:O3"/>
    <mergeCell ref="P3:Q3"/>
    <mergeCell ref="T3:U3"/>
    <mergeCell ref="V3:W3"/>
    <mergeCell ref="Z3:AA3"/>
    <mergeCell ref="AB3:AC3"/>
    <mergeCell ref="M27:N27"/>
    <mergeCell ref="H29:K29"/>
    <mergeCell ref="N29:Q29"/>
    <mergeCell ref="Z29:AC29"/>
    <mergeCell ref="H30:I30"/>
    <mergeCell ref="J30:K30"/>
    <mergeCell ref="N30:O30"/>
    <mergeCell ref="P30:Q30"/>
    <mergeCell ref="Z30:AA30"/>
    <mergeCell ref="AB30:AC30"/>
    <mergeCell ref="M42:N42"/>
    <mergeCell ref="T30:U30"/>
    <mergeCell ref="V30:W30"/>
    <mergeCell ref="N43:O43"/>
    <mergeCell ref="T29:W2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B050"/>
  </sheetPr>
  <dimension ref="B1:U44"/>
  <sheetViews>
    <sheetView showGridLines="0" zoomScaleNormal="100" zoomScaleSheetLayoutView="100" workbookViewId="0">
      <pane xSplit="1" ySplit="4" topLeftCell="B26" activePane="bottomRight" state="frozen"/>
      <selection activeCell="M28" sqref="M28"/>
      <selection pane="topRight" activeCell="M28" sqref="M28"/>
      <selection pane="bottomLeft" activeCell="M28" sqref="M28"/>
      <selection pane="bottomRight" activeCell="S44" sqref="S44"/>
    </sheetView>
  </sheetViews>
  <sheetFormatPr defaultColWidth="9.140625" defaultRowHeight="12"/>
  <cols>
    <col min="1" max="1" width="2.140625" style="69" customWidth="1"/>
    <col min="2" max="2" width="6" style="69" customWidth="1"/>
    <col min="3" max="3" width="9.5703125" style="69" customWidth="1"/>
    <col min="4" max="14" width="9.42578125" style="69" customWidth="1"/>
    <col min="15" max="15" width="7.7109375" style="69" customWidth="1"/>
    <col min="16" max="16" width="9.42578125" style="69" customWidth="1"/>
    <col min="17" max="17" width="7.85546875" style="69" customWidth="1"/>
    <col min="18" max="18" width="9.140625" style="69"/>
    <col min="19" max="19" width="18.28515625" style="69" customWidth="1"/>
    <col min="20" max="20" width="10.7109375" style="69" bestFit="1" customWidth="1"/>
    <col min="21" max="21" width="12.28515625" style="69" customWidth="1"/>
    <col min="22" max="16384" width="9.140625" style="69"/>
  </cols>
  <sheetData>
    <row r="1" spans="2:19" ht="18.75">
      <c r="B1" s="227" t="s">
        <v>263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</row>
    <row r="2" spans="2:19" ht="15" customHeight="1">
      <c r="B2" s="70" t="s">
        <v>93</v>
      </c>
      <c r="L2" s="81"/>
      <c r="M2" s="81"/>
      <c r="N2" s="81"/>
      <c r="O2" s="234">
        <v>45169</v>
      </c>
      <c r="P2" s="234"/>
      <c r="Q2" s="234"/>
    </row>
    <row r="3" spans="2:19" ht="15" customHeight="1">
      <c r="B3" s="215" t="s">
        <v>8</v>
      </c>
      <c r="C3" s="216"/>
      <c r="D3" s="217"/>
      <c r="E3" s="228" t="s">
        <v>30</v>
      </c>
      <c r="F3" s="228"/>
      <c r="G3" s="228"/>
      <c r="H3" s="229" t="s">
        <v>31</v>
      </c>
      <c r="I3" s="229"/>
      <c r="J3" s="229"/>
      <c r="K3" s="230" t="s">
        <v>39</v>
      </c>
      <c r="L3" s="230"/>
      <c r="M3" s="211" t="s">
        <v>10</v>
      </c>
      <c r="N3" s="232" t="s">
        <v>32</v>
      </c>
      <c r="O3" s="233"/>
      <c r="P3" s="232" t="s">
        <v>40</v>
      </c>
      <c r="Q3" s="233"/>
    </row>
    <row r="4" spans="2:19" s="63" customFormat="1" ht="15" customHeight="1">
      <c r="B4" s="58" t="s">
        <v>0</v>
      </c>
      <c r="C4" s="58" t="s">
        <v>15</v>
      </c>
      <c r="D4" s="58" t="s">
        <v>7</v>
      </c>
      <c r="E4" s="59" t="s">
        <v>3</v>
      </c>
      <c r="F4" s="59" t="s">
        <v>4</v>
      </c>
      <c r="G4" s="59" t="s">
        <v>10</v>
      </c>
      <c r="H4" s="58" t="s">
        <v>3</v>
      </c>
      <c r="I4" s="58" t="s">
        <v>4</v>
      </c>
      <c r="J4" s="58" t="s">
        <v>10</v>
      </c>
      <c r="K4" s="93" t="s">
        <v>3</v>
      </c>
      <c r="L4" s="93" t="s">
        <v>4</v>
      </c>
      <c r="M4" s="231"/>
      <c r="N4" s="87" t="s">
        <v>34</v>
      </c>
      <c r="O4" s="87" t="s">
        <v>33</v>
      </c>
      <c r="P4" s="87" t="s">
        <v>34</v>
      </c>
      <c r="Q4" s="87" t="s">
        <v>33</v>
      </c>
    </row>
    <row r="5" spans="2:19" s="71" customFormat="1">
      <c r="B5" s="60">
        <v>1</v>
      </c>
      <c r="C5" s="60" t="s">
        <v>17</v>
      </c>
      <c r="D5" s="60">
        <f>+Januari!E19</f>
        <v>187531</v>
      </c>
      <c r="E5" s="60">
        <f>+Januari!I19</f>
        <v>103142.05</v>
      </c>
      <c r="F5" s="60">
        <f>+Januari!K19</f>
        <v>84388.95</v>
      </c>
      <c r="G5" s="60">
        <f t="shared" ref="G5:G16" si="0">E5+F5</f>
        <v>187531</v>
      </c>
      <c r="H5" s="60">
        <f>+Januari!O19</f>
        <v>87249</v>
      </c>
      <c r="I5" s="60">
        <f>+Januari!Q19</f>
        <v>100282</v>
      </c>
      <c r="J5" s="60">
        <f t="shared" ref="J5:J16" si="1">H5+I5</f>
        <v>187531</v>
      </c>
      <c r="K5" s="60">
        <f>Januari!AA19</f>
        <v>112518.59999999999</v>
      </c>
      <c r="L5" s="60">
        <f>Januari!AC19</f>
        <v>75012.400000000009</v>
      </c>
      <c r="M5" s="60">
        <f>K5+L5</f>
        <v>187531</v>
      </c>
      <c r="N5" s="60">
        <f t="shared" ref="N5:N8" si="2">+H5-E5</f>
        <v>-15893.050000000003</v>
      </c>
      <c r="O5" s="60">
        <f>IF(M5=0,0,(N5/M5)*100)</f>
        <v>-8.474892151164342</v>
      </c>
      <c r="P5" s="60">
        <f>+H5-K5</f>
        <v>-25269.599999999991</v>
      </c>
      <c r="Q5" s="82">
        <f t="shared" ref="Q5" si="3">IF(M5=0,0,(P5/M5)*100)</f>
        <v>-13.474892151164337</v>
      </c>
    </row>
    <row r="6" spans="2:19" s="71" customFormat="1">
      <c r="B6" s="60">
        <f>1+B5</f>
        <v>2</v>
      </c>
      <c r="C6" s="60" t="s">
        <v>35</v>
      </c>
      <c r="D6" s="60">
        <f>Pebruari!E17</f>
        <v>229533</v>
      </c>
      <c r="E6" s="60">
        <f>Pebruari!I17</f>
        <v>139498.34999999998</v>
      </c>
      <c r="F6" s="60">
        <f>Pebruari!K17</f>
        <v>90034.65</v>
      </c>
      <c r="G6" s="60">
        <f t="shared" si="0"/>
        <v>229532.99999999997</v>
      </c>
      <c r="H6" s="60">
        <f>Pebruari!O17</f>
        <v>141175</v>
      </c>
      <c r="I6" s="60">
        <f>Pebruari!Q17</f>
        <v>88358</v>
      </c>
      <c r="J6" s="60">
        <f t="shared" si="1"/>
        <v>229533</v>
      </c>
      <c r="K6" s="60">
        <f>Pebruari!AA17</f>
        <v>137719.79999999999</v>
      </c>
      <c r="L6" s="60">
        <f>Pebruari!AC17</f>
        <v>91813.200000000012</v>
      </c>
      <c r="M6" s="60">
        <f>K6+L6</f>
        <v>229533</v>
      </c>
      <c r="N6" s="60">
        <f>+H6-E6</f>
        <v>1676.6500000000233</v>
      </c>
      <c r="O6" s="60">
        <f t="shared" ref="O6:O16" si="4">IF(M6=0,0,(N6/M6)*100)</f>
        <v>0.73046141513421736</v>
      </c>
      <c r="P6" s="60">
        <f>+H6-K6</f>
        <v>3455.2000000000116</v>
      </c>
      <c r="Q6" s="82">
        <f>IF(M6=0,0,(P6/M6)*100)</f>
        <v>1.5053173182069732</v>
      </c>
    </row>
    <row r="7" spans="2:19" s="71" customFormat="1">
      <c r="B7" s="60">
        <f>1+B6</f>
        <v>3</v>
      </c>
      <c r="C7" s="60" t="s">
        <v>36</v>
      </c>
      <c r="D7" s="60">
        <f>Maret!E17</f>
        <v>141683</v>
      </c>
      <c r="E7" s="60">
        <f>Maret!I17</f>
        <v>77925.650000000009</v>
      </c>
      <c r="F7" s="60">
        <f>Maret!K17</f>
        <v>63757.349999999991</v>
      </c>
      <c r="G7" s="60">
        <f t="shared" si="0"/>
        <v>141683</v>
      </c>
      <c r="H7" s="60">
        <f>Maret!O17</f>
        <v>70750</v>
      </c>
      <c r="I7" s="60">
        <f>Maret!Q17</f>
        <v>70933</v>
      </c>
      <c r="J7" s="60">
        <f t="shared" si="1"/>
        <v>141683</v>
      </c>
      <c r="K7" s="60">
        <f>Maret!AA17</f>
        <v>85009.8</v>
      </c>
      <c r="L7" s="60">
        <f>Maret!AC17</f>
        <v>56673.200000000004</v>
      </c>
      <c r="M7" s="60">
        <f>K7+L7</f>
        <v>141683</v>
      </c>
      <c r="N7" s="60">
        <f t="shared" si="2"/>
        <v>-7175.6500000000087</v>
      </c>
      <c r="O7" s="60">
        <f t="shared" si="4"/>
        <v>-5.0645807895089803</v>
      </c>
      <c r="P7" s="60">
        <f t="shared" ref="P7:P10" si="5">+H7-K7</f>
        <v>-14259.800000000003</v>
      </c>
      <c r="Q7" s="82">
        <f t="shared" ref="Q7:Q16" si="6">IF(M7=0,0,(P7/M7)*100)</f>
        <v>-10.064580789508977</v>
      </c>
    </row>
    <row r="8" spans="2:19" s="71" customFormat="1">
      <c r="B8" s="60">
        <f>1+B7</f>
        <v>4</v>
      </c>
      <c r="C8" s="60" t="s">
        <v>37</v>
      </c>
      <c r="D8" s="60">
        <f>April!E13</f>
        <v>100572</v>
      </c>
      <c r="E8" s="60">
        <f>April!I13</f>
        <v>54664.200000000004</v>
      </c>
      <c r="F8" s="60">
        <f>April!K13</f>
        <v>45907.799999999996</v>
      </c>
      <c r="G8" s="60">
        <f t="shared" si="0"/>
        <v>100572</v>
      </c>
      <c r="H8" s="60">
        <f>April!O13</f>
        <v>54464</v>
      </c>
      <c r="I8" s="60">
        <f>April!Q13</f>
        <v>46108</v>
      </c>
      <c r="J8" s="60">
        <f t="shared" si="1"/>
        <v>100572</v>
      </c>
      <c r="K8" s="60">
        <f>April!AA13</f>
        <v>60343.199999999997</v>
      </c>
      <c r="L8" s="60">
        <f>April!AC13</f>
        <v>40228.800000000003</v>
      </c>
      <c r="M8" s="60">
        <f>K8+L8</f>
        <v>100572</v>
      </c>
      <c r="N8" s="60">
        <f t="shared" si="2"/>
        <v>-200.20000000000437</v>
      </c>
      <c r="O8" s="60">
        <f t="shared" si="4"/>
        <v>-0.19906136896949883</v>
      </c>
      <c r="P8" s="60">
        <f t="shared" si="5"/>
        <v>-5879.1999999999971</v>
      </c>
      <c r="Q8" s="82">
        <f t="shared" si="6"/>
        <v>-5.8457622399872697</v>
      </c>
    </row>
    <row r="9" spans="2:19" s="71" customFormat="1">
      <c r="B9" s="60">
        <v>5</v>
      </c>
      <c r="C9" s="60" t="s">
        <v>14</v>
      </c>
      <c r="D9" s="60">
        <f>Mei!E14</f>
        <v>92877</v>
      </c>
      <c r="E9" s="60">
        <f>Mei!I14</f>
        <v>47053.65</v>
      </c>
      <c r="F9" s="60">
        <f>Mei!K14</f>
        <v>45823.35</v>
      </c>
      <c r="G9" s="60">
        <f t="shared" si="0"/>
        <v>92877</v>
      </c>
      <c r="H9" s="60">
        <f>Mei!O14</f>
        <v>49789</v>
      </c>
      <c r="I9" s="60">
        <f>Mei!Q14</f>
        <v>43088</v>
      </c>
      <c r="J9" s="60">
        <f t="shared" si="1"/>
        <v>92877</v>
      </c>
      <c r="K9" s="60">
        <f>Mei!AA14</f>
        <v>55726.2</v>
      </c>
      <c r="L9" s="60">
        <f>Mei!AC14</f>
        <v>37150.800000000003</v>
      </c>
      <c r="M9" s="60">
        <f>K9+L9</f>
        <v>92877</v>
      </c>
      <c r="N9" s="60">
        <f t="shared" ref="N9:N14" si="7">+H9-E9</f>
        <v>2735.3499999999985</v>
      </c>
      <c r="O9" s="60">
        <f t="shared" si="4"/>
        <v>2.945131733367786</v>
      </c>
      <c r="P9" s="60">
        <f t="shared" si="5"/>
        <v>-5937.1999999999971</v>
      </c>
      <c r="Q9" s="82">
        <f t="shared" si="6"/>
        <v>-6.3925406720716618</v>
      </c>
    </row>
    <row r="10" spans="2:19" s="71" customFormat="1">
      <c r="B10" s="60">
        <v>6</v>
      </c>
      <c r="C10" s="60" t="s">
        <v>38</v>
      </c>
      <c r="D10" s="60">
        <f>Juni!E20</f>
        <v>177140</v>
      </c>
      <c r="E10" s="60">
        <f>Juni!I20</f>
        <v>99302.450000000012</v>
      </c>
      <c r="F10" s="60">
        <f>Juni!K20</f>
        <v>77837.55</v>
      </c>
      <c r="G10" s="60">
        <f t="shared" si="0"/>
        <v>177140</v>
      </c>
      <c r="H10" s="60">
        <f>Juni!O20</f>
        <v>102559</v>
      </c>
      <c r="I10" s="60">
        <f>Juni!Q20</f>
        <v>74581</v>
      </c>
      <c r="J10" s="60">
        <f t="shared" si="1"/>
        <v>177140</v>
      </c>
      <c r="K10" s="60">
        <f>Juni!AA20</f>
        <v>106283.99999999999</v>
      </c>
      <c r="L10" s="60">
        <f>Juni!AC20</f>
        <v>70856.000000000015</v>
      </c>
      <c r="M10" s="60">
        <f t="shared" ref="M10" si="8">K10+L10</f>
        <v>177140</v>
      </c>
      <c r="N10" s="60">
        <f t="shared" si="7"/>
        <v>3256.5499999999884</v>
      </c>
      <c r="O10" s="60">
        <f t="shared" si="4"/>
        <v>1.8384046516879238</v>
      </c>
      <c r="P10" s="60">
        <f t="shared" si="5"/>
        <v>-3724.9999999999854</v>
      </c>
      <c r="Q10" s="82">
        <f t="shared" si="6"/>
        <v>-2.1028564976854383</v>
      </c>
    </row>
    <row r="11" spans="2:19" s="71" customFormat="1">
      <c r="B11" s="60">
        <v>7</v>
      </c>
      <c r="C11" s="60" t="s">
        <v>44</v>
      </c>
      <c r="D11" s="60">
        <f>Juli!E13</f>
        <v>99470</v>
      </c>
      <c r="E11" s="60">
        <f>Juli!I13</f>
        <v>57198.9</v>
      </c>
      <c r="F11" s="60">
        <f>Juli!K13</f>
        <v>42271.1</v>
      </c>
      <c r="G11" s="60">
        <f t="shared" si="0"/>
        <v>99470</v>
      </c>
      <c r="H11" s="60">
        <f>Juli!O13</f>
        <v>57313</v>
      </c>
      <c r="I11" s="60">
        <f>Juli!Q13</f>
        <v>42157</v>
      </c>
      <c r="J11" s="60">
        <f t="shared" si="1"/>
        <v>99470</v>
      </c>
      <c r="K11" s="60">
        <f>Juli!AA13</f>
        <v>59682</v>
      </c>
      <c r="L11" s="60">
        <f>Juli!AC13</f>
        <v>39788</v>
      </c>
      <c r="M11" s="60">
        <f t="shared" ref="M11" si="9">K11+L11</f>
        <v>99470</v>
      </c>
      <c r="N11" s="60">
        <f t="shared" si="7"/>
        <v>114.09999999999854</v>
      </c>
      <c r="O11" s="60">
        <f t="shared" si="4"/>
        <v>0.11470795214637433</v>
      </c>
      <c r="P11" s="60">
        <f t="shared" ref="P11" si="10">+H11-K11</f>
        <v>-2369</v>
      </c>
      <c r="Q11" s="82">
        <f t="shared" si="6"/>
        <v>-2.3816225997788281</v>
      </c>
    </row>
    <row r="12" spans="2:19" s="71" customFormat="1">
      <c r="B12" s="60">
        <v>8</v>
      </c>
      <c r="C12" s="60" t="s">
        <v>45</v>
      </c>
      <c r="D12" s="60">
        <f>Agustus!E20</f>
        <v>253880</v>
      </c>
      <c r="E12" s="60">
        <f>Agustus!I20</f>
        <v>135094.45000000001</v>
      </c>
      <c r="F12" s="60">
        <f>Agustus!K20</f>
        <v>118785.54999999999</v>
      </c>
      <c r="G12" s="60">
        <f t="shared" si="0"/>
        <v>253880</v>
      </c>
      <c r="H12" s="60">
        <f>Agustus!O20</f>
        <v>129406</v>
      </c>
      <c r="I12" s="60">
        <f>Agustus!Q20</f>
        <v>124474</v>
      </c>
      <c r="J12" s="60">
        <f t="shared" si="1"/>
        <v>253880</v>
      </c>
      <c r="K12" s="60">
        <f>Agustus!AA20</f>
        <v>152328.00000000003</v>
      </c>
      <c r="L12" s="60">
        <f>Agustus!AC20</f>
        <v>101552.00000000001</v>
      </c>
      <c r="M12" s="60">
        <f t="shared" ref="M12" si="11">K12+L12</f>
        <v>253880.00000000006</v>
      </c>
      <c r="N12" s="60">
        <f t="shared" si="7"/>
        <v>-5688.4500000000116</v>
      </c>
      <c r="O12" s="60">
        <f t="shared" si="4"/>
        <v>-2.2406057980148142</v>
      </c>
      <c r="P12" s="60">
        <f t="shared" ref="P12" si="12">+H12-K12</f>
        <v>-22922.000000000029</v>
      </c>
      <c r="Q12" s="82">
        <f t="shared" si="6"/>
        <v>-9.0286749645501896</v>
      </c>
      <c r="S12" s="96"/>
    </row>
    <row r="13" spans="2:19" s="71" customFormat="1">
      <c r="B13" s="60">
        <v>9</v>
      </c>
      <c r="C13" s="60" t="s">
        <v>46</v>
      </c>
      <c r="D13" s="60">
        <f>Sept!E11</f>
        <v>0</v>
      </c>
      <c r="E13" s="60">
        <f>Sept!I11</f>
        <v>0</v>
      </c>
      <c r="F13" s="60">
        <f>Sept!K11</f>
        <v>0</v>
      </c>
      <c r="G13" s="60">
        <f t="shared" si="0"/>
        <v>0</v>
      </c>
      <c r="H13" s="60">
        <f>Sept!O11</f>
        <v>0</v>
      </c>
      <c r="I13" s="60">
        <f>Sept!Q11</f>
        <v>0</v>
      </c>
      <c r="J13" s="60">
        <f t="shared" si="1"/>
        <v>0</v>
      </c>
      <c r="K13" s="60">
        <f>Sept!AA11</f>
        <v>0</v>
      </c>
      <c r="L13" s="60">
        <f>Sept!AC11</f>
        <v>0</v>
      </c>
      <c r="M13" s="60">
        <f t="shared" ref="M13" si="13">K13+L13</f>
        <v>0</v>
      </c>
      <c r="N13" s="60">
        <f t="shared" si="7"/>
        <v>0</v>
      </c>
      <c r="O13" s="60">
        <f t="shared" si="4"/>
        <v>0</v>
      </c>
      <c r="P13" s="60">
        <f t="shared" ref="P13" si="14">+H13-K13</f>
        <v>0</v>
      </c>
      <c r="Q13" s="82">
        <f t="shared" si="6"/>
        <v>0</v>
      </c>
    </row>
    <row r="14" spans="2:19" s="71" customFormat="1">
      <c r="B14" s="60">
        <v>10</v>
      </c>
      <c r="C14" s="60" t="s">
        <v>47</v>
      </c>
      <c r="D14" s="60">
        <f>Oct!E11</f>
        <v>0</v>
      </c>
      <c r="E14" s="60">
        <f>Oct!I11</f>
        <v>0</v>
      </c>
      <c r="F14" s="60">
        <f>Oct!K11</f>
        <v>0</v>
      </c>
      <c r="G14" s="60">
        <f t="shared" si="0"/>
        <v>0</v>
      </c>
      <c r="H14" s="60">
        <f>Oct!O11</f>
        <v>0</v>
      </c>
      <c r="I14" s="60">
        <f>Oct!Q11</f>
        <v>0</v>
      </c>
      <c r="J14" s="60">
        <f t="shared" si="1"/>
        <v>0</v>
      </c>
      <c r="K14" s="60">
        <f>Oct!AA11</f>
        <v>0</v>
      </c>
      <c r="L14" s="60">
        <f>Oct!AC11</f>
        <v>0</v>
      </c>
      <c r="M14" s="60">
        <f t="shared" ref="M14" si="15">K14+L14</f>
        <v>0</v>
      </c>
      <c r="N14" s="60">
        <f t="shared" si="7"/>
        <v>0</v>
      </c>
      <c r="O14" s="60">
        <f t="shared" si="4"/>
        <v>0</v>
      </c>
      <c r="P14" s="60">
        <f t="shared" ref="P14" si="16">+H14-K14</f>
        <v>0</v>
      </c>
      <c r="Q14" s="82">
        <f t="shared" si="6"/>
        <v>0</v>
      </c>
    </row>
    <row r="15" spans="2:19" s="71" customFormat="1">
      <c r="B15" s="60">
        <v>11</v>
      </c>
      <c r="C15" s="60" t="s">
        <v>48</v>
      </c>
      <c r="D15" s="60">
        <f>Nov!E10</f>
        <v>0</v>
      </c>
      <c r="E15" s="60">
        <f>Nov!I10</f>
        <v>0</v>
      </c>
      <c r="F15" s="60">
        <f>Nov!K10</f>
        <v>0</v>
      </c>
      <c r="G15" s="60">
        <f t="shared" si="0"/>
        <v>0</v>
      </c>
      <c r="H15" s="60">
        <f>Nov!O10</f>
        <v>0</v>
      </c>
      <c r="I15" s="60">
        <f>Nov!Q10</f>
        <v>0</v>
      </c>
      <c r="J15" s="60">
        <f t="shared" si="1"/>
        <v>0</v>
      </c>
      <c r="K15" s="60">
        <f>Nov!AA10</f>
        <v>0</v>
      </c>
      <c r="L15" s="60">
        <f>Nov!AC10</f>
        <v>0</v>
      </c>
      <c r="M15" s="60">
        <f t="shared" ref="M15" si="17">K15+L15</f>
        <v>0</v>
      </c>
      <c r="N15" s="60">
        <f t="shared" ref="N15" si="18">+H15-E15</f>
        <v>0</v>
      </c>
      <c r="O15" s="60">
        <f t="shared" si="4"/>
        <v>0</v>
      </c>
      <c r="P15" s="60">
        <f t="shared" ref="P15" si="19">+H15-K15</f>
        <v>0</v>
      </c>
      <c r="Q15" s="82">
        <f t="shared" si="6"/>
        <v>0</v>
      </c>
    </row>
    <row r="16" spans="2:19" s="71" customFormat="1">
      <c r="B16" s="60">
        <v>12</v>
      </c>
      <c r="C16" s="60" t="s">
        <v>49</v>
      </c>
      <c r="D16" s="60">
        <f>Des!E26</f>
        <v>0</v>
      </c>
      <c r="E16" s="60">
        <f>Des!I26</f>
        <v>0</v>
      </c>
      <c r="F16" s="60">
        <f>Des!K26</f>
        <v>0</v>
      </c>
      <c r="G16" s="60">
        <f t="shared" si="0"/>
        <v>0</v>
      </c>
      <c r="H16" s="60">
        <f>Des!O26</f>
        <v>0</v>
      </c>
      <c r="I16" s="60">
        <f>Des!Q26</f>
        <v>0</v>
      </c>
      <c r="J16" s="60">
        <f t="shared" si="1"/>
        <v>0</v>
      </c>
      <c r="K16" s="60">
        <f>Des!AA26</f>
        <v>0</v>
      </c>
      <c r="L16" s="60">
        <f>Des!AC26</f>
        <v>0</v>
      </c>
      <c r="M16" s="60">
        <f t="shared" ref="M16" si="20">K16+L16</f>
        <v>0</v>
      </c>
      <c r="N16" s="60">
        <f t="shared" ref="N16" si="21">+H16-E16</f>
        <v>0</v>
      </c>
      <c r="O16" s="60">
        <f t="shared" si="4"/>
        <v>0</v>
      </c>
      <c r="P16" s="60">
        <f t="shared" ref="P16" si="22">+H16-K16</f>
        <v>0</v>
      </c>
      <c r="Q16" s="82">
        <f t="shared" si="6"/>
        <v>0</v>
      </c>
    </row>
    <row r="17" spans="2:20">
      <c r="B17" s="188" t="s">
        <v>16</v>
      </c>
      <c r="C17" s="188"/>
      <c r="D17" s="61"/>
      <c r="E17" s="61"/>
      <c r="F17" s="61"/>
      <c r="G17" s="61"/>
      <c r="H17" s="61">
        <f>SUM(H5:H16)</f>
        <v>692705</v>
      </c>
      <c r="I17" s="61">
        <f t="shared" ref="I17:J17" si="23">SUM(I5:I16)</f>
        <v>589981</v>
      </c>
      <c r="J17" s="61">
        <f t="shared" si="23"/>
        <v>1282686</v>
      </c>
      <c r="K17" s="61">
        <f>SUM(K5:K16)</f>
        <v>769611.6</v>
      </c>
      <c r="L17" s="61"/>
      <c r="M17" s="61"/>
      <c r="N17" s="61"/>
      <c r="O17" s="61"/>
      <c r="P17" s="61"/>
      <c r="Q17" s="83"/>
      <c r="S17" s="73"/>
    </row>
    <row r="18" spans="2:20">
      <c r="B18" s="220" t="s">
        <v>41</v>
      </c>
      <c r="C18" s="220"/>
      <c r="D18" s="220"/>
      <c r="E18" s="220"/>
      <c r="F18" s="220"/>
      <c r="G18" s="220"/>
      <c r="H18" s="62">
        <f>+H17-K17</f>
        <v>-76906.599999999977</v>
      </c>
      <c r="I18" s="135">
        <f>+H18/J17</f>
        <v>-5.9957464258594835E-2</v>
      </c>
      <c r="J18" s="97"/>
      <c r="K18" s="98"/>
      <c r="L18" s="70"/>
      <c r="M18" s="70"/>
      <c r="N18" s="72"/>
      <c r="P18" s="72"/>
    </row>
    <row r="19" spans="2:20" ht="5.25" customHeight="1">
      <c r="B19" s="63"/>
      <c r="C19" s="64"/>
      <c r="D19" s="65"/>
      <c r="E19" s="73"/>
      <c r="F19" s="73"/>
      <c r="G19" s="73"/>
      <c r="H19" s="73"/>
      <c r="I19" s="73"/>
      <c r="J19" s="73"/>
    </row>
    <row r="20" spans="2:20" ht="15" customHeight="1">
      <c r="B20" s="215" t="s">
        <v>4</v>
      </c>
      <c r="C20" s="216"/>
      <c r="D20" s="217"/>
      <c r="E20" s="221" t="s">
        <v>30</v>
      </c>
      <c r="F20" s="222"/>
      <c r="G20" s="223"/>
      <c r="H20" s="224" t="s">
        <v>31</v>
      </c>
      <c r="I20" s="225"/>
      <c r="J20" s="226"/>
      <c r="K20" s="218" t="s">
        <v>39</v>
      </c>
      <c r="L20" s="219"/>
      <c r="M20" s="211" t="s">
        <v>10</v>
      </c>
      <c r="N20" s="213" t="s">
        <v>32</v>
      </c>
      <c r="O20" s="214"/>
      <c r="P20" s="213" t="s">
        <v>40</v>
      </c>
      <c r="Q20" s="214"/>
    </row>
    <row r="21" spans="2:20" s="63" customFormat="1" ht="15" customHeight="1" thickBot="1">
      <c r="B21" s="89" t="s">
        <v>0</v>
      </c>
      <c r="C21" s="89" t="s">
        <v>15</v>
      </c>
      <c r="D21" s="89" t="s">
        <v>7</v>
      </c>
      <c r="E21" s="88" t="s">
        <v>3</v>
      </c>
      <c r="F21" s="88" t="s">
        <v>4</v>
      </c>
      <c r="G21" s="88" t="s">
        <v>10</v>
      </c>
      <c r="H21" s="58" t="s">
        <v>3</v>
      </c>
      <c r="I21" s="89" t="s">
        <v>4</v>
      </c>
      <c r="J21" s="89" t="s">
        <v>10</v>
      </c>
      <c r="K21" s="93" t="s">
        <v>3</v>
      </c>
      <c r="L21" s="94" t="s">
        <v>4</v>
      </c>
      <c r="M21" s="212"/>
      <c r="N21" s="87" t="s">
        <v>34</v>
      </c>
      <c r="O21" s="87" t="s">
        <v>33</v>
      </c>
      <c r="P21" s="87" t="s">
        <v>34</v>
      </c>
      <c r="Q21" s="87" t="s">
        <v>33</v>
      </c>
    </row>
    <row r="22" spans="2:20" s="71" customFormat="1">
      <c r="B22" s="60">
        <v>1</v>
      </c>
      <c r="C22" s="60" t="s">
        <v>17</v>
      </c>
      <c r="D22" s="60">
        <f>+Januari!E59</f>
        <v>1685983</v>
      </c>
      <c r="E22" s="60">
        <f>+Januari!I59</f>
        <v>12889.15</v>
      </c>
      <c r="F22" s="60">
        <f>+Januari!K59</f>
        <v>1673093.85</v>
      </c>
      <c r="G22" s="99">
        <f t="shared" ref="G22:G33" si="24">E22+F22</f>
        <v>1685983</v>
      </c>
      <c r="H22" s="102">
        <f>+Januari!O59</f>
        <v>21594</v>
      </c>
      <c r="I22" s="100">
        <f>+Januari!Q59</f>
        <v>1664389</v>
      </c>
      <c r="J22" s="60">
        <f>H22+I22</f>
        <v>1685983</v>
      </c>
      <c r="K22" s="60">
        <f>Januari!AA59</f>
        <v>25289.744999999999</v>
      </c>
      <c r="L22" s="60">
        <f>Januari!AC59</f>
        <v>1660693.2550000004</v>
      </c>
      <c r="M22" s="60">
        <f>K22+L22</f>
        <v>1685983.0000000005</v>
      </c>
      <c r="N22" s="60">
        <f>+H22-E22</f>
        <v>8704.85</v>
      </c>
      <c r="O22" s="60">
        <f t="shared" ref="O22:O33" si="25">IF(M22=0,0,(N22/M22)*100)</f>
        <v>0.51630710392690782</v>
      </c>
      <c r="P22" s="60">
        <f>+H22-K22</f>
        <v>-3695.744999999999</v>
      </c>
      <c r="Q22" s="82">
        <f t="shared" ref="Q22:Q33" si="26">IF(M22=0,0,(P22/M22)*100)</f>
        <v>-0.21920416753905572</v>
      </c>
      <c r="R22" s="96">
        <f>+M22-J22</f>
        <v>0</v>
      </c>
      <c r="S22" s="110">
        <f>+H22/J22</f>
        <v>1.2807958324609441E-2</v>
      </c>
    </row>
    <row r="23" spans="2:20" s="71" customFormat="1">
      <c r="B23" s="60">
        <f>1+B22</f>
        <v>2</v>
      </c>
      <c r="C23" s="60" t="s">
        <v>35</v>
      </c>
      <c r="D23" s="60">
        <f>Pebruari!E61</f>
        <v>1711865</v>
      </c>
      <c r="E23" s="60">
        <f>Pebruari!I61</f>
        <v>5390.2000000000007</v>
      </c>
      <c r="F23" s="60">
        <f>Pebruari!K61</f>
        <v>1706474.7999999998</v>
      </c>
      <c r="G23" s="99">
        <f t="shared" si="24"/>
        <v>1711864.9999999998</v>
      </c>
      <c r="H23" s="103">
        <f>Pebruari!O61</f>
        <v>8204</v>
      </c>
      <c r="I23" s="100">
        <f>Pebruari!Q61</f>
        <v>1703661</v>
      </c>
      <c r="J23" s="60">
        <f>H23+I23</f>
        <v>1711865</v>
      </c>
      <c r="K23" s="60">
        <f>Pebruari!AA61</f>
        <v>25677.974999999991</v>
      </c>
      <c r="L23" s="60">
        <f>Pebruari!AC61</f>
        <v>1686187.0249999994</v>
      </c>
      <c r="M23" s="60">
        <f t="shared" ref="M23:M27" si="27">K23+L23</f>
        <v>1711864.9999999995</v>
      </c>
      <c r="N23" s="60">
        <f t="shared" ref="N23:N27" si="28">+H23-E23</f>
        <v>2813.7999999999993</v>
      </c>
      <c r="O23" s="60">
        <f t="shared" si="25"/>
        <v>0.16437043808945215</v>
      </c>
      <c r="P23" s="60">
        <f>+H23-K23</f>
        <v>-17473.974999999991</v>
      </c>
      <c r="Q23" s="82">
        <f t="shared" si="26"/>
        <v>-1.020756601718009</v>
      </c>
      <c r="R23" s="96">
        <f t="shared" ref="R23:R33" si="29">+M23-J23</f>
        <v>0</v>
      </c>
      <c r="S23" s="110">
        <f t="shared" ref="S23:S33" si="30">+H23/J23</f>
        <v>4.7924339828199066E-3</v>
      </c>
    </row>
    <row r="24" spans="2:20" s="71" customFormat="1">
      <c r="B24" s="60">
        <f>1+B23</f>
        <v>3</v>
      </c>
      <c r="C24" s="60" t="s">
        <v>36</v>
      </c>
      <c r="D24" s="60">
        <f>Maret!E57</f>
        <v>1744237</v>
      </c>
      <c r="E24" s="60">
        <f>Maret!I57</f>
        <v>39512.550000000003</v>
      </c>
      <c r="F24" s="60">
        <f>Maret!K57</f>
        <v>1704724.4500000002</v>
      </c>
      <c r="G24" s="99">
        <f t="shared" si="24"/>
        <v>1744237.0000000002</v>
      </c>
      <c r="H24" s="103">
        <f>Maret!O57</f>
        <v>43160</v>
      </c>
      <c r="I24" s="100">
        <f>Maret!Q57</f>
        <v>1701077</v>
      </c>
      <c r="J24" s="60">
        <f>H24+I24</f>
        <v>1744237</v>
      </c>
      <c r="K24" s="60">
        <f>Maret!AA57</f>
        <v>26163.554999999997</v>
      </c>
      <c r="L24" s="60">
        <f>Maret!AC57</f>
        <v>1718073.4450000001</v>
      </c>
      <c r="M24" s="60">
        <f t="shared" si="27"/>
        <v>1744237</v>
      </c>
      <c r="N24" s="60">
        <f t="shared" si="28"/>
        <v>3647.4499999999971</v>
      </c>
      <c r="O24" s="60">
        <f t="shared" si="25"/>
        <v>0.2091143577392291</v>
      </c>
      <c r="P24" s="60">
        <f t="shared" ref="P24:P27" si="31">+H24-K24</f>
        <v>16996.445000000003</v>
      </c>
      <c r="Q24" s="82">
        <f t="shared" si="26"/>
        <v>0.97443438019030693</v>
      </c>
      <c r="R24" s="96">
        <f t="shared" si="29"/>
        <v>0</v>
      </c>
      <c r="S24" s="110">
        <f>+H24/J24</f>
        <v>2.4744343801903067E-2</v>
      </c>
    </row>
    <row r="25" spans="2:20" s="71" customFormat="1">
      <c r="B25" s="60">
        <f>1+B24</f>
        <v>4</v>
      </c>
      <c r="C25" s="60" t="s">
        <v>37</v>
      </c>
      <c r="D25" s="60">
        <f>April!E40</f>
        <v>1187851</v>
      </c>
      <c r="E25" s="60">
        <f>April!I40</f>
        <v>36362.400000000001</v>
      </c>
      <c r="F25" s="60">
        <f>April!K40</f>
        <v>1151488.6000000001</v>
      </c>
      <c r="G25" s="99">
        <f t="shared" si="24"/>
        <v>1187851</v>
      </c>
      <c r="H25" s="103">
        <f>April!O40</f>
        <v>47597</v>
      </c>
      <c r="I25" s="100">
        <f>April!Q40</f>
        <v>1140254</v>
      </c>
      <c r="J25" s="60">
        <f>H25+I25</f>
        <v>1187851</v>
      </c>
      <c r="K25" s="60">
        <f>April!AA40</f>
        <v>17817.764999999999</v>
      </c>
      <c r="L25" s="60">
        <f>April!AC40</f>
        <v>1170033.2349999999</v>
      </c>
      <c r="M25" s="60">
        <f t="shared" si="27"/>
        <v>1187850.9999999998</v>
      </c>
      <c r="N25" s="60">
        <f t="shared" si="28"/>
        <v>11234.599999999999</v>
      </c>
      <c r="O25" s="60">
        <f t="shared" si="25"/>
        <v>0.94579202273685836</v>
      </c>
      <c r="P25" s="60">
        <f t="shared" si="31"/>
        <v>29779.235000000001</v>
      </c>
      <c r="Q25" s="82">
        <f t="shared" si="26"/>
        <v>2.5069840409276929</v>
      </c>
      <c r="R25" s="96">
        <f t="shared" si="29"/>
        <v>0</v>
      </c>
      <c r="S25" s="110">
        <f t="shared" si="30"/>
        <v>4.006984040927692E-2</v>
      </c>
    </row>
    <row r="26" spans="2:20" s="71" customFormat="1">
      <c r="B26" s="60">
        <v>5</v>
      </c>
      <c r="C26" s="60" t="s">
        <v>14</v>
      </c>
      <c r="D26" s="60">
        <f>Mei!E63</f>
        <v>1913333</v>
      </c>
      <c r="E26" s="60">
        <f>Mei!I63</f>
        <v>11475.35</v>
      </c>
      <c r="F26" s="60">
        <f>Mei!K63</f>
        <v>1901857.65</v>
      </c>
      <c r="G26" s="99">
        <f t="shared" si="24"/>
        <v>1913333</v>
      </c>
      <c r="H26" s="103">
        <f>Mei!O63</f>
        <v>10658</v>
      </c>
      <c r="I26" s="100">
        <f>Mei!Q63</f>
        <v>1902675</v>
      </c>
      <c r="J26" s="60">
        <f>H26+I26</f>
        <v>1913333</v>
      </c>
      <c r="K26" s="60">
        <f>Mei!AA63</f>
        <v>28699.994999999999</v>
      </c>
      <c r="L26" s="60">
        <f>Mei!AC63</f>
        <v>1884633.0050000001</v>
      </c>
      <c r="M26" s="60">
        <f t="shared" si="27"/>
        <v>1913333.0000000002</v>
      </c>
      <c r="N26" s="60">
        <f t="shared" si="28"/>
        <v>-817.35000000000036</v>
      </c>
      <c r="O26" s="60">
        <f t="shared" si="25"/>
        <v>-4.2718648557255857E-2</v>
      </c>
      <c r="P26" s="60">
        <f t="shared" si="31"/>
        <v>-18041.994999999999</v>
      </c>
      <c r="Q26" s="82">
        <f t="shared" si="26"/>
        <v>-0.94296157542884573</v>
      </c>
      <c r="R26" s="96">
        <f t="shared" si="29"/>
        <v>0</v>
      </c>
      <c r="S26" s="110">
        <f t="shared" si="30"/>
        <v>5.5703842457115408E-3</v>
      </c>
    </row>
    <row r="27" spans="2:20" s="71" customFormat="1">
      <c r="B27" s="60">
        <v>6</v>
      </c>
      <c r="C27" s="60" t="s">
        <v>38</v>
      </c>
      <c r="D27" s="60">
        <f>Juni!E75</f>
        <v>2050220</v>
      </c>
      <c r="E27" s="60">
        <f>Juni!I75</f>
        <v>3675</v>
      </c>
      <c r="F27" s="60">
        <f>Juni!K75</f>
        <v>2046545</v>
      </c>
      <c r="G27" s="99">
        <f t="shared" si="24"/>
        <v>2050220</v>
      </c>
      <c r="H27" s="103">
        <f>Juni!O75</f>
        <v>3782</v>
      </c>
      <c r="I27" s="100">
        <f>Juni!Q75</f>
        <v>2046438</v>
      </c>
      <c r="J27" s="60">
        <f t="shared" ref="J27:J33" si="32">H27+I27</f>
        <v>2050220</v>
      </c>
      <c r="K27" s="60">
        <f>Juni!AA75</f>
        <v>30753.299999999992</v>
      </c>
      <c r="L27" s="60">
        <f>Juni!AC75</f>
        <v>2019466.6999999995</v>
      </c>
      <c r="M27" s="60">
        <f t="shared" si="27"/>
        <v>2050219.9999999995</v>
      </c>
      <c r="N27" s="60">
        <f t="shared" si="28"/>
        <v>107</v>
      </c>
      <c r="O27" s="60">
        <f t="shared" si="25"/>
        <v>5.2189521124562255E-3</v>
      </c>
      <c r="P27" s="60">
        <f t="shared" si="31"/>
        <v>-26971.299999999992</v>
      </c>
      <c r="Q27" s="82">
        <f t="shared" si="26"/>
        <v>-1.3155319916886967</v>
      </c>
      <c r="R27" s="96">
        <f t="shared" si="29"/>
        <v>0</v>
      </c>
      <c r="S27" s="110">
        <f>+H27/J27</f>
        <v>1.8446800831130317E-3</v>
      </c>
    </row>
    <row r="28" spans="2:20" s="71" customFormat="1">
      <c r="B28" s="60">
        <v>7</v>
      </c>
      <c r="C28" s="60" t="s">
        <v>44</v>
      </c>
      <c r="D28" s="60">
        <f>Juli!E58</f>
        <v>1801353</v>
      </c>
      <c r="E28" s="60">
        <f>Juli!I58</f>
        <v>0</v>
      </c>
      <c r="F28" s="60">
        <f>Juli!K58</f>
        <v>1801353</v>
      </c>
      <c r="G28" s="99">
        <f t="shared" si="24"/>
        <v>1801353</v>
      </c>
      <c r="H28" s="103">
        <f>Juli!O58</f>
        <v>2440</v>
      </c>
      <c r="I28" s="100">
        <f>Juli!Q58</f>
        <v>1798913</v>
      </c>
      <c r="J28" s="60">
        <f t="shared" si="32"/>
        <v>1801353</v>
      </c>
      <c r="K28" s="60">
        <f>Juli!AA58</f>
        <v>27020.295000000006</v>
      </c>
      <c r="L28" s="60">
        <f>Juli!AC58</f>
        <v>1774332.7050000001</v>
      </c>
      <c r="M28" s="60">
        <f t="shared" ref="M28" si="33">K28+L28</f>
        <v>1801353</v>
      </c>
      <c r="N28" s="60">
        <f t="shared" ref="N28" si="34">+H28-E28</f>
        <v>2440</v>
      </c>
      <c r="O28" s="60">
        <f t="shared" si="25"/>
        <v>0.13545373949470205</v>
      </c>
      <c r="P28" s="60">
        <f t="shared" ref="P28:P33" si="35">+H28-K28</f>
        <v>-24580.295000000006</v>
      </c>
      <c r="Q28" s="82">
        <f t="shared" si="26"/>
        <v>-1.3645462605052983</v>
      </c>
      <c r="R28" s="96">
        <f t="shared" si="29"/>
        <v>0</v>
      </c>
      <c r="S28" s="110">
        <f t="shared" si="30"/>
        <v>1.3545373949470205E-3</v>
      </c>
    </row>
    <row r="29" spans="2:20" s="71" customFormat="1">
      <c r="B29" s="60">
        <v>8</v>
      </c>
      <c r="C29" s="60" t="s">
        <v>45</v>
      </c>
      <c r="D29" s="60">
        <f>Agustus!E65</f>
        <v>1499201</v>
      </c>
      <c r="E29" s="60">
        <f>Agustus!I65</f>
        <v>3450.75</v>
      </c>
      <c r="F29" s="60">
        <f>Agustus!K65</f>
        <v>1495750.25</v>
      </c>
      <c r="G29" s="99">
        <f t="shared" si="24"/>
        <v>1499201</v>
      </c>
      <c r="H29" s="103">
        <f>Agustus!O65</f>
        <v>7179</v>
      </c>
      <c r="I29" s="100">
        <f>Agustus!Q65</f>
        <v>1492022</v>
      </c>
      <c r="J29" s="60">
        <f t="shared" si="32"/>
        <v>1499201</v>
      </c>
      <c r="K29" s="60">
        <f>Agustus!AA65</f>
        <v>22488.015000000007</v>
      </c>
      <c r="L29" s="60">
        <f>Agustus!AC65</f>
        <v>1476712.9850000003</v>
      </c>
      <c r="M29" s="60">
        <f>K29+L29</f>
        <v>1499201.0000000002</v>
      </c>
      <c r="N29" s="60">
        <f t="shared" ref="N29" si="36">+H29-E29</f>
        <v>3728.25</v>
      </c>
      <c r="O29" s="60">
        <f t="shared" si="25"/>
        <v>0.2486824648596152</v>
      </c>
      <c r="P29" s="60">
        <f t="shared" si="35"/>
        <v>-15309.015000000007</v>
      </c>
      <c r="Q29" s="82">
        <f t="shared" si="26"/>
        <v>-1.0211449298659756</v>
      </c>
      <c r="R29" s="96">
        <f t="shared" si="29"/>
        <v>0</v>
      </c>
      <c r="S29" s="110">
        <f t="shared" si="30"/>
        <v>4.7885507013402471E-3</v>
      </c>
    </row>
    <row r="30" spans="2:20" s="71" customFormat="1">
      <c r="B30" s="60">
        <v>9</v>
      </c>
      <c r="C30" s="60" t="s">
        <v>46</v>
      </c>
      <c r="D30" s="60">
        <f>Sept!E25</f>
        <v>0</v>
      </c>
      <c r="E30" s="60">
        <f>Sept!I25</f>
        <v>0</v>
      </c>
      <c r="F30" s="60">
        <f>Sept!K25</f>
        <v>0</v>
      </c>
      <c r="G30" s="99">
        <f t="shared" si="24"/>
        <v>0</v>
      </c>
      <c r="H30" s="103">
        <f>Sept!O25</f>
        <v>0</v>
      </c>
      <c r="I30" s="100">
        <f>Sept!Q25</f>
        <v>0</v>
      </c>
      <c r="J30" s="60">
        <f t="shared" si="32"/>
        <v>0</v>
      </c>
      <c r="K30" s="60">
        <f>Sept!AA25</f>
        <v>0</v>
      </c>
      <c r="L30" s="60">
        <f>Sept!AC25</f>
        <v>0</v>
      </c>
      <c r="M30" s="60">
        <f t="shared" ref="M30" si="37">K30+L30</f>
        <v>0</v>
      </c>
      <c r="N30" s="60">
        <f t="shared" ref="N30" si="38">+H30-E30</f>
        <v>0</v>
      </c>
      <c r="O30" s="60">
        <f t="shared" si="25"/>
        <v>0</v>
      </c>
      <c r="P30" s="60">
        <f t="shared" si="35"/>
        <v>0</v>
      </c>
      <c r="Q30" s="82">
        <f t="shared" si="26"/>
        <v>0</v>
      </c>
      <c r="R30" s="96">
        <f t="shared" si="29"/>
        <v>0</v>
      </c>
      <c r="S30" s="110" t="e">
        <f t="shared" si="30"/>
        <v>#DIV/0!</v>
      </c>
      <c r="T30" s="96"/>
    </row>
    <row r="31" spans="2:20" s="71" customFormat="1">
      <c r="B31" s="60">
        <v>10</v>
      </c>
      <c r="C31" s="60" t="s">
        <v>47</v>
      </c>
      <c r="D31" s="60">
        <f>Oct!E27</f>
        <v>0</v>
      </c>
      <c r="E31" s="60">
        <f>Oct!I27</f>
        <v>0</v>
      </c>
      <c r="F31" s="60">
        <f>Oct!K27</f>
        <v>0</v>
      </c>
      <c r="G31" s="99">
        <f t="shared" si="24"/>
        <v>0</v>
      </c>
      <c r="H31" s="103">
        <f>Oct!O27</f>
        <v>0</v>
      </c>
      <c r="I31" s="100">
        <f>Oct!Q27</f>
        <v>0</v>
      </c>
      <c r="J31" s="60">
        <f t="shared" si="32"/>
        <v>0</v>
      </c>
      <c r="K31" s="60">
        <f>Oct!AA27</f>
        <v>0</v>
      </c>
      <c r="L31" s="60">
        <f>Oct!AC27</f>
        <v>0</v>
      </c>
      <c r="M31" s="60">
        <f t="shared" ref="M31" si="39">K31+L31</f>
        <v>0</v>
      </c>
      <c r="N31" s="60">
        <f t="shared" ref="N31" si="40">+H31-E31</f>
        <v>0</v>
      </c>
      <c r="O31" s="60">
        <f t="shared" si="25"/>
        <v>0</v>
      </c>
      <c r="P31" s="60">
        <f t="shared" si="35"/>
        <v>0</v>
      </c>
      <c r="Q31" s="82">
        <f t="shared" si="26"/>
        <v>0</v>
      </c>
      <c r="R31" s="96">
        <f t="shared" si="29"/>
        <v>0</v>
      </c>
      <c r="S31" s="110" t="e">
        <f t="shared" si="30"/>
        <v>#DIV/0!</v>
      </c>
    </row>
    <row r="32" spans="2:20" s="71" customFormat="1" ht="12.75" customHeight="1">
      <c r="B32" s="60">
        <v>11</v>
      </c>
      <c r="C32" s="60" t="s">
        <v>48</v>
      </c>
      <c r="D32" s="60">
        <f>Nov!E24</f>
        <v>0</v>
      </c>
      <c r="E32" s="60">
        <f>Nov!I24</f>
        <v>0</v>
      </c>
      <c r="F32" s="60">
        <f>Nov!K24</f>
        <v>0</v>
      </c>
      <c r="G32" s="99">
        <f t="shared" si="24"/>
        <v>0</v>
      </c>
      <c r="H32" s="103">
        <f>Nov!O24</f>
        <v>0</v>
      </c>
      <c r="I32" s="100">
        <f>Nov!Q24</f>
        <v>0</v>
      </c>
      <c r="J32" s="60">
        <f t="shared" si="32"/>
        <v>0</v>
      </c>
      <c r="K32" s="60">
        <f>Nov!AA24</f>
        <v>0</v>
      </c>
      <c r="L32" s="60">
        <f>Nov!AC24</f>
        <v>0</v>
      </c>
      <c r="M32" s="60">
        <f t="shared" ref="M32" si="41">K32+L32</f>
        <v>0</v>
      </c>
      <c r="N32" s="60">
        <f t="shared" ref="N32" si="42">+H32-E32</f>
        <v>0</v>
      </c>
      <c r="O32" s="60">
        <f t="shared" si="25"/>
        <v>0</v>
      </c>
      <c r="P32" s="60">
        <f t="shared" si="35"/>
        <v>0</v>
      </c>
      <c r="Q32" s="82">
        <f t="shared" si="26"/>
        <v>0</v>
      </c>
      <c r="R32" s="96">
        <f t="shared" si="29"/>
        <v>0</v>
      </c>
      <c r="S32" s="110" t="e">
        <f t="shared" si="30"/>
        <v>#DIV/0!</v>
      </c>
    </row>
    <row r="33" spans="2:21" s="71" customFormat="1" ht="12.75" thickBot="1">
      <c r="B33" s="60">
        <v>12</v>
      </c>
      <c r="C33" s="60" t="s">
        <v>49</v>
      </c>
      <c r="D33" s="60">
        <f>Des!E41</f>
        <v>0</v>
      </c>
      <c r="E33" s="60">
        <f>Des!I41</f>
        <v>0</v>
      </c>
      <c r="F33" s="60">
        <f>Des!K41</f>
        <v>0</v>
      </c>
      <c r="G33" s="99">
        <f t="shared" si="24"/>
        <v>0</v>
      </c>
      <c r="H33" s="104">
        <f>Des!O41</f>
        <v>0</v>
      </c>
      <c r="I33" s="100">
        <f>Des!Q41</f>
        <v>0</v>
      </c>
      <c r="J33" s="60">
        <f t="shared" si="32"/>
        <v>0</v>
      </c>
      <c r="K33" s="60">
        <f>Des!AA41</f>
        <v>0</v>
      </c>
      <c r="L33" s="60">
        <f>Des!AC41</f>
        <v>0</v>
      </c>
      <c r="M33" s="60">
        <f t="shared" ref="M33" si="43">K33+L33</f>
        <v>0</v>
      </c>
      <c r="N33" s="60">
        <f t="shared" ref="N33" si="44">+H33-E33</f>
        <v>0</v>
      </c>
      <c r="O33" s="60">
        <f t="shared" si="25"/>
        <v>0</v>
      </c>
      <c r="P33" s="60">
        <f t="shared" si="35"/>
        <v>0</v>
      </c>
      <c r="Q33" s="82">
        <f t="shared" si="26"/>
        <v>0</v>
      </c>
      <c r="R33" s="96">
        <f t="shared" si="29"/>
        <v>0</v>
      </c>
      <c r="S33" s="110" t="e">
        <f t="shared" si="30"/>
        <v>#DIV/0!</v>
      </c>
    </row>
    <row r="34" spans="2:21" ht="15" customHeight="1" thickBot="1">
      <c r="B34" s="188" t="s">
        <v>16</v>
      </c>
      <c r="C34" s="188"/>
      <c r="D34" s="119">
        <f>+SUM(D22:D33)</f>
        <v>13594043</v>
      </c>
      <c r="E34" s="61"/>
      <c r="F34" s="61"/>
      <c r="G34" s="119">
        <f>+SUM(G22:G33)</f>
        <v>13594043</v>
      </c>
      <c r="H34" s="105">
        <f>SUM(H22:H33)</f>
        <v>144614</v>
      </c>
      <c r="I34" s="101">
        <f t="shared" ref="I34" si="45">SUM(I22:I33)</f>
        <v>13449429</v>
      </c>
      <c r="J34" s="119">
        <f>SUM(J22:J33)</f>
        <v>13594043</v>
      </c>
      <c r="K34" s="61">
        <f>SUM(K22:K33)</f>
        <v>203910.64499999999</v>
      </c>
      <c r="L34" s="61">
        <f t="shared" ref="L34:M34" si="46">SUM(L22:L33)</f>
        <v>13390132.355</v>
      </c>
      <c r="M34" s="119">
        <f t="shared" si="46"/>
        <v>13594043</v>
      </c>
      <c r="N34" s="61"/>
      <c r="O34" s="61"/>
      <c r="P34" s="61">
        <f>SUM(P22:P31)</f>
        <v>-59296.64499999999</v>
      </c>
      <c r="Q34" s="83"/>
      <c r="S34" s="106" t="e">
        <f>+SUMPRODUCT(S22:S33,J22:J33)/SUM(J22:J33)</f>
        <v>#DIV/0!</v>
      </c>
    </row>
    <row r="35" spans="2:21" ht="15" customHeight="1">
      <c r="B35" s="153"/>
      <c r="C35" s="154"/>
      <c r="D35" s="154"/>
      <c r="E35" s="154"/>
      <c r="F35" s="160" t="s">
        <v>72</v>
      </c>
      <c r="G35" s="156">
        <f>+G34-D34</f>
        <v>0</v>
      </c>
      <c r="H35" s="98"/>
      <c r="I35" s="142" t="s">
        <v>72</v>
      </c>
      <c r="J35" s="156">
        <f>+J34-D34</f>
        <v>0</v>
      </c>
      <c r="K35" s="98"/>
      <c r="L35" s="142" t="s">
        <v>72</v>
      </c>
      <c r="M35" s="156">
        <f>+M34-D34</f>
        <v>0</v>
      </c>
      <c r="N35" s="159"/>
      <c r="O35" s="72"/>
      <c r="P35" s="72"/>
    </row>
    <row r="36" spans="2:21" ht="15" customHeight="1">
      <c r="B36" s="220" t="s">
        <v>41</v>
      </c>
      <c r="C36" s="220"/>
      <c r="D36" s="220"/>
      <c r="E36" s="220"/>
      <c r="F36" s="220"/>
      <c r="G36" s="220"/>
      <c r="H36" s="62">
        <f>+H34-K34</f>
        <v>-59296.64499999999</v>
      </c>
      <c r="I36" s="155"/>
      <c r="J36" s="158"/>
      <c r="K36" s="157"/>
      <c r="L36" s="155"/>
      <c r="M36" s="158"/>
      <c r="N36" s="71"/>
      <c r="O36" s="71"/>
      <c r="P36" s="71"/>
      <c r="T36" s="170"/>
    </row>
    <row r="37" spans="2:21" ht="5.25" customHeight="1">
      <c r="L37" s="73"/>
      <c r="T37" s="73"/>
    </row>
    <row r="38" spans="2:21">
      <c r="B38" s="215" t="s">
        <v>42</v>
      </c>
      <c r="C38" s="216"/>
      <c r="D38" s="217"/>
      <c r="S38" s="164"/>
      <c r="U38" s="73"/>
    </row>
    <row r="39" spans="2:21" ht="14.1" customHeight="1">
      <c r="B39" s="202" t="s">
        <v>16</v>
      </c>
      <c r="C39" s="203"/>
      <c r="D39" s="75" t="s">
        <v>18</v>
      </c>
      <c r="E39" s="75" t="s">
        <v>19</v>
      </c>
      <c r="F39" s="75" t="s">
        <v>20</v>
      </c>
      <c r="G39" s="75" t="s">
        <v>21</v>
      </c>
      <c r="H39" s="75" t="s">
        <v>14</v>
      </c>
      <c r="I39" s="75" t="s">
        <v>22</v>
      </c>
      <c r="J39" s="75" t="s">
        <v>23</v>
      </c>
      <c r="K39" s="75" t="s">
        <v>24</v>
      </c>
      <c r="L39" s="75" t="s">
        <v>25</v>
      </c>
      <c r="M39" s="75" t="s">
        <v>26</v>
      </c>
      <c r="N39" s="75" t="s">
        <v>27</v>
      </c>
      <c r="O39" s="84" t="s">
        <v>28</v>
      </c>
      <c r="P39" s="206"/>
      <c r="Q39" s="207"/>
      <c r="R39" s="73"/>
      <c r="T39" s="170"/>
    </row>
    <row r="40" spans="2:21" ht="14.1" customHeight="1" thickBot="1">
      <c r="B40" s="204"/>
      <c r="C40" s="205"/>
      <c r="D40" s="74">
        <f>+H22</f>
        <v>21594</v>
      </c>
      <c r="E40" s="107">
        <f>+H23</f>
        <v>8204</v>
      </c>
      <c r="F40" s="107">
        <f>+H24</f>
        <v>43160</v>
      </c>
      <c r="G40" s="107">
        <f>+H25</f>
        <v>47597</v>
      </c>
      <c r="H40" s="76">
        <f>+H26</f>
        <v>10658</v>
      </c>
      <c r="I40" s="76">
        <f>+H27</f>
        <v>3782</v>
      </c>
      <c r="J40" s="76">
        <f>+H28</f>
        <v>2440</v>
      </c>
      <c r="K40" s="76">
        <f>+H29</f>
        <v>7179</v>
      </c>
      <c r="L40" s="76">
        <f>+H30</f>
        <v>0</v>
      </c>
      <c r="M40" s="76">
        <f>+H31</f>
        <v>0</v>
      </c>
      <c r="N40" s="76">
        <f>+H32</f>
        <v>0</v>
      </c>
      <c r="O40" s="76">
        <f>+H33</f>
        <v>0</v>
      </c>
      <c r="P40" s="208"/>
      <c r="Q40" s="209"/>
      <c r="R40" s="141"/>
      <c r="S40" s="137"/>
      <c r="U40" s="170"/>
    </row>
    <row r="41" spans="2:21" ht="14.1" customHeight="1" thickBot="1">
      <c r="B41" s="210" t="s">
        <v>29</v>
      </c>
      <c r="C41" s="210"/>
      <c r="D41" s="105">
        <f>+SUM(D40:O40)</f>
        <v>144614</v>
      </c>
      <c r="E41" s="136">
        <f>+D41/J34</f>
        <v>1.0638041971766604E-2</v>
      </c>
      <c r="F41" s="108" t="s">
        <v>50</v>
      </c>
      <c r="G41" s="109"/>
      <c r="H41" s="161" t="s">
        <v>407</v>
      </c>
      <c r="S41" s="139"/>
      <c r="T41" s="141"/>
    </row>
    <row r="42" spans="2:21">
      <c r="S42" s="170"/>
    </row>
    <row r="44" spans="2:21">
      <c r="T44" s="114"/>
    </row>
  </sheetData>
  <mergeCells count="25">
    <mergeCell ref="B1:Q1"/>
    <mergeCell ref="B3:D3"/>
    <mergeCell ref="E3:G3"/>
    <mergeCell ref="H3:J3"/>
    <mergeCell ref="K3:L3"/>
    <mergeCell ref="M3:M4"/>
    <mergeCell ref="N3:O3"/>
    <mergeCell ref="P3:Q3"/>
    <mergeCell ref="O2:Q2"/>
    <mergeCell ref="B17:C17"/>
    <mergeCell ref="B18:G18"/>
    <mergeCell ref="B20:D20"/>
    <mergeCell ref="E20:G20"/>
    <mergeCell ref="H20:J20"/>
    <mergeCell ref="B39:C40"/>
    <mergeCell ref="P39:Q39"/>
    <mergeCell ref="P40:Q40"/>
    <mergeCell ref="B41:C41"/>
    <mergeCell ref="M20:M21"/>
    <mergeCell ref="N20:O20"/>
    <mergeCell ref="P20:Q20"/>
    <mergeCell ref="B34:C34"/>
    <mergeCell ref="B38:D38"/>
    <mergeCell ref="K20:L20"/>
    <mergeCell ref="B36:G36"/>
  </mergeCells>
  <printOptions horizontalCentered="1"/>
  <pageMargins left="0.70866141732283472" right="0.70866141732283472" top="0.55118110236220474" bottom="0" header="0.31496062992125984" footer="0.31496062992125984"/>
  <pageSetup paperSize="9" scale="8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/>
  </sheetPr>
  <dimension ref="B1:AE69"/>
  <sheetViews>
    <sheetView zoomScaleNormal="100" workbookViewId="0">
      <pane xSplit="1" ySplit="3" topLeftCell="B16" activePane="bottomRight" state="frozen"/>
      <selection activeCell="E24" sqref="E24"/>
      <selection pane="topRight" activeCell="E24" sqref="E24"/>
      <selection pane="bottomLeft" activeCell="E24" sqref="E24"/>
      <selection pane="bottomRight" activeCell="O68" sqref="O68"/>
    </sheetView>
  </sheetViews>
  <sheetFormatPr defaultRowHeight="15"/>
  <cols>
    <col min="1" max="1" width="2.140625" customWidth="1"/>
    <col min="2" max="2" width="4.140625" customWidth="1"/>
    <col min="3" max="3" width="20.28515625" customWidth="1"/>
    <col min="4" max="4" width="16.7109375" customWidth="1"/>
    <col min="7" max="7" width="1.7109375" customWidth="1"/>
    <col min="8" max="8" width="5.28515625" customWidth="1"/>
    <col min="9" max="9" width="8.7109375" customWidth="1"/>
    <col min="10" max="10" width="5.28515625" customWidth="1"/>
    <col min="11" max="11" width="8.7109375" customWidth="1"/>
    <col min="13" max="13" width="1.7109375" customWidth="1"/>
    <col min="14" max="14" width="5.28515625" customWidth="1"/>
    <col min="15" max="15" width="8.7109375" customWidth="1"/>
    <col min="16" max="16" width="5.28515625" customWidth="1"/>
    <col min="17" max="17" width="8.7109375" customWidth="1"/>
    <col min="18" max="18" width="10.140625" customWidth="1"/>
    <col min="19" max="19" width="1.85546875" bestFit="1" customWidth="1"/>
    <col min="20" max="20" width="5.28515625" customWidth="1"/>
    <col min="21" max="21" width="8.7109375" customWidth="1"/>
    <col min="22" max="22" width="5.28515625" customWidth="1"/>
    <col min="23" max="23" width="8.7109375" customWidth="1"/>
    <col min="25" max="25" width="1.7109375" customWidth="1"/>
    <col min="26" max="26" width="5.28515625" customWidth="1"/>
    <col min="27" max="27" width="8.7109375" customWidth="1"/>
    <col min="28" max="28" width="5.28515625" customWidth="1"/>
    <col min="29" max="29" width="8.7109375" customWidth="1"/>
    <col min="31" max="31" width="2" bestFit="1" customWidth="1"/>
  </cols>
  <sheetData>
    <row r="1" spans="2:31">
      <c r="B1" s="1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55"/>
      <c r="Y1" s="2"/>
      <c r="Z1" s="2"/>
      <c r="AA1" s="2"/>
      <c r="AB1" s="2"/>
      <c r="AC1" s="2"/>
      <c r="AD1" s="55"/>
    </row>
    <row r="2" spans="2:31">
      <c r="B2" s="49" t="s">
        <v>91</v>
      </c>
      <c r="C2" s="50"/>
      <c r="D2" s="50"/>
      <c r="E2" s="17"/>
      <c r="F2" s="17"/>
      <c r="G2" s="17"/>
      <c r="H2" s="238" t="s">
        <v>6</v>
      </c>
      <c r="I2" s="238"/>
      <c r="J2" s="238"/>
      <c r="K2" s="238"/>
      <c r="L2" s="18"/>
      <c r="M2" s="17"/>
      <c r="N2" s="239" t="s">
        <v>5</v>
      </c>
      <c r="O2" s="239"/>
      <c r="P2" s="239"/>
      <c r="Q2" s="239"/>
      <c r="R2" s="18"/>
      <c r="S2" s="17"/>
      <c r="T2" s="240" t="s">
        <v>8</v>
      </c>
      <c r="U2" s="240"/>
      <c r="V2" s="240"/>
      <c r="W2" s="240"/>
      <c r="X2" s="19"/>
      <c r="Y2" s="17"/>
      <c r="Z2" s="235" t="s">
        <v>43</v>
      </c>
      <c r="AA2" s="235"/>
      <c r="AB2" s="235"/>
      <c r="AC2" s="235"/>
      <c r="AD2" s="19"/>
    </row>
    <row r="3" spans="2:31">
      <c r="B3" s="56" t="s">
        <v>0</v>
      </c>
      <c r="C3" s="56" t="s">
        <v>2</v>
      </c>
      <c r="D3" s="56" t="s">
        <v>1</v>
      </c>
      <c r="E3" s="56" t="s">
        <v>7</v>
      </c>
      <c r="F3" s="56" t="s">
        <v>9</v>
      </c>
      <c r="G3" s="2"/>
      <c r="H3" s="241" t="s">
        <v>3</v>
      </c>
      <c r="I3" s="241"/>
      <c r="J3" s="242" t="s">
        <v>4</v>
      </c>
      <c r="K3" s="242"/>
      <c r="L3" s="3" t="s">
        <v>10</v>
      </c>
      <c r="M3" s="1"/>
      <c r="N3" s="243" t="s">
        <v>3</v>
      </c>
      <c r="O3" s="243"/>
      <c r="P3" s="244" t="s">
        <v>4</v>
      </c>
      <c r="Q3" s="244"/>
      <c r="R3" s="3" t="s">
        <v>10</v>
      </c>
      <c r="S3" s="2"/>
      <c r="T3" s="245" t="s">
        <v>3</v>
      </c>
      <c r="U3" s="245"/>
      <c r="V3" s="246" t="s">
        <v>4</v>
      </c>
      <c r="W3" s="246"/>
      <c r="X3" s="20" t="s">
        <v>10</v>
      </c>
      <c r="Y3" s="2"/>
      <c r="Z3" s="236" t="s">
        <v>3</v>
      </c>
      <c r="AA3" s="236"/>
      <c r="AB3" s="237" t="s">
        <v>4</v>
      </c>
      <c r="AC3" s="237"/>
      <c r="AD3" s="20" t="s">
        <v>10</v>
      </c>
    </row>
    <row r="4" spans="2:31">
      <c r="B4" s="16">
        <v>1</v>
      </c>
      <c r="C4" s="26" t="s">
        <v>116</v>
      </c>
      <c r="D4" s="26" t="s">
        <v>117</v>
      </c>
      <c r="E4" s="57">
        <v>12302</v>
      </c>
      <c r="F4" s="27">
        <v>44933</v>
      </c>
      <c r="G4" s="7"/>
      <c r="H4" s="35">
        <v>0.55000000000000004</v>
      </c>
      <c r="I4" s="36">
        <f t="shared" ref="I4" si="0">E4*H4</f>
        <v>6766.1</v>
      </c>
      <c r="J4" s="35">
        <f t="shared" ref="J4" si="1">100%-H4</f>
        <v>0.44999999999999996</v>
      </c>
      <c r="K4" s="36">
        <f t="shared" ref="K4" si="2">E4*J4</f>
        <v>5535.9</v>
      </c>
      <c r="L4" s="4">
        <f t="shared" ref="L4" si="3">I4+K4</f>
        <v>12302</v>
      </c>
      <c r="M4" s="7"/>
      <c r="N4" s="33">
        <f t="shared" ref="N4" si="4">O4/E4</f>
        <v>0.59551292472768658</v>
      </c>
      <c r="O4" s="34">
        <v>7326</v>
      </c>
      <c r="P4" s="33">
        <f t="shared" ref="P4" si="5">Q4/E4</f>
        <v>0.40448707527231342</v>
      </c>
      <c r="Q4" s="34">
        <f t="shared" ref="Q4" si="6">L4-O4</f>
        <v>4976</v>
      </c>
      <c r="R4" s="5">
        <f t="shared" ref="R4" si="7">O4+Q4</f>
        <v>12302</v>
      </c>
      <c r="S4" s="7">
        <f t="shared" ref="S4" si="8">+R4-E4</f>
        <v>0</v>
      </c>
      <c r="T4" s="29">
        <v>0.5</v>
      </c>
      <c r="U4" s="30">
        <f t="shared" ref="U4" si="9">E4*T4</f>
        <v>6151</v>
      </c>
      <c r="V4" s="29">
        <v>0.5</v>
      </c>
      <c r="W4" s="30">
        <f t="shared" ref="W4" si="10">E4*V4</f>
        <v>6151</v>
      </c>
      <c r="X4" s="6">
        <f t="shared" ref="X4" si="11">U4+W4</f>
        <v>12302</v>
      </c>
      <c r="Y4" s="7"/>
      <c r="Z4" s="90">
        <v>0.6</v>
      </c>
      <c r="AA4" s="91">
        <f t="shared" ref="AA4" si="12">L4*Z4</f>
        <v>7381.2</v>
      </c>
      <c r="AB4" s="90">
        <f t="shared" ref="AB4" si="13">100%-Z4</f>
        <v>0.4</v>
      </c>
      <c r="AC4" s="91">
        <f t="shared" ref="AC4" si="14">L4*AB4</f>
        <v>4920.8</v>
      </c>
      <c r="AD4" s="92">
        <f t="shared" ref="AD4" si="15">AA4+AC4</f>
        <v>12302</v>
      </c>
      <c r="AE4" s="144">
        <f t="shared" ref="AE4" si="16">+AD4-E4</f>
        <v>0</v>
      </c>
    </row>
    <row r="5" spans="2:31">
      <c r="B5" s="16">
        <f>1+B4</f>
        <v>2</v>
      </c>
      <c r="C5" s="26" t="s">
        <v>120</v>
      </c>
      <c r="D5" s="26" t="s">
        <v>121</v>
      </c>
      <c r="E5" s="57">
        <v>12905</v>
      </c>
      <c r="F5" s="27">
        <v>44934</v>
      </c>
      <c r="G5" s="7"/>
      <c r="H5" s="35">
        <v>0.55000000000000004</v>
      </c>
      <c r="I5" s="36">
        <f t="shared" ref="I5" si="17">E5*H5</f>
        <v>7097.7500000000009</v>
      </c>
      <c r="J5" s="35">
        <f t="shared" ref="J5" si="18">100%-H5</f>
        <v>0.44999999999999996</v>
      </c>
      <c r="K5" s="36">
        <f t="shared" ref="K5" si="19">E5*J5</f>
        <v>5807.2499999999991</v>
      </c>
      <c r="L5" s="4">
        <f t="shared" ref="L5" si="20">I5+K5</f>
        <v>12905</v>
      </c>
      <c r="M5" s="7"/>
      <c r="N5" s="33">
        <f t="shared" ref="N5" si="21">O5/E5</f>
        <v>0.58248740798140253</v>
      </c>
      <c r="O5" s="34">
        <v>7517</v>
      </c>
      <c r="P5" s="33">
        <f t="shared" ref="P5" si="22">Q5/E5</f>
        <v>0.41751259201859742</v>
      </c>
      <c r="Q5" s="34">
        <f t="shared" ref="Q5" si="23">L5-O5</f>
        <v>5388</v>
      </c>
      <c r="R5" s="5">
        <f t="shared" ref="R5" si="24">O5+Q5</f>
        <v>12905</v>
      </c>
      <c r="S5" s="7">
        <f t="shared" ref="S5" si="25">+R5-E5</f>
        <v>0</v>
      </c>
      <c r="T5" s="29">
        <v>0.5</v>
      </c>
      <c r="U5" s="30">
        <f t="shared" ref="U5" si="26">E5*T5</f>
        <v>6452.5</v>
      </c>
      <c r="V5" s="29">
        <v>0.5</v>
      </c>
      <c r="W5" s="30">
        <f t="shared" ref="W5" si="27">E5*V5</f>
        <v>6452.5</v>
      </c>
      <c r="X5" s="6">
        <f t="shared" ref="X5" si="28">U5+W5</f>
        <v>12905</v>
      </c>
      <c r="Y5" s="7"/>
      <c r="Z5" s="90">
        <v>0.6</v>
      </c>
      <c r="AA5" s="91">
        <f t="shared" ref="AA5" si="29">L5*Z5</f>
        <v>7743</v>
      </c>
      <c r="AB5" s="90">
        <f t="shared" ref="AB5" si="30">100%-Z5</f>
        <v>0.4</v>
      </c>
      <c r="AC5" s="91">
        <f t="shared" ref="AC5" si="31">L5*AB5</f>
        <v>5162</v>
      </c>
      <c r="AD5" s="92">
        <f t="shared" ref="AD5" si="32">AA5+AC5</f>
        <v>12905</v>
      </c>
      <c r="AE5" s="144">
        <f t="shared" ref="AE5" si="33">+AD5-E5</f>
        <v>0</v>
      </c>
    </row>
    <row r="6" spans="2:31">
      <c r="B6" s="16">
        <f t="shared" ref="B6:B15" si="34">1+B5</f>
        <v>3</v>
      </c>
      <c r="C6" s="26" t="s">
        <v>126</v>
      </c>
      <c r="D6" s="26" t="s">
        <v>121</v>
      </c>
      <c r="E6" s="57">
        <v>12904</v>
      </c>
      <c r="F6" s="27">
        <v>44936</v>
      </c>
      <c r="G6" s="7"/>
      <c r="H6" s="35">
        <v>0.55000000000000004</v>
      </c>
      <c r="I6" s="36">
        <f t="shared" ref="I6" si="35">E6*H6</f>
        <v>7097.2000000000007</v>
      </c>
      <c r="J6" s="35">
        <f t="shared" ref="J6" si="36">100%-H6</f>
        <v>0.44999999999999996</v>
      </c>
      <c r="K6" s="36">
        <f t="shared" ref="K6" si="37">E6*J6</f>
        <v>5806.7999999999993</v>
      </c>
      <c r="L6" s="4">
        <f t="shared" ref="L6" si="38">I6+K6</f>
        <v>12904</v>
      </c>
      <c r="M6" s="7"/>
      <c r="N6" s="33">
        <f t="shared" ref="N6" si="39">O6/E6</f>
        <v>0.58896466212027276</v>
      </c>
      <c r="O6" s="34">
        <v>7600</v>
      </c>
      <c r="P6" s="33">
        <f t="shared" ref="P6" si="40">Q6/E6</f>
        <v>0.41103533787972724</v>
      </c>
      <c r="Q6" s="34">
        <f t="shared" ref="Q6" si="41">L6-O6</f>
        <v>5304</v>
      </c>
      <c r="R6" s="5">
        <f t="shared" ref="R6" si="42">O6+Q6</f>
        <v>12904</v>
      </c>
      <c r="S6" s="7">
        <f t="shared" ref="S6" si="43">+R6-E6</f>
        <v>0</v>
      </c>
      <c r="T6" s="29">
        <v>0.5</v>
      </c>
      <c r="U6" s="30">
        <f t="shared" ref="U6" si="44">E6*T6</f>
        <v>6452</v>
      </c>
      <c r="V6" s="29">
        <v>0.5</v>
      </c>
      <c r="W6" s="30">
        <f t="shared" ref="W6" si="45">E6*V6</f>
        <v>6452</v>
      </c>
      <c r="X6" s="6">
        <f t="shared" ref="X6" si="46">U6+W6</f>
        <v>12904</v>
      </c>
      <c r="Y6" s="7"/>
      <c r="Z6" s="90">
        <v>0.6</v>
      </c>
      <c r="AA6" s="91">
        <f t="shared" ref="AA6" si="47">L6*Z6</f>
        <v>7742.4</v>
      </c>
      <c r="AB6" s="90">
        <f t="shared" ref="AB6" si="48">100%-Z6</f>
        <v>0.4</v>
      </c>
      <c r="AC6" s="91">
        <f t="shared" ref="AC6" si="49">L6*AB6</f>
        <v>5161.6000000000004</v>
      </c>
      <c r="AD6" s="92">
        <f t="shared" ref="AD6" si="50">AA6+AC6</f>
        <v>12904</v>
      </c>
      <c r="AE6" s="144">
        <f t="shared" ref="AE6" si="51">+AD6-E6</f>
        <v>0</v>
      </c>
    </row>
    <row r="7" spans="2:31">
      <c r="B7" s="16">
        <f t="shared" si="34"/>
        <v>4</v>
      </c>
      <c r="C7" s="26" t="s">
        <v>129</v>
      </c>
      <c r="D7" s="26" t="s">
        <v>121</v>
      </c>
      <c r="E7" s="57">
        <v>12907</v>
      </c>
      <c r="F7" s="27">
        <v>44937</v>
      </c>
      <c r="G7" s="7"/>
      <c r="H7" s="35">
        <v>0.55000000000000004</v>
      </c>
      <c r="I7" s="36">
        <f t="shared" ref="I7" si="52">E7*H7</f>
        <v>7098.85</v>
      </c>
      <c r="J7" s="35">
        <f t="shared" ref="J7" si="53">100%-H7</f>
        <v>0.44999999999999996</v>
      </c>
      <c r="K7" s="36">
        <f t="shared" ref="K7" si="54">E7*J7</f>
        <v>5808.15</v>
      </c>
      <c r="L7" s="4">
        <f t="shared" ref="L7" si="55">I7+K7</f>
        <v>12907</v>
      </c>
      <c r="M7" s="7"/>
      <c r="N7" s="33">
        <f t="shared" ref="N7" si="56">O7/E7</f>
        <v>0.55117378166886188</v>
      </c>
      <c r="O7" s="34">
        <v>7114</v>
      </c>
      <c r="P7" s="33">
        <f t="shared" ref="P7" si="57">Q7/E7</f>
        <v>0.44882621833113812</v>
      </c>
      <c r="Q7" s="34">
        <f t="shared" ref="Q7" si="58">L7-O7</f>
        <v>5793</v>
      </c>
      <c r="R7" s="5">
        <f t="shared" ref="R7" si="59">O7+Q7</f>
        <v>12907</v>
      </c>
      <c r="S7" s="7">
        <f t="shared" ref="S7" si="60">+R7-E7</f>
        <v>0</v>
      </c>
      <c r="T7" s="29">
        <v>0.5</v>
      </c>
      <c r="U7" s="30">
        <f t="shared" ref="U7" si="61">E7*T7</f>
        <v>6453.5</v>
      </c>
      <c r="V7" s="29">
        <v>0.5</v>
      </c>
      <c r="W7" s="30">
        <f t="shared" ref="W7" si="62">E7*V7</f>
        <v>6453.5</v>
      </c>
      <c r="X7" s="6">
        <f t="shared" ref="X7" si="63">U7+W7</f>
        <v>12907</v>
      </c>
      <c r="Y7" s="7"/>
      <c r="Z7" s="90">
        <v>0.6</v>
      </c>
      <c r="AA7" s="91">
        <f t="shared" ref="AA7" si="64">L7*Z7</f>
        <v>7744.2</v>
      </c>
      <c r="AB7" s="90">
        <f t="shared" ref="AB7" si="65">100%-Z7</f>
        <v>0.4</v>
      </c>
      <c r="AC7" s="91">
        <f t="shared" ref="AC7" si="66">L7*AB7</f>
        <v>5162.8</v>
      </c>
      <c r="AD7" s="92">
        <f t="shared" ref="AD7" si="67">AA7+AC7</f>
        <v>12907</v>
      </c>
      <c r="AE7" s="144">
        <f t="shared" ref="AE7" si="68">+AD7-E7</f>
        <v>0</v>
      </c>
    </row>
    <row r="8" spans="2:31">
      <c r="B8" s="16">
        <f t="shared" si="34"/>
        <v>5</v>
      </c>
      <c r="C8" s="26" t="s">
        <v>153</v>
      </c>
      <c r="D8" s="26" t="s">
        <v>121</v>
      </c>
      <c r="E8" s="57">
        <v>13005</v>
      </c>
      <c r="F8" s="27">
        <v>44949</v>
      </c>
      <c r="G8" s="7"/>
      <c r="H8" s="35">
        <v>0.55000000000000004</v>
      </c>
      <c r="I8" s="36">
        <f t="shared" ref="I8:I9" si="69">E8*H8</f>
        <v>7152.7500000000009</v>
      </c>
      <c r="J8" s="35">
        <f t="shared" ref="J8:J9" si="70">100%-H8</f>
        <v>0.44999999999999996</v>
      </c>
      <c r="K8" s="36">
        <f t="shared" ref="K8:K9" si="71">E8*J8</f>
        <v>5852.2499999999991</v>
      </c>
      <c r="L8" s="4">
        <f t="shared" ref="L8:L9" si="72">I8+K8</f>
        <v>13005</v>
      </c>
      <c r="M8" s="7"/>
      <c r="N8" s="33">
        <f t="shared" ref="N8:N9" si="73">O8/E8</f>
        <v>0.5480199923106498</v>
      </c>
      <c r="O8" s="34">
        <v>7127</v>
      </c>
      <c r="P8" s="33">
        <f t="shared" ref="P8:P9" si="74">Q8/E8</f>
        <v>0.45198000768935026</v>
      </c>
      <c r="Q8" s="34">
        <f t="shared" ref="Q8:Q9" si="75">L8-O8</f>
        <v>5878</v>
      </c>
      <c r="R8" s="5">
        <f t="shared" ref="R8:R9" si="76">O8+Q8</f>
        <v>13005</v>
      </c>
      <c r="S8" s="7">
        <f t="shared" ref="S8:S9" si="77">+R8-E8</f>
        <v>0</v>
      </c>
      <c r="T8" s="29">
        <v>0.5</v>
      </c>
      <c r="U8" s="30">
        <f t="shared" ref="U8:U9" si="78">E8*T8</f>
        <v>6502.5</v>
      </c>
      <c r="V8" s="29">
        <v>0.5</v>
      </c>
      <c r="W8" s="30">
        <f t="shared" ref="W8:W9" si="79">E8*V8</f>
        <v>6502.5</v>
      </c>
      <c r="X8" s="6">
        <f t="shared" ref="X8:X9" si="80">U8+W8</f>
        <v>13005</v>
      </c>
      <c r="Y8" s="7"/>
      <c r="Z8" s="90">
        <v>0.6</v>
      </c>
      <c r="AA8" s="91">
        <f t="shared" ref="AA8:AA9" si="81">L8*Z8</f>
        <v>7803</v>
      </c>
      <c r="AB8" s="90">
        <f t="shared" ref="AB8:AB9" si="82">100%-Z8</f>
        <v>0.4</v>
      </c>
      <c r="AC8" s="91">
        <f t="shared" ref="AC8:AC9" si="83">L8*AB8</f>
        <v>5202</v>
      </c>
      <c r="AD8" s="92">
        <f t="shared" ref="AD8:AD9" si="84">AA8+AC8</f>
        <v>13005</v>
      </c>
      <c r="AE8" s="144">
        <f t="shared" ref="AE8:AE9" si="85">+AD8-E8</f>
        <v>0</v>
      </c>
    </row>
    <row r="9" spans="2:31">
      <c r="B9" s="16">
        <f t="shared" si="34"/>
        <v>6</v>
      </c>
      <c r="C9" s="26" t="s">
        <v>152</v>
      </c>
      <c r="D9" s="26" t="s">
        <v>117</v>
      </c>
      <c r="E9" s="57">
        <v>12306</v>
      </c>
      <c r="F9" s="27">
        <v>44950</v>
      </c>
      <c r="G9" s="7"/>
      <c r="H9" s="35">
        <v>0.55000000000000004</v>
      </c>
      <c r="I9" s="36">
        <f t="shared" si="69"/>
        <v>6768.3</v>
      </c>
      <c r="J9" s="35">
        <f t="shared" si="70"/>
        <v>0.44999999999999996</v>
      </c>
      <c r="K9" s="36">
        <f t="shared" si="71"/>
        <v>5537.7</v>
      </c>
      <c r="L9" s="4">
        <f t="shared" si="72"/>
        <v>12306</v>
      </c>
      <c r="M9" s="7"/>
      <c r="N9" s="33">
        <f t="shared" si="73"/>
        <v>0.55127580042255808</v>
      </c>
      <c r="O9" s="34">
        <v>6784</v>
      </c>
      <c r="P9" s="33">
        <f t="shared" si="74"/>
        <v>0.44872419957744192</v>
      </c>
      <c r="Q9" s="34">
        <f t="shared" si="75"/>
        <v>5522</v>
      </c>
      <c r="R9" s="5">
        <f t="shared" si="76"/>
        <v>12306</v>
      </c>
      <c r="S9" s="7">
        <f t="shared" si="77"/>
        <v>0</v>
      </c>
      <c r="T9" s="29">
        <v>0.5</v>
      </c>
      <c r="U9" s="30">
        <f t="shared" si="78"/>
        <v>6153</v>
      </c>
      <c r="V9" s="29">
        <v>0.5</v>
      </c>
      <c r="W9" s="30">
        <f t="shared" si="79"/>
        <v>6153</v>
      </c>
      <c r="X9" s="6">
        <f t="shared" si="80"/>
        <v>12306</v>
      </c>
      <c r="Y9" s="7"/>
      <c r="Z9" s="90">
        <v>0.6</v>
      </c>
      <c r="AA9" s="91">
        <f t="shared" si="81"/>
        <v>7383.5999999999995</v>
      </c>
      <c r="AB9" s="90">
        <f t="shared" si="82"/>
        <v>0.4</v>
      </c>
      <c r="AC9" s="91">
        <f t="shared" si="83"/>
        <v>4922.4000000000005</v>
      </c>
      <c r="AD9" s="92">
        <f t="shared" si="84"/>
        <v>12306</v>
      </c>
      <c r="AE9" s="144">
        <f t="shared" si="85"/>
        <v>0</v>
      </c>
    </row>
    <row r="10" spans="2:31">
      <c r="B10" s="16">
        <f t="shared" si="34"/>
        <v>7</v>
      </c>
      <c r="C10" s="26" t="s">
        <v>158</v>
      </c>
      <c r="D10" s="26" t="s">
        <v>121</v>
      </c>
      <c r="E10" s="57">
        <v>47701</v>
      </c>
      <c r="F10" s="27">
        <v>44950</v>
      </c>
      <c r="G10" s="7"/>
      <c r="H10" s="35">
        <v>0.55000000000000004</v>
      </c>
      <c r="I10" s="36">
        <f t="shared" ref="I10:I12" si="86">E10*H10</f>
        <v>26235.550000000003</v>
      </c>
      <c r="J10" s="35">
        <f t="shared" ref="J10:J12" si="87">100%-H10</f>
        <v>0.44999999999999996</v>
      </c>
      <c r="K10" s="36">
        <f t="shared" ref="K10:K12" si="88">E10*J10</f>
        <v>21465.449999999997</v>
      </c>
      <c r="L10" s="4">
        <f t="shared" ref="L10:L12" si="89">I10+K10</f>
        <v>47701</v>
      </c>
      <c r="M10" s="7"/>
      <c r="N10" s="33">
        <f t="shared" ref="N10:N12" si="90">O10/E10</f>
        <v>0.15016456678057064</v>
      </c>
      <c r="O10" s="34">
        <v>7163</v>
      </c>
      <c r="P10" s="33">
        <f t="shared" ref="P10:P12" si="91">Q10/E10</f>
        <v>0.84983543321942934</v>
      </c>
      <c r="Q10" s="34">
        <f t="shared" ref="Q10:Q12" si="92">L10-O10</f>
        <v>40538</v>
      </c>
      <c r="R10" s="5">
        <f t="shared" ref="R10:R12" si="93">O10+Q10</f>
        <v>47701</v>
      </c>
      <c r="S10" s="7">
        <f t="shared" ref="S10:S12" si="94">+R10-E10</f>
        <v>0</v>
      </c>
      <c r="T10" s="29">
        <v>0.5</v>
      </c>
      <c r="U10" s="30">
        <f t="shared" ref="U10:U12" si="95">E10*T10</f>
        <v>23850.5</v>
      </c>
      <c r="V10" s="29">
        <v>0.5</v>
      </c>
      <c r="W10" s="30">
        <f t="shared" ref="W10:W12" si="96">E10*V10</f>
        <v>23850.5</v>
      </c>
      <c r="X10" s="6">
        <f t="shared" ref="X10:X12" si="97">U10+W10</f>
        <v>47701</v>
      </c>
      <c r="Y10" s="7"/>
      <c r="Z10" s="90">
        <v>0.6</v>
      </c>
      <c r="AA10" s="91">
        <f t="shared" ref="AA10:AA12" si="98">L10*Z10</f>
        <v>28620.6</v>
      </c>
      <c r="AB10" s="90">
        <f t="shared" ref="AB10:AB12" si="99">100%-Z10</f>
        <v>0.4</v>
      </c>
      <c r="AC10" s="91">
        <f t="shared" ref="AC10:AC12" si="100">L10*AB10</f>
        <v>19080.400000000001</v>
      </c>
      <c r="AD10" s="92">
        <f t="shared" ref="AD10:AD12" si="101">AA10+AC10</f>
        <v>47701</v>
      </c>
      <c r="AE10" s="144">
        <f t="shared" ref="AE10:AE12" si="102">+AD10-E10</f>
        <v>0</v>
      </c>
    </row>
    <row r="11" spans="2:31">
      <c r="B11" s="16">
        <f t="shared" si="34"/>
        <v>8</v>
      </c>
      <c r="C11" s="26" t="s">
        <v>120</v>
      </c>
      <c r="D11" s="26" t="s">
        <v>121</v>
      </c>
      <c r="E11" s="57">
        <v>12920</v>
      </c>
      <c r="F11" s="27">
        <v>44952</v>
      </c>
      <c r="G11" s="7"/>
      <c r="H11" s="35">
        <v>0.55000000000000004</v>
      </c>
      <c r="I11" s="36">
        <f t="shared" si="86"/>
        <v>7106.0000000000009</v>
      </c>
      <c r="J11" s="35">
        <f t="shared" si="87"/>
        <v>0.44999999999999996</v>
      </c>
      <c r="K11" s="36">
        <f t="shared" si="88"/>
        <v>5813.9999999999991</v>
      </c>
      <c r="L11" s="4">
        <f t="shared" si="89"/>
        <v>12920</v>
      </c>
      <c r="M11" s="7"/>
      <c r="N11" s="33">
        <f t="shared" si="90"/>
        <v>0.57151702786377712</v>
      </c>
      <c r="O11" s="34">
        <v>7384</v>
      </c>
      <c r="P11" s="33">
        <f t="shared" si="91"/>
        <v>0.42848297213622288</v>
      </c>
      <c r="Q11" s="34">
        <f t="shared" si="92"/>
        <v>5536</v>
      </c>
      <c r="R11" s="5">
        <f t="shared" si="93"/>
        <v>12920</v>
      </c>
      <c r="S11" s="7">
        <f t="shared" si="94"/>
        <v>0</v>
      </c>
      <c r="T11" s="29">
        <v>0.5</v>
      </c>
      <c r="U11" s="30">
        <f t="shared" si="95"/>
        <v>6460</v>
      </c>
      <c r="V11" s="29">
        <v>0.5</v>
      </c>
      <c r="W11" s="30">
        <f t="shared" si="96"/>
        <v>6460</v>
      </c>
      <c r="X11" s="6">
        <f t="shared" si="97"/>
        <v>12920</v>
      </c>
      <c r="Y11" s="7"/>
      <c r="Z11" s="90">
        <v>0.6</v>
      </c>
      <c r="AA11" s="91">
        <f t="shared" si="98"/>
        <v>7752</v>
      </c>
      <c r="AB11" s="90">
        <f t="shared" si="99"/>
        <v>0.4</v>
      </c>
      <c r="AC11" s="91">
        <f t="shared" si="100"/>
        <v>5168</v>
      </c>
      <c r="AD11" s="92">
        <f t="shared" si="101"/>
        <v>12920</v>
      </c>
      <c r="AE11" s="144">
        <f t="shared" si="102"/>
        <v>0</v>
      </c>
    </row>
    <row r="12" spans="2:31">
      <c r="B12" s="16">
        <f t="shared" si="34"/>
        <v>9</v>
      </c>
      <c r="C12" s="26" t="s">
        <v>126</v>
      </c>
      <c r="D12" s="26" t="s">
        <v>121</v>
      </c>
      <c r="E12" s="57">
        <v>13012</v>
      </c>
      <c r="F12" s="27">
        <v>44954</v>
      </c>
      <c r="G12" s="7"/>
      <c r="H12" s="35">
        <v>0.55000000000000004</v>
      </c>
      <c r="I12" s="36">
        <f t="shared" si="86"/>
        <v>7156.6</v>
      </c>
      <c r="J12" s="35">
        <f t="shared" si="87"/>
        <v>0.44999999999999996</v>
      </c>
      <c r="K12" s="36">
        <f t="shared" si="88"/>
        <v>5855.4</v>
      </c>
      <c r="L12" s="4">
        <f t="shared" si="89"/>
        <v>13012</v>
      </c>
      <c r="M12" s="7"/>
      <c r="N12" s="33">
        <f t="shared" si="90"/>
        <v>0.56962803565939135</v>
      </c>
      <c r="O12" s="34">
        <v>7412</v>
      </c>
      <c r="P12" s="33">
        <f t="shared" si="91"/>
        <v>0.43037196434060865</v>
      </c>
      <c r="Q12" s="34">
        <f t="shared" si="92"/>
        <v>5600</v>
      </c>
      <c r="R12" s="5">
        <f t="shared" si="93"/>
        <v>13012</v>
      </c>
      <c r="S12" s="7">
        <f t="shared" si="94"/>
        <v>0</v>
      </c>
      <c r="T12" s="29">
        <v>0.5</v>
      </c>
      <c r="U12" s="30">
        <f t="shared" si="95"/>
        <v>6506</v>
      </c>
      <c r="V12" s="29">
        <v>0.5</v>
      </c>
      <c r="W12" s="30">
        <f t="shared" si="96"/>
        <v>6506</v>
      </c>
      <c r="X12" s="6">
        <f t="shared" si="97"/>
        <v>13012</v>
      </c>
      <c r="Y12" s="7"/>
      <c r="Z12" s="90">
        <v>0.6</v>
      </c>
      <c r="AA12" s="91">
        <f t="shared" si="98"/>
        <v>7807.2</v>
      </c>
      <c r="AB12" s="90">
        <f t="shared" si="99"/>
        <v>0.4</v>
      </c>
      <c r="AC12" s="91">
        <f t="shared" si="100"/>
        <v>5204.8</v>
      </c>
      <c r="AD12" s="92">
        <f t="shared" si="101"/>
        <v>13012</v>
      </c>
      <c r="AE12" s="144">
        <f t="shared" si="102"/>
        <v>0</v>
      </c>
    </row>
    <row r="13" spans="2:31">
      <c r="B13" s="16">
        <f t="shared" si="34"/>
        <v>10</v>
      </c>
      <c r="C13" s="26" t="s">
        <v>176</v>
      </c>
      <c r="D13" s="26" t="s">
        <v>121</v>
      </c>
      <c r="E13" s="57">
        <v>13574</v>
      </c>
      <c r="F13" s="27">
        <v>44957</v>
      </c>
      <c r="G13" s="7"/>
      <c r="H13" s="35">
        <v>0.55000000000000004</v>
      </c>
      <c r="I13" s="36">
        <f t="shared" ref="I13" si="103">E13*H13</f>
        <v>7465.7000000000007</v>
      </c>
      <c r="J13" s="35">
        <f t="shared" ref="J13" si="104">100%-H13</f>
        <v>0.44999999999999996</v>
      </c>
      <c r="K13" s="36">
        <f t="shared" ref="K13" si="105">E13*J13</f>
        <v>6108.2999999999993</v>
      </c>
      <c r="L13" s="4">
        <f t="shared" ref="L13" si="106">I13+K13</f>
        <v>13574</v>
      </c>
      <c r="M13" s="7"/>
      <c r="N13" s="33">
        <f t="shared" ref="N13" si="107">O13/E13</f>
        <v>0.57661706203035212</v>
      </c>
      <c r="O13" s="34">
        <v>7827</v>
      </c>
      <c r="P13" s="33">
        <f t="shared" ref="P13" si="108">Q13/E13</f>
        <v>0.42338293796964788</v>
      </c>
      <c r="Q13" s="34">
        <f t="shared" ref="Q13" si="109">L13-O13</f>
        <v>5747</v>
      </c>
      <c r="R13" s="5">
        <f t="shared" ref="R13" si="110">O13+Q13</f>
        <v>13574</v>
      </c>
      <c r="S13" s="7">
        <f t="shared" ref="S13" si="111">+R13-E13</f>
        <v>0</v>
      </c>
      <c r="T13" s="29">
        <v>0.5</v>
      </c>
      <c r="U13" s="30">
        <f t="shared" ref="U13" si="112">E13*T13</f>
        <v>6787</v>
      </c>
      <c r="V13" s="29">
        <v>0.5</v>
      </c>
      <c r="W13" s="30">
        <f t="shared" ref="W13" si="113">E13*V13</f>
        <v>6787</v>
      </c>
      <c r="X13" s="6">
        <f t="shared" ref="X13" si="114">U13+W13</f>
        <v>13574</v>
      </c>
      <c r="Y13" s="7"/>
      <c r="Z13" s="90">
        <v>0.6</v>
      </c>
      <c r="AA13" s="91">
        <f t="shared" ref="AA13" si="115">L13*Z13</f>
        <v>8144.4</v>
      </c>
      <c r="AB13" s="90">
        <f t="shared" ref="AB13" si="116">100%-Z13</f>
        <v>0.4</v>
      </c>
      <c r="AC13" s="91">
        <f t="shared" ref="AC13" si="117">L13*AB13</f>
        <v>5429.6</v>
      </c>
      <c r="AD13" s="92">
        <f t="shared" ref="AD13" si="118">AA13+AC13</f>
        <v>13574</v>
      </c>
      <c r="AE13" s="144">
        <f t="shared" ref="AE13" si="119">+AD13-E13</f>
        <v>0</v>
      </c>
    </row>
    <row r="14" spans="2:31">
      <c r="B14" s="16">
        <f t="shared" si="34"/>
        <v>11</v>
      </c>
      <c r="C14" s="26" t="s">
        <v>116</v>
      </c>
      <c r="D14" s="26" t="s">
        <v>117</v>
      </c>
      <c r="E14" s="57">
        <v>12303</v>
      </c>
      <c r="F14" s="27">
        <v>44957</v>
      </c>
      <c r="G14" s="7"/>
      <c r="H14" s="35">
        <v>0.55000000000000004</v>
      </c>
      <c r="I14" s="36">
        <f t="shared" ref="I14" si="120">E14*H14</f>
        <v>6766.6500000000005</v>
      </c>
      <c r="J14" s="35">
        <f t="shared" ref="J14" si="121">100%-H14</f>
        <v>0.44999999999999996</v>
      </c>
      <c r="K14" s="36">
        <f t="shared" ref="K14" si="122">E14*J14</f>
        <v>5536.3499999999995</v>
      </c>
      <c r="L14" s="4">
        <f t="shared" ref="L14" si="123">I14+K14</f>
        <v>12303</v>
      </c>
      <c r="M14" s="7"/>
      <c r="N14" s="33">
        <f t="shared" ref="N14" si="124">O14/E14</f>
        <v>0.56726001788181746</v>
      </c>
      <c r="O14" s="34">
        <v>6979</v>
      </c>
      <c r="P14" s="33">
        <f t="shared" ref="P14" si="125">Q14/E14</f>
        <v>0.43273998211818254</v>
      </c>
      <c r="Q14" s="34">
        <f t="shared" ref="Q14" si="126">L14-O14</f>
        <v>5324</v>
      </c>
      <c r="R14" s="5">
        <f t="shared" ref="R14" si="127">O14+Q14</f>
        <v>12303</v>
      </c>
      <c r="S14" s="7">
        <f t="shared" ref="S14" si="128">+R14-E14</f>
        <v>0</v>
      </c>
      <c r="T14" s="29">
        <v>0.5</v>
      </c>
      <c r="U14" s="30">
        <f t="shared" ref="U14" si="129">E14*T14</f>
        <v>6151.5</v>
      </c>
      <c r="V14" s="29">
        <v>0.5</v>
      </c>
      <c r="W14" s="30">
        <f t="shared" ref="W14" si="130">E14*V14</f>
        <v>6151.5</v>
      </c>
      <c r="X14" s="6">
        <f t="shared" ref="X14" si="131">U14+W14</f>
        <v>12303</v>
      </c>
      <c r="Y14" s="7"/>
      <c r="Z14" s="90">
        <v>0.6</v>
      </c>
      <c r="AA14" s="91">
        <f t="shared" ref="AA14" si="132">L14*Z14</f>
        <v>7381.7999999999993</v>
      </c>
      <c r="AB14" s="90">
        <f t="shared" ref="AB14" si="133">100%-Z14</f>
        <v>0.4</v>
      </c>
      <c r="AC14" s="91">
        <f t="shared" ref="AC14" si="134">L14*AB14</f>
        <v>4921.2000000000007</v>
      </c>
      <c r="AD14" s="92">
        <f t="shared" ref="AD14" si="135">AA14+AC14</f>
        <v>12303</v>
      </c>
      <c r="AE14" s="144">
        <f t="shared" ref="AE14" si="136">+AD14-E14</f>
        <v>0</v>
      </c>
    </row>
    <row r="15" spans="2:31">
      <c r="B15" s="16">
        <f t="shared" si="34"/>
        <v>12</v>
      </c>
      <c r="C15" s="26" t="s">
        <v>175</v>
      </c>
      <c r="D15" s="26" t="s">
        <v>121</v>
      </c>
      <c r="E15" s="57">
        <v>11692</v>
      </c>
      <c r="F15" s="27">
        <v>44957</v>
      </c>
      <c r="G15" s="7"/>
      <c r="H15" s="35">
        <v>0.55000000000000004</v>
      </c>
      <c r="I15" s="36">
        <f t="shared" ref="I15" si="137">E15*H15</f>
        <v>6430.6</v>
      </c>
      <c r="J15" s="35">
        <f t="shared" ref="J15" si="138">100%-H15</f>
        <v>0.44999999999999996</v>
      </c>
      <c r="K15" s="36">
        <f t="shared" ref="K15" si="139">E15*J15</f>
        <v>5261.4</v>
      </c>
      <c r="L15" s="4">
        <f t="shared" ref="L15" si="140">I15+K15</f>
        <v>11692</v>
      </c>
      <c r="M15" s="7"/>
      <c r="N15" s="33">
        <f t="shared" ref="N15" si="141">O15/E15</f>
        <v>0.60006842285323303</v>
      </c>
      <c r="O15" s="34">
        <v>7016</v>
      </c>
      <c r="P15" s="33">
        <f t="shared" ref="P15" si="142">Q15/E15</f>
        <v>0.39993157714676703</v>
      </c>
      <c r="Q15" s="34">
        <f t="shared" ref="Q15" si="143">L15-O15</f>
        <v>4676</v>
      </c>
      <c r="R15" s="5">
        <f t="shared" ref="R15" si="144">O15+Q15</f>
        <v>11692</v>
      </c>
      <c r="S15" s="7">
        <f t="shared" ref="S15" si="145">+R15-E15</f>
        <v>0</v>
      </c>
      <c r="T15" s="29">
        <v>0.5</v>
      </c>
      <c r="U15" s="30">
        <f t="shared" ref="U15" si="146">E15*T15</f>
        <v>5846</v>
      </c>
      <c r="V15" s="29">
        <v>0.5</v>
      </c>
      <c r="W15" s="30">
        <f t="shared" ref="W15" si="147">E15*V15</f>
        <v>5846</v>
      </c>
      <c r="X15" s="6">
        <f t="shared" ref="X15" si="148">U15+W15</f>
        <v>11692</v>
      </c>
      <c r="Y15" s="7"/>
      <c r="Z15" s="90">
        <v>0.6</v>
      </c>
      <c r="AA15" s="91">
        <f t="shared" ref="AA15" si="149">L15*Z15</f>
        <v>7015.2</v>
      </c>
      <c r="AB15" s="90">
        <f t="shared" ref="AB15" si="150">100%-Z15</f>
        <v>0.4</v>
      </c>
      <c r="AC15" s="91">
        <f t="shared" ref="AC15" si="151">L15*AB15</f>
        <v>4676.8</v>
      </c>
      <c r="AD15" s="92">
        <f t="shared" ref="AD15" si="152">AA15+AC15</f>
        <v>11692</v>
      </c>
      <c r="AE15" s="144">
        <f t="shared" ref="AE15" si="153">+AD15-E15</f>
        <v>0</v>
      </c>
    </row>
    <row r="16" spans="2:31">
      <c r="B16" s="16"/>
      <c r="C16" s="26"/>
      <c r="D16" s="26"/>
      <c r="E16" s="57"/>
      <c r="F16" s="27"/>
      <c r="G16" s="7"/>
      <c r="H16" s="35"/>
      <c r="I16" s="36"/>
      <c r="J16" s="35"/>
      <c r="K16" s="36"/>
      <c r="L16" s="4"/>
      <c r="M16" s="7"/>
      <c r="N16" s="33"/>
      <c r="O16" s="34"/>
      <c r="P16" s="33"/>
      <c r="Q16" s="34"/>
      <c r="R16" s="5"/>
      <c r="S16" s="7"/>
      <c r="T16" s="29"/>
      <c r="U16" s="30"/>
      <c r="V16" s="29"/>
      <c r="W16" s="30"/>
      <c r="X16" s="6"/>
      <c r="Y16" s="7"/>
      <c r="Z16" s="90"/>
      <c r="AA16" s="91"/>
      <c r="AB16" s="90"/>
      <c r="AC16" s="91"/>
      <c r="AD16" s="92"/>
      <c r="AE16" s="144"/>
    </row>
    <row r="17" spans="2:31">
      <c r="B17" s="16"/>
      <c r="C17" s="26"/>
      <c r="D17" s="26"/>
      <c r="E17" s="57"/>
      <c r="F17" s="27"/>
      <c r="G17" s="7"/>
      <c r="H17" s="35"/>
      <c r="I17" s="36"/>
      <c r="J17" s="35"/>
      <c r="K17" s="36"/>
      <c r="L17" s="4"/>
      <c r="M17" s="7"/>
      <c r="N17" s="33"/>
      <c r="O17" s="34"/>
      <c r="P17" s="33"/>
      <c r="Q17" s="34"/>
      <c r="R17" s="5"/>
      <c r="S17" s="7"/>
      <c r="T17" s="29"/>
      <c r="U17" s="30"/>
      <c r="V17" s="29"/>
      <c r="W17" s="30"/>
      <c r="X17" s="6"/>
      <c r="Y17" s="7"/>
      <c r="Z17" s="90"/>
      <c r="AA17" s="91"/>
      <c r="AB17" s="90"/>
      <c r="AC17" s="91"/>
      <c r="AD17" s="92"/>
      <c r="AE17" s="144"/>
    </row>
    <row r="18" spans="2:31">
      <c r="B18" s="16"/>
      <c r="C18" s="32"/>
      <c r="D18" s="32"/>
      <c r="E18" s="57"/>
      <c r="F18" s="27"/>
      <c r="G18" s="7"/>
      <c r="H18" s="35"/>
      <c r="I18" s="36"/>
      <c r="J18" s="35"/>
      <c r="K18" s="36"/>
      <c r="L18" s="4"/>
      <c r="M18" s="7"/>
      <c r="N18" s="33"/>
      <c r="O18" s="34"/>
      <c r="P18" s="33"/>
      <c r="Q18" s="34"/>
      <c r="R18" s="5"/>
      <c r="S18" s="143"/>
      <c r="T18" s="29"/>
      <c r="U18" s="30"/>
      <c r="V18" s="29"/>
      <c r="W18" s="30"/>
      <c r="X18" s="6"/>
      <c r="Y18" s="7"/>
      <c r="Z18" s="90"/>
      <c r="AA18" s="91"/>
      <c r="AB18" s="90"/>
      <c r="AC18" s="91"/>
      <c r="AD18" s="92"/>
    </row>
    <row r="19" spans="2:31" s="80" customFormat="1">
      <c r="B19" s="77"/>
      <c r="C19" s="78"/>
      <c r="D19" s="78"/>
      <c r="E19" s="52">
        <f>SUM(E4:E18)</f>
        <v>187531</v>
      </c>
      <c r="F19" s="79"/>
      <c r="G19" s="54"/>
      <c r="H19" s="53"/>
      <c r="I19" s="52">
        <f>SUM(I4:I18)</f>
        <v>103142.05</v>
      </c>
      <c r="J19" s="53"/>
      <c r="K19" s="52">
        <f>SUM(K4:K18)</f>
        <v>84388.95</v>
      </c>
      <c r="L19" s="52">
        <f>SUM(L4:L18)</f>
        <v>187531</v>
      </c>
      <c r="M19" s="54"/>
      <c r="N19" s="53"/>
      <c r="O19" s="52">
        <f>SUM(O4:O18)</f>
        <v>87249</v>
      </c>
      <c r="P19" s="53"/>
      <c r="Q19" s="52">
        <f>SUM(Q4:Q18)</f>
        <v>100282</v>
      </c>
      <c r="R19" s="52">
        <f>SUM(R4:R18)</f>
        <v>187531</v>
      </c>
      <c r="S19" s="54"/>
      <c r="T19" s="54"/>
      <c r="U19" s="52">
        <f>SUM(U4:U18)</f>
        <v>93765.5</v>
      </c>
      <c r="V19" s="54"/>
      <c r="W19" s="52">
        <f>SUM(W4:W18)</f>
        <v>93765.5</v>
      </c>
      <c r="X19" s="52">
        <f>SUM(X4:X18)</f>
        <v>187531</v>
      </c>
      <c r="Y19" s="54"/>
      <c r="Z19" s="54"/>
      <c r="AA19" s="52">
        <f>SUM(AA4:AA18)</f>
        <v>112518.59999999999</v>
      </c>
      <c r="AB19" s="54"/>
      <c r="AC19" s="52">
        <f>SUM(AC4:AC18)</f>
        <v>75012.400000000009</v>
      </c>
      <c r="AD19" s="52">
        <f>SUM(AD4:AD18)</f>
        <v>187531</v>
      </c>
    </row>
    <row r="20" spans="2:31">
      <c r="B20" s="21"/>
      <c r="C20" s="14"/>
      <c r="D20" s="14"/>
      <c r="E20" s="43"/>
      <c r="F20" s="44"/>
      <c r="G20" s="28"/>
      <c r="H20" s="15" t="s">
        <v>11</v>
      </c>
      <c r="I20" s="37"/>
      <c r="J20" s="38"/>
      <c r="K20" s="37"/>
      <c r="L20" s="39"/>
      <c r="M20" s="252">
        <f>O19-I19</f>
        <v>-15893.050000000003</v>
      </c>
      <c r="N20" s="253"/>
      <c r="O20" s="42"/>
      <c r="P20" s="41"/>
      <c r="Q20" s="42"/>
      <c r="R20" s="42"/>
      <c r="S20" s="28"/>
      <c r="T20" s="28"/>
      <c r="U20" s="28"/>
      <c r="V20" s="28"/>
      <c r="W20" s="28"/>
      <c r="X20" s="45"/>
      <c r="Y20" s="28"/>
      <c r="Z20" s="28"/>
      <c r="AA20" s="28"/>
      <c r="AB20" s="28"/>
      <c r="AC20" s="28"/>
      <c r="AD20" s="45"/>
    </row>
    <row r="21" spans="2:31">
      <c r="B21" s="22"/>
      <c r="C21" s="9"/>
      <c r="D21" s="9"/>
      <c r="E21" s="10"/>
      <c r="F21" s="11"/>
      <c r="G21" s="23"/>
      <c r="H21" s="12"/>
      <c r="I21" s="13"/>
      <c r="J21" s="12"/>
      <c r="K21" s="13"/>
      <c r="L21" s="13"/>
      <c r="M21" s="23"/>
      <c r="N21" s="12"/>
      <c r="O21" s="13"/>
      <c r="P21" s="12"/>
      <c r="Q21" s="13"/>
      <c r="R21" s="13"/>
      <c r="S21" s="24"/>
      <c r="T21" s="24"/>
      <c r="U21" s="24"/>
      <c r="V21" s="24"/>
      <c r="W21" s="24"/>
      <c r="X21" s="25"/>
      <c r="Y21" s="24"/>
      <c r="Z21" s="24"/>
      <c r="AA21" s="24"/>
      <c r="AB21" s="24"/>
      <c r="AC21" s="24"/>
      <c r="AD21" s="25"/>
    </row>
    <row r="23" spans="2:31">
      <c r="B23" s="49" t="s">
        <v>92</v>
      </c>
      <c r="C23" s="50"/>
      <c r="D23" s="50"/>
      <c r="E23" s="17"/>
      <c r="F23" s="17"/>
      <c r="G23" s="17"/>
      <c r="H23" s="238" t="s">
        <v>6</v>
      </c>
      <c r="I23" s="238"/>
      <c r="J23" s="238"/>
      <c r="K23" s="238"/>
      <c r="L23" s="18"/>
      <c r="M23" s="17"/>
      <c r="N23" s="239" t="s">
        <v>5</v>
      </c>
      <c r="O23" s="239"/>
      <c r="P23" s="239"/>
      <c r="Q23" s="239"/>
      <c r="R23" s="18"/>
      <c r="S23" s="17"/>
      <c r="T23" s="240" t="s">
        <v>13</v>
      </c>
      <c r="U23" s="240"/>
      <c r="V23" s="240"/>
      <c r="W23" s="240"/>
      <c r="X23" s="19"/>
      <c r="Y23" s="17"/>
      <c r="Z23" s="235" t="s">
        <v>43</v>
      </c>
      <c r="AA23" s="235"/>
      <c r="AB23" s="235"/>
      <c r="AC23" s="235"/>
      <c r="AD23" s="19"/>
    </row>
    <row r="24" spans="2:31">
      <c r="B24" s="56" t="s">
        <v>0</v>
      </c>
      <c r="C24" s="56" t="s">
        <v>2</v>
      </c>
      <c r="D24" s="56" t="s">
        <v>1</v>
      </c>
      <c r="E24" s="56" t="s">
        <v>7</v>
      </c>
      <c r="F24" s="56" t="s">
        <v>9</v>
      </c>
      <c r="G24" s="2"/>
      <c r="H24" s="241" t="s">
        <v>3</v>
      </c>
      <c r="I24" s="241"/>
      <c r="J24" s="242" t="s">
        <v>4</v>
      </c>
      <c r="K24" s="242"/>
      <c r="L24" s="3" t="s">
        <v>10</v>
      </c>
      <c r="M24" s="1"/>
      <c r="N24" s="243" t="s">
        <v>3</v>
      </c>
      <c r="O24" s="243"/>
      <c r="P24" s="244" t="s">
        <v>4</v>
      </c>
      <c r="Q24" s="244"/>
      <c r="R24" s="3" t="s">
        <v>10</v>
      </c>
      <c r="S24" s="2"/>
      <c r="T24" s="245" t="s">
        <v>3</v>
      </c>
      <c r="U24" s="245"/>
      <c r="V24" s="246" t="s">
        <v>4</v>
      </c>
      <c r="W24" s="246"/>
      <c r="X24" s="20" t="s">
        <v>10</v>
      </c>
      <c r="Y24" s="2"/>
      <c r="Z24" s="236" t="s">
        <v>3</v>
      </c>
      <c r="AA24" s="236"/>
      <c r="AB24" s="237" t="s">
        <v>4</v>
      </c>
      <c r="AC24" s="237"/>
      <c r="AD24" s="20" t="s">
        <v>10</v>
      </c>
    </row>
    <row r="25" spans="2:31">
      <c r="B25" s="85">
        <v>1</v>
      </c>
      <c r="C25" s="26" t="s">
        <v>88</v>
      </c>
      <c r="D25" s="26" t="s">
        <v>87</v>
      </c>
      <c r="E25" s="31">
        <v>51600</v>
      </c>
      <c r="F25" s="27">
        <v>44928</v>
      </c>
      <c r="G25" s="7"/>
      <c r="H25" s="35">
        <v>0</v>
      </c>
      <c r="I25" s="36">
        <f t="shared" ref="I25" si="154">E25*H25</f>
        <v>0</v>
      </c>
      <c r="J25" s="35">
        <f t="shared" ref="J25" si="155">100%-H25</f>
        <v>1</v>
      </c>
      <c r="K25" s="36">
        <f t="shared" ref="K25" si="156">E25*J25</f>
        <v>51600</v>
      </c>
      <c r="L25" s="4">
        <f t="shared" ref="L25" si="157">I25+K25</f>
        <v>51600</v>
      </c>
      <c r="M25" s="7"/>
      <c r="N25" s="33">
        <f t="shared" ref="N25" si="158">O25/E25</f>
        <v>0</v>
      </c>
      <c r="O25" s="34">
        <v>0</v>
      </c>
      <c r="P25" s="33">
        <f t="shared" ref="P25" si="159">Q25/E25</f>
        <v>1</v>
      </c>
      <c r="Q25" s="34">
        <f t="shared" ref="Q25" si="160">L25-O25</f>
        <v>51600</v>
      </c>
      <c r="R25" s="5">
        <f t="shared" ref="R25" si="161">O25+Q25</f>
        <v>51600</v>
      </c>
      <c r="S25" s="7">
        <f t="shared" ref="S25" si="162">+R25-E25</f>
        <v>0</v>
      </c>
      <c r="T25" s="29">
        <v>0</v>
      </c>
      <c r="U25" s="30">
        <f t="shared" ref="U25" si="163">E25*T25</f>
        <v>0</v>
      </c>
      <c r="V25" s="29">
        <v>1</v>
      </c>
      <c r="W25" s="30">
        <f t="shared" ref="W25" si="164">E25*V25</f>
        <v>51600</v>
      </c>
      <c r="X25" s="6">
        <f t="shared" ref="X25" si="165">U25+W25</f>
        <v>51600</v>
      </c>
      <c r="Y25" s="7"/>
      <c r="Z25" s="183">
        <v>1.4999999999999999E-2</v>
      </c>
      <c r="AA25" s="91">
        <f t="shared" ref="AA25" si="166">L25*Z25</f>
        <v>774</v>
      </c>
      <c r="AB25" s="90">
        <f t="shared" ref="AB25" si="167">100%-Z25</f>
        <v>0.98499999999999999</v>
      </c>
      <c r="AC25" s="91">
        <f t="shared" ref="AC25" si="168">L25*AB25</f>
        <v>50826</v>
      </c>
      <c r="AD25" s="92">
        <f t="shared" ref="AD25" si="169">AA25+AC25</f>
        <v>51600</v>
      </c>
      <c r="AE25" s="144">
        <f t="shared" ref="AE25" si="170">+AD25-E25</f>
        <v>0</v>
      </c>
    </row>
    <row r="26" spans="2:31" ht="15" customHeight="1">
      <c r="B26" s="85">
        <f>1+B25</f>
        <v>2</v>
      </c>
      <c r="C26" s="32" t="s">
        <v>118</v>
      </c>
      <c r="D26" s="26" t="s">
        <v>119</v>
      </c>
      <c r="E26" s="31">
        <v>74850</v>
      </c>
      <c r="F26" s="27">
        <v>44933</v>
      </c>
      <c r="G26" s="7"/>
      <c r="H26" s="35">
        <v>0</v>
      </c>
      <c r="I26" s="36">
        <f t="shared" ref="I26" si="171">E26*H26</f>
        <v>0</v>
      </c>
      <c r="J26" s="35">
        <f t="shared" ref="J26" si="172">100%-H26</f>
        <v>1</v>
      </c>
      <c r="K26" s="36">
        <f t="shared" ref="K26" si="173">E26*J26</f>
        <v>74850</v>
      </c>
      <c r="L26" s="4">
        <f t="shared" ref="L26" si="174">I26+K26</f>
        <v>74850</v>
      </c>
      <c r="M26" s="7"/>
      <c r="N26" s="33">
        <f t="shared" ref="N26" si="175">O26/E26</f>
        <v>0</v>
      </c>
      <c r="O26" s="34">
        <v>0</v>
      </c>
      <c r="P26" s="33">
        <f t="shared" ref="P26" si="176">Q26/E26</f>
        <v>1</v>
      </c>
      <c r="Q26" s="34">
        <f t="shared" ref="Q26" si="177">L26-O26</f>
        <v>74850</v>
      </c>
      <c r="R26" s="5">
        <f t="shared" ref="R26" si="178">O26+Q26</f>
        <v>74850</v>
      </c>
      <c r="S26" s="7">
        <f t="shared" ref="S26" si="179">+R26-E26</f>
        <v>0</v>
      </c>
      <c r="T26" s="29">
        <v>0</v>
      </c>
      <c r="U26" s="30">
        <f t="shared" ref="U26" si="180">E26*T26</f>
        <v>0</v>
      </c>
      <c r="V26" s="29">
        <v>1</v>
      </c>
      <c r="W26" s="30">
        <f t="shared" ref="W26" si="181">E26*V26</f>
        <v>74850</v>
      </c>
      <c r="X26" s="6">
        <f t="shared" ref="X26" si="182">U26+W26</f>
        <v>74850</v>
      </c>
      <c r="Y26" s="7"/>
      <c r="Z26" s="183">
        <v>1.4999999999999999E-2</v>
      </c>
      <c r="AA26" s="91">
        <f t="shared" ref="AA26" si="183">L26*Z26</f>
        <v>1122.75</v>
      </c>
      <c r="AB26" s="90">
        <f t="shared" ref="AB26" si="184">100%-Z26</f>
        <v>0.98499999999999999</v>
      </c>
      <c r="AC26" s="91">
        <f t="shared" ref="AC26" si="185">L26*AB26</f>
        <v>73727.25</v>
      </c>
      <c r="AD26" s="92">
        <f t="shared" ref="AD26" si="186">AA26+AC26</f>
        <v>74850</v>
      </c>
      <c r="AE26" s="144">
        <f t="shared" ref="AE26" si="187">+AD26-E26</f>
        <v>0</v>
      </c>
    </row>
    <row r="27" spans="2:31" ht="15" customHeight="1">
      <c r="B27" s="85">
        <f t="shared" ref="B27:B57" si="188">1+B26</f>
        <v>3</v>
      </c>
      <c r="C27" s="32" t="s">
        <v>122</v>
      </c>
      <c r="D27" s="26" t="s">
        <v>123</v>
      </c>
      <c r="E27" s="31">
        <v>85459</v>
      </c>
      <c r="F27" s="27">
        <v>44935</v>
      </c>
      <c r="G27" s="7"/>
      <c r="H27" s="35">
        <v>0</v>
      </c>
      <c r="I27" s="36">
        <f t="shared" ref="I27" si="189">E27*H27</f>
        <v>0</v>
      </c>
      <c r="J27" s="35">
        <f t="shared" ref="J27" si="190">100%-H27</f>
        <v>1</v>
      </c>
      <c r="K27" s="36">
        <f t="shared" ref="K27" si="191">E27*J27</f>
        <v>85459</v>
      </c>
      <c r="L27" s="4">
        <f t="shared" ref="L27" si="192">I27+K27</f>
        <v>85459</v>
      </c>
      <c r="M27" s="7"/>
      <c r="N27" s="33">
        <f t="shared" ref="N27" si="193">O27/E27</f>
        <v>0</v>
      </c>
      <c r="O27" s="34">
        <v>0</v>
      </c>
      <c r="P27" s="33">
        <f t="shared" ref="P27" si="194">Q27/E27</f>
        <v>1</v>
      </c>
      <c r="Q27" s="34">
        <f t="shared" ref="Q27" si="195">L27-O27</f>
        <v>85459</v>
      </c>
      <c r="R27" s="5">
        <f t="shared" ref="R27" si="196">O27+Q27</f>
        <v>85459</v>
      </c>
      <c r="S27" s="7">
        <f t="shared" ref="S27" si="197">+R27-E27</f>
        <v>0</v>
      </c>
      <c r="T27" s="29">
        <v>0</v>
      </c>
      <c r="U27" s="30">
        <f t="shared" ref="U27" si="198">E27*T27</f>
        <v>0</v>
      </c>
      <c r="V27" s="29">
        <v>1</v>
      </c>
      <c r="W27" s="30">
        <f t="shared" ref="W27" si="199">E27*V27</f>
        <v>85459</v>
      </c>
      <c r="X27" s="6">
        <f t="shared" ref="X27" si="200">U27+W27</f>
        <v>85459</v>
      </c>
      <c r="Y27" s="7"/>
      <c r="Z27" s="183">
        <v>1.4999999999999999E-2</v>
      </c>
      <c r="AA27" s="91">
        <f t="shared" ref="AA27" si="201">L27*Z27</f>
        <v>1281.885</v>
      </c>
      <c r="AB27" s="90">
        <f t="shared" ref="AB27" si="202">100%-Z27</f>
        <v>0.98499999999999999</v>
      </c>
      <c r="AC27" s="91">
        <f t="shared" ref="AC27" si="203">L27*AB27</f>
        <v>84177.115000000005</v>
      </c>
      <c r="AD27" s="92">
        <f t="shared" ref="AD27" si="204">AA27+AC27</f>
        <v>85459</v>
      </c>
      <c r="AE27" s="144">
        <f t="shared" ref="AE27" si="205">+AD27-E27</f>
        <v>0</v>
      </c>
    </row>
    <row r="28" spans="2:31" ht="15" customHeight="1">
      <c r="B28" s="85">
        <f t="shared" si="188"/>
        <v>4</v>
      </c>
      <c r="C28" s="32" t="s">
        <v>124</v>
      </c>
      <c r="D28" s="32" t="s">
        <v>125</v>
      </c>
      <c r="E28" s="31">
        <v>71254</v>
      </c>
      <c r="F28" s="27">
        <v>44936</v>
      </c>
      <c r="G28" s="7"/>
      <c r="H28" s="35">
        <v>0</v>
      </c>
      <c r="I28" s="36">
        <f t="shared" ref="I28" si="206">E28*H28</f>
        <v>0</v>
      </c>
      <c r="J28" s="35">
        <f t="shared" ref="J28" si="207">100%-H28</f>
        <v>1</v>
      </c>
      <c r="K28" s="36">
        <f t="shared" ref="K28" si="208">E28*J28</f>
        <v>71254</v>
      </c>
      <c r="L28" s="4">
        <f t="shared" ref="L28" si="209">I28+K28</f>
        <v>71254</v>
      </c>
      <c r="M28" s="7"/>
      <c r="N28" s="33">
        <f t="shared" ref="N28" si="210">O28/E28</f>
        <v>0</v>
      </c>
      <c r="O28" s="34">
        <v>0</v>
      </c>
      <c r="P28" s="33">
        <f t="shared" ref="P28" si="211">Q28/E28</f>
        <v>1</v>
      </c>
      <c r="Q28" s="34">
        <f t="shared" ref="Q28" si="212">L28-O28</f>
        <v>71254</v>
      </c>
      <c r="R28" s="5">
        <f t="shared" ref="R28" si="213">O28+Q28</f>
        <v>71254</v>
      </c>
      <c r="S28" s="7">
        <f t="shared" ref="S28" si="214">+R28-E28</f>
        <v>0</v>
      </c>
      <c r="T28" s="29">
        <v>0</v>
      </c>
      <c r="U28" s="30">
        <f t="shared" ref="U28" si="215">E28*T28</f>
        <v>0</v>
      </c>
      <c r="V28" s="29">
        <v>1</v>
      </c>
      <c r="W28" s="30">
        <f t="shared" ref="W28" si="216">E28*V28</f>
        <v>71254</v>
      </c>
      <c r="X28" s="6">
        <f t="shared" ref="X28" si="217">U28+W28</f>
        <v>71254</v>
      </c>
      <c r="Y28" s="7"/>
      <c r="Z28" s="183">
        <v>1.4999999999999999E-2</v>
      </c>
      <c r="AA28" s="91">
        <f t="shared" ref="AA28" si="218">L28*Z28</f>
        <v>1068.81</v>
      </c>
      <c r="AB28" s="90">
        <f t="shared" ref="AB28" si="219">100%-Z28</f>
        <v>0.98499999999999999</v>
      </c>
      <c r="AC28" s="91">
        <f t="shared" ref="AC28" si="220">L28*AB28</f>
        <v>70185.19</v>
      </c>
      <c r="AD28" s="92">
        <f t="shared" ref="AD28" si="221">AA28+AC28</f>
        <v>71254</v>
      </c>
      <c r="AE28" s="144">
        <f t="shared" ref="AE28" si="222">+AD28-E28</f>
        <v>0</v>
      </c>
    </row>
    <row r="29" spans="2:31" ht="15" customHeight="1">
      <c r="B29" s="85">
        <f t="shared" si="188"/>
        <v>5</v>
      </c>
      <c r="C29" s="32" t="s">
        <v>127</v>
      </c>
      <c r="D29" s="32" t="s">
        <v>128</v>
      </c>
      <c r="E29" s="31">
        <v>68500</v>
      </c>
      <c r="F29" s="27">
        <v>44936</v>
      </c>
      <c r="G29" s="7"/>
      <c r="H29" s="35">
        <v>0</v>
      </c>
      <c r="I29" s="36">
        <f t="shared" ref="I29" si="223">E29*H29</f>
        <v>0</v>
      </c>
      <c r="J29" s="35">
        <f t="shared" ref="J29" si="224">100%-H29</f>
        <v>1</v>
      </c>
      <c r="K29" s="36">
        <f t="shared" ref="K29" si="225">E29*J29</f>
        <v>68500</v>
      </c>
      <c r="L29" s="4">
        <f t="shared" ref="L29" si="226">I29+K29</f>
        <v>68500</v>
      </c>
      <c r="M29" s="7"/>
      <c r="N29" s="33">
        <f t="shared" ref="N29" si="227">O29/E29</f>
        <v>0</v>
      </c>
      <c r="O29" s="34">
        <v>0</v>
      </c>
      <c r="P29" s="33">
        <f t="shared" ref="P29" si="228">Q29/E29</f>
        <v>1</v>
      </c>
      <c r="Q29" s="34">
        <f t="shared" ref="Q29" si="229">L29-O29</f>
        <v>68500</v>
      </c>
      <c r="R29" s="5">
        <f t="shared" ref="R29" si="230">O29+Q29</f>
        <v>68500</v>
      </c>
      <c r="S29" s="7">
        <f t="shared" ref="S29" si="231">+R29-E29</f>
        <v>0</v>
      </c>
      <c r="T29" s="29">
        <v>0</v>
      </c>
      <c r="U29" s="30">
        <f t="shared" ref="U29" si="232">E29*T29</f>
        <v>0</v>
      </c>
      <c r="V29" s="29">
        <v>1</v>
      </c>
      <c r="W29" s="30">
        <f t="shared" ref="W29" si="233">E29*V29</f>
        <v>68500</v>
      </c>
      <c r="X29" s="6">
        <f t="shared" ref="X29" si="234">U29+W29</f>
        <v>68500</v>
      </c>
      <c r="Y29" s="7"/>
      <c r="Z29" s="183">
        <v>1.4999999999999999E-2</v>
      </c>
      <c r="AA29" s="91">
        <f t="shared" ref="AA29" si="235">L29*Z29</f>
        <v>1027.5</v>
      </c>
      <c r="AB29" s="90">
        <f t="shared" ref="AB29" si="236">100%-Z29</f>
        <v>0.98499999999999999</v>
      </c>
      <c r="AC29" s="91">
        <f t="shared" ref="AC29" si="237">L29*AB29</f>
        <v>67472.5</v>
      </c>
      <c r="AD29" s="92">
        <f t="shared" ref="AD29" si="238">AA29+AC29</f>
        <v>68500</v>
      </c>
      <c r="AE29" s="144">
        <f t="shared" ref="AE29" si="239">+AD29-E29</f>
        <v>0</v>
      </c>
    </row>
    <row r="30" spans="2:31" ht="15" customHeight="1">
      <c r="B30" s="85">
        <f t="shared" si="188"/>
        <v>6</v>
      </c>
      <c r="C30" s="32" t="s">
        <v>130</v>
      </c>
      <c r="D30" s="32" t="s">
        <v>131</v>
      </c>
      <c r="E30" s="31">
        <v>72100</v>
      </c>
      <c r="F30" s="27">
        <v>44939</v>
      </c>
      <c r="G30" s="7"/>
      <c r="H30" s="35">
        <v>0</v>
      </c>
      <c r="I30" s="36">
        <f t="shared" ref="I30" si="240">E30*H30</f>
        <v>0</v>
      </c>
      <c r="J30" s="35">
        <f t="shared" ref="J30" si="241">100%-H30</f>
        <v>1</v>
      </c>
      <c r="K30" s="36">
        <f t="shared" ref="K30" si="242">E30*J30</f>
        <v>72100</v>
      </c>
      <c r="L30" s="4">
        <f t="shared" ref="L30" si="243">I30+K30</f>
        <v>72100</v>
      </c>
      <c r="M30" s="7"/>
      <c r="N30" s="33">
        <f t="shared" ref="N30" si="244">O30/E30</f>
        <v>7.2080443828016649E-2</v>
      </c>
      <c r="O30" s="34">
        <v>5197</v>
      </c>
      <c r="P30" s="33">
        <f t="shared" ref="P30" si="245">Q30/E30</f>
        <v>0.92791955617198341</v>
      </c>
      <c r="Q30" s="34">
        <f t="shared" ref="Q30" si="246">L30-O30</f>
        <v>66903</v>
      </c>
      <c r="R30" s="5">
        <f t="shared" ref="R30" si="247">O30+Q30</f>
        <v>72100</v>
      </c>
      <c r="S30" s="7">
        <f t="shared" ref="S30" si="248">+R30-E30</f>
        <v>0</v>
      </c>
      <c r="T30" s="29">
        <v>0</v>
      </c>
      <c r="U30" s="30">
        <f t="shared" ref="U30" si="249">E30*T30</f>
        <v>0</v>
      </c>
      <c r="V30" s="29">
        <v>1</v>
      </c>
      <c r="W30" s="30">
        <f t="shared" ref="W30" si="250">E30*V30</f>
        <v>72100</v>
      </c>
      <c r="X30" s="6">
        <f t="shared" ref="X30" si="251">U30+W30</f>
        <v>72100</v>
      </c>
      <c r="Y30" s="7"/>
      <c r="Z30" s="183">
        <v>1.4999999999999999E-2</v>
      </c>
      <c r="AA30" s="91">
        <f t="shared" ref="AA30" si="252">L30*Z30</f>
        <v>1081.5</v>
      </c>
      <c r="AB30" s="90">
        <f t="shared" ref="AB30" si="253">100%-Z30</f>
        <v>0.98499999999999999</v>
      </c>
      <c r="AC30" s="91">
        <f t="shared" ref="AC30" si="254">L30*AB30</f>
        <v>71018.5</v>
      </c>
      <c r="AD30" s="92">
        <f t="shared" ref="AD30" si="255">AA30+AC30</f>
        <v>72100</v>
      </c>
      <c r="AE30" s="144">
        <f t="shared" ref="AE30" si="256">+AD30-E30</f>
        <v>0</v>
      </c>
    </row>
    <row r="31" spans="2:31" ht="15" customHeight="1">
      <c r="B31" s="85">
        <f t="shared" si="188"/>
        <v>7</v>
      </c>
      <c r="C31" s="32" t="s">
        <v>132</v>
      </c>
      <c r="D31" s="32" t="s">
        <v>133</v>
      </c>
      <c r="E31" s="31">
        <v>7538</v>
      </c>
      <c r="F31" s="27">
        <v>44939</v>
      </c>
      <c r="G31" s="7"/>
      <c r="H31" s="35">
        <v>0</v>
      </c>
      <c r="I31" s="36">
        <f t="shared" ref="I31" si="257">E31*H31</f>
        <v>0</v>
      </c>
      <c r="J31" s="35">
        <f t="shared" ref="J31" si="258">100%-H31</f>
        <v>1</v>
      </c>
      <c r="K31" s="36">
        <f t="shared" ref="K31" si="259">E31*J31</f>
        <v>7538</v>
      </c>
      <c r="L31" s="4">
        <f t="shared" ref="L31" si="260">I31+K31</f>
        <v>7538</v>
      </c>
      <c r="M31" s="7"/>
      <c r="N31" s="33">
        <f t="shared" ref="N31" si="261">O31/E31</f>
        <v>0</v>
      </c>
      <c r="O31" s="34">
        <v>0</v>
      </c>
      <c r="P31" s="33">
        <f t="shared" ref="P31" si="262">Q31/E31</f>
        <v>1</v>
      </c>
      <c r="Q31" s="34">
        <f t="shared" ref="Q31" si="263">L31-O31</f>
        <v>7538</v>
      </c>
      <c r="R31" s="5">
        <f t="shared" ref="R31" si="264">O31+Q31</f>
        <v>7538</v>
      </c>
      <c r="S31" s="7">
        <f t="shared" ref="S31" si="265">+R31-E31</f>
        <v>0</v>
      </c>
      <c r="T31" s="29">
        <v>0</v>
      </c>
      <c r="U31" s="30">
        <f t="shared" ref="U31" si="266">E31*T31</f>
        <v>0</v>
      </c>
      <c r="V31" s="29">
        <v>1</v>
      </c>
      <c r="W31" s="30">
        <f t="shared" ref="W31" si="267">E31*V31</f>
        <v>7538</v>
      </c>
      <c r="X31" s="6">
        <f t="shared" ref="X31" si="268">U31+W31</f>
        <v>7538</v>
      </c>
      <c r="Y31" s="7"/>
      <c r="Z31" s="183">
        <v>1.4999999999999999E-2</v>
      </c>
      <c r="AA31" s="91">
        <f t="shared" ref="AA31" si="269">L31*Z31</f>
        <v>113.07</v>
      </c>
      <c r="AB31" s="90">
        <f t="shared" ref="AB31" si="270">100%-Z31</f>
        <v>0.98499999999999999</v>
      </c>
      <c r="AC31" s="91">
        <f t="shared" ref="AC31" si="271">L31*AB31</f>
        <v>7424.93</v>
      </c>
      <c r="AD31" s="92">
        <f t="shared" ref="AD31" si="272">AA31+AC31</f>
        <v>7538</v>
      </c>
      <c r="AE31" s="144">
        <f t="shared" ref="AE31" si="273">+AD31-E31</f>
        <v>0</v>
      </c>
    </row>
    <row r="32" spans="2:31" ht="15" customHeight="1">
      <c r="B32" s="85">
        <f t="shared" si="188"/>
        <v>8</v>
      </c>
      <c r="C32" s="32" t="s">
        <v>134</v>
      </c>
      <c r="D32" s="32" t="s">
        <v>135</v>
      </c>
      <c r="E32" s="31">
        <v>77000</v>
      </c>
      <c r="F32" s="27">
        <v>44939</v>
      </c>
      <c r="G32" s="7"/>
      <c r="H32" s="35">
        <v>0</v>
      </c>
      <c r="I32" s="36">
        <f t="shared" ref="I32" si="274">E32*H32</f>
        <v>0</v>
      </c>
      <c r="J32" s="35">
        <f t="shared" ref="J32" si="275">100%-H32</f>
        <v>1</v>
      </c>
      <c r="K32" s="36">
        <f t="shared" ref="K32" si="276">E32*J32</f>
        <v>77000</v>
      </c>
      <c r="L32" s="4">
        <f t="shared" ref="L32" si="277">I32+K32</f>
        <v>77000</v>
      </c>
      <c r="M32" s="7"/>
      <c r="N32" s="33">
        <f t="shared" ref="N32" si="278">O32/E32</f>
        <v>1.0779220779220779E-2</v>
      </c>
      <c r="O32" s="34">
        <v>830</v>
      </c>
      <c r="P32" s="33">
        <f t="shared" ref="P32" si="279">Q32/E32</f>
        <v>0.98922077922077922</v>
      </c>
      <c r="Q32" s="34">
        <f t="shared" ref="Q32" si="280">L32-O32</f>
        <v>76170</v>
      </c>
      <c r="R32" s="5">
        <f t="shared" ref="R32" si="281">O32+Q32</f>
        <v>77000</v>
      </c>
      <c r="S32" s="7">
        <f t="shared" ref="S32" si="282">+R32-E32</f>
        <v>0</v>
      </c>
      <c r="T32" s="29">
        <v>0</v>
      </c>
      <c r="U32" s="30">
        <f t="shared" ref="U32" si="283">E32*T32</f>
        <v>0</v>
      </c>
      <c r="V32" s="29">
        <v>1</v>
      </c>
      <c r="W32" s="30">
        <f t="shared" ref="W32" si="284">E32*V32</f>
        <v>77000</v>
      </c>
      <c r="X32" s="6">
        <f t="shared" ref="X32" si="285">U32+W32</f>
        <v>77000</v>
      </c>
      <c r="Y32" s="7"/>
      <c r="Z32" s="183">
        <v>1.4999999999999999E-2</v>
      </c>
      <c r="AA32" s="91">
        <f t="shared" ref="AA32" si="286">L32*Z32</f>
        <v>1155</v>
      </c>
      <c r="AB32" s="90">
        <f t="shared" ref="AB32" si="287">100%-Z32</f>
        <v>0.98499999999999999</v>
      </c>
      <c r="AC32" s="91">
        <f t="shared" ref="AC32" si="288">L32*AB32</f>
        <v>75845</v>
      </c>
      <c r="AD32" s="92">
        <f t="shared" ref="AD32" si="289">AA32+AC32</f>
        <v>77000</v>
      </c>
      <c r="AE32" s="144">
        <f t="shared" ref="AE32" si="290">+AD32-E32</f>
        <v>0</v>
      </c>
    </row>
    <row r="33" spans="2:31" ht="15" customHeight="1">
      <c r="B33" s="85">
        <f t="shared" si="188"/>
        <v>9</v>
      </c>
      <c r="C33" s="32" t="s">
        <v>136</v>
      </c>
      <c r="D33" s="32" t="s">
        <v>137</v>
      </c>
      <c r="E33" s="31">
        <v>51000</v>
      </c>
      <c r="F33" s="27">
        <v>44941</v>
      </c>
      <c r="G33" s="7"/>
      <c r="H33" s="35">
        <v>0</v>
      </c>
      <c r="I33" s="36">
        <f t="shared" ref="I33" si="291">E33*H33</f>
        <v>0</v>
      </c>
      <c r="J33" s="35">
        <f t="shared" ref="J33" si="292">100%-H33</f>
        <v>1</v>
      </c>
      <c r="K33" s="36">
        <f t="shared" ref="K33" si="293">E33*J33</f>
        <v>51000</v>
      </c>
      <c r="L33" s="4">
        <f t="shared" ref="L33" si="294">I33+K33</f>
        <v>51000</v>
      </c>
      <c r="M33" s="7"/>
      <c r="N33" s="33">
        <f t="shared" ref="N33" si="295">O33/E33</f>
        <v>0</v>
      </c>
      <c r="O33" s="34">
        <v>0</v>
      </c>
      <c r="P33" s="33">
        <f t="shared" ref="P33" si="296">Q33/E33</f>
        <v>1</v>
      </c>
      <c r="Q33" s="34">
        <f t="shared" ref="Q33" si="297">L33-O33</f>
        <v>51000</v>
      </c>
      <c r="R33" s="5">
        <f t="shared" ref="R33" si="298">O33+Q33</f>
        <v>51000</v>
      </c>
      <c r="S33" s="7">
        <f t="shared" ref="S33" si="299">+R33-E33</f>
        <v>0</v>
      </c>
      <c r="T33" s="29">
        <v>0</v>
      </c>
      <c r="U33" s="30">
        <f t="shared" ref="U33" si="300">E33*T33</f>
        <v>0</v>
      </c>
      <c r="V33" s="29">
        <v>1</v>
      </c>
      <c r="W33" s="30">
        <f t="shared" ref="W33" si="301">E33*V33</f>
        <v>51000</v>
      </c>
      <c r="X33" s="6">
        <f t="shared" ref="X33" si="302">U33+W33</f>
        <v>51000</v>
      </c>
      <c r="Y33" s="7"/>
      <c r="Z33" s="183">
        <v>1.4999999999999999E-2</v>
      </c>
      <c r="AA33" s="91">
        <f t="shared" ref="AA33" si="303">L33*Z33</f>
        <v>765</v>
      </c>
      <c r="AB33" s="90">
        <f t="shared" ref="AB33" si="304">100%-Z33</f>
        <v>0.98499999999999999</v>
      </c>
      <c r="AC33" s="91">
        <f t="shared" ref="AC33" si="305">L33*AB33</f>
        <v>50235</v>
      </c>
      <c r="AD33" s="92">
        <f t="shared" ref="AD33" si="306">AA33+AC33</f>
        <v>51000</v>
      </c>
      <c r="AE33" s="144">
        <f t="shared" ref="AE33" si="307">+AD33-E33</f>
        <v>0</v>
      </c>
    </row>
    <row r="34" spans="2:31" ht="15" customHeight="1">
      <c r="B34" s="85">
        <f t="shared" si="188"/>
        <v>10</v>
      </c>
      <c r="C34" s="32" t="s">
        <v>138</v>
      </c>
      <c r="D34" s="32" t="s">
        <v>139</v>
      </c>
      <c r="E34" s="31">
        <v>77005</v>
      </c>
      <c r="F34" s="27">
        <v>44942</v>
      </c>
      <c r="G34" s="7"/>
      <c r="H34" s="35">
        <v>0</v>
      </c>
      <c r="I34" s="36">
        <f t="shared" ref="I34" si="308">E34*H34</f>
        <v>0</v>
      </c>
      <c r="J34" s="35">
        <f t="shared" ref="J34" si="309">100%-H34</f>
        <v>1</v>
      </c>
      <c r="K34" s="36">
        <f t="shared" ref="K34" si="310">E34*J34</f>
        <v>77005</v>
      </c>
      <c r="L34" s="4">
        <f t="shared" ref="L34" si="311">I34+K34</f>
        <v>77005</v>
      </c>
      <c r="M34" s="7"/>
      <c r="N34" s="33">
        <f t="shared" ref="N34" si="312">O34/E34</f>
        <v>0</v>
      </c>
      <c r="O34" s="34">
        <v>0</v>
      </c>
      <c r="P34" s="33">
        <f t="shared" ref="P34" si="313">Q34/E34</f>
        <v>1</v>
      </c>
      <c r="Q34" s="34">
        <f t="shared" ref="Q34" si="314">L34-O34</f>
        <v>77005</v>
      </c>
      <c r="R34" s="5">
        <f t="shared" ref="R34" si="315">O34+Q34</f>
        <v>77005</v>
      </c>
      <c r="S34" s="7">
        <f t="shared" ref="S34" si="316">+R34-E34</f>
        <v>0</v>
      </c>
      <c r="T34" s="29">
        <v>0</v>
      </c>
      <c r="U34" s="30">
        <f t="shared" ref="U34" si="317">E34*T34</f>
        <v>0</v>
      </c>
      <c r="V34" s="29">
        <v>1</v>
      </c>
      <c r="W34" s="30">
        <f t="shared" ref="W34" si="318">E34*V34</f>
        <v>77005</v>
      </c>
      <c r="X34" s="6">
        <f t="shared" ref="X34" si="319">U34+W34</f>
        <v>77005</v>
      </c>
      <c r="Y34" s="7"/>
      <c r="Z34" s="183">
        <v>1.4999999999999999E-2</v>
      </c>
      <c r="AA34" s="91">
        <f t="shared" ref="AA34" si="320">L34*Z34</f>
        <v>1155.075</v>
      </c>
      <c r="AB34" s="90">
        <f t="shared" ref="AB34" si="321">100%-Z34</f>
        <v>0.98499999999999999</v>
      </c>
      <c r="AC34" s="91">
        <f t="shared" ref="AC34" si="322">L34*AB34</f>
        <v>75849.925000000003</v>
      </c>
      <c r="AD34" s="92">
        <f t="shared" ref="AD34" si="323">AA34+AC34</f>
        <v>77005</v>
      </c>
      <c r="AE34" s="144">
        <f t="shared" ref="AE34" si="324">+AD34-E34</f>
        <v>0</v>
      </c>
    </row>
    <row r="35" spans="2:31" ht="15" customHeight="1">
      <c r="B35" s="85">
        <f t="shared" si="188"/>
        <v>11</v>
      </c>
      <c r="C35" s="32" t="s">
        <v>140</v>
      </c>
      <c r="D35" s="32" t="s">
        <v>87</v>
      </c>
      <c r="E35" s="31">
        <v>51505</v>
      </c>
      <c r="F35" s="27">
        <v>44943</v>
      </c>
      <c r="G35" s="7"/>
      <c r="H35" s="35">
        <v>0</v>
      </c>
      <c r="I35" s="36">
        <f t="shared" ref="I35" si="325">E35*H35</f>
        <v>0</v>
      </c>
      <c r="J35" s="35">
        <f t="shared" ref="J35" si="326">100%-H35</f>
        <v>1</v>
      </c>
      <c r="K35" s="36">
        <f t="shared" ref="K35" si="327">E35*J35</f>
        <v>51505</v>
      </c>
      <c r="L35" s="4">
        <f t="shared" ref="L35" si="328">I35+K35</f>
        <v>51505</v>
      </c>
      <c r="M35" s="7"/>
      <c r="N35" s="33">
        <f t="shared" ref="N35" si="329">O35/E35</f>
        <v>0</v>
      </c>
      <c r="O35" s="34">
        <v>0</v>
      </c>
      <c r="P35" s="33">
        <f t="shared" ref="P35" si="330">Q35/E35</f>
        <v>1</v>
      </c>
      <c r="Q35" s="34">
        <f t="shared" ref="Q35" si="331">L35-O35</f>
        <v>51505</v>
      </c>
      <c r="R35" s="5">
        <f t="shared" ref="R35" si="332">O35+Q35</f>
        <v>51505</v>
      </c>
      <c r="S35" s="7">
        <f t="shared" ref="S35" si="333">+R35-E35</f>
        <v>0</v>
      </c>
      <c r="T35" s="29">
        <v>0</v>
      </c>
      <c r="U35" s="30">
        <f t="shared" ref="U35" si="334">E35*T35</f>
        <v>0</v>
      </c>
      <c r="V35" s="29">
        <v>1</v>
      </c>
      <c r="W35" s="30">
        <f t="shared" ref="W35" si="335">E35*V35</f>
        <v>51505</v>
      </c>
      <c r="X35" s="6">
        <f t="shared" ref="X35" si="336">U35+W35</f>
        <v>51505</v>
      </c>
      <c r="Y35" s="7"/>
      <c r="Z35" s="183">
        <v>1.4999999999999999E-2</v>
      </c>
      <c r="AA35" s="91">
        <f t="shared" ref="AA35" si="337">L35*Z35</f>
        <v>772.57499999999993</v>
      </c>
      <c r="AB35" s="90">
        <f t="shared" ref="AB35" si="338">100%-Z35</f>
        <v>0.98499999999999999</v>
      </c>
      <c r="AC35" s="91">
        <f t="shared" ref="AC35" si="339">L35*AB35</f>
        <v>50732.425000000003</v>
      </c>
      <c r="AD35" s="92">
        <f t="shared" ref="AD35" si="340">AA35+AC35</f>
        <v>51505</v>
      </c>
      <c r="AE35" s="144">
        <f t="shared" ref="AE35" si="341">+AD35-E35</f>
        <v>0</v>
      </c>
    </row>
    <row r="36" spans="2:31" ht="15" customHeight="1">
      <c r="B36" s="85">
        <f t="shared" si="188"/>
        <v>12</v>
      </c>
      <c r="C36" s="32" t="s">
        <v>141</v>
      </c>
      <c r="D36" s="32" t="s">
        <v>142</v>
      </c>
      <c r="E36" s="31">
        <v>42150</v>
      </c>
      <c r="F36" s="27">
        <v>44943</v>
      </c>
      <c r="G36" s="7"/>
      <c r="H36" s="35">
        <v>0</v>
      </c>
      <c r="I36" s="36">
        <f t="shared" ref="I36" si="342">E36*H36</f>
        <v>0</v>
      </c>
      <c r="J36" s="35">
        <f t="shared" ref="J36" si="343">100%-H36</f>
        <v>1</v>
      </c>
      <c r="K36" s="36">
        <f t="shared" ref="K36" si="344">E36*J36</f>
        <v>42150</v>
      </c>
      <c r="L36" s="4">
        <f t="shared" ref="L36" si="345">I36+K36</f>
        <v>42150</v>
      </c>
      <c r="M36" s="7"/>
      <c r="N36" s="33">
        <f t="shared" ref="N36" si="346">O36/E36</f>
        <v>0</v>
      </c>
      <c r="O36" s="34">
        <v>0</v>
      </c>
      <c r="P36" s="33">
        <f t="shared" ref="P36" si="347">Q36/E36</f>
        <v>1</v>
      </c>
      <c r="Q36" s="34">
        <f t="shared" ref="Q36" si="348">L36-O36</f>
        <v>42150</v>
      </c>
      <c r="R36" s="5">
        <f t="shared" ref="R36" si="349">O36+Q36</f>
        <v>42150</v>
      </c>
      <c r="S36" s="7">
        <f t="shared" ref="S36" si="350">+R36-E36</f>
        <v>0</v>
      </c>
      <c r="T36" s="29">
        <v>0</v>
      </c>
      <c r="U36" s="30">
        <f t="shared" ref="U36" si="351">E36*T36</f>
        <v>0</v>
      </c>
      <c r="V36" s="29">
        <v>1</v>
      </c>
      <c r="W36" s="30">
        <f t="shared" ref="W36" si="352">E36*V36</f>
        <v>42150</v>
      </c>
      <c r="X36" s="6">
        <f t="shared" ref="X36" si="353">U36+W36</f>
        <v>42150</v>
      </c>
      <c r="Y36" s="7"/>
      <c r="Z36" s="183">
        <v>1.4999999999999999E-2</v>
      </c>
      <c r="AA36" s="91">
        <f t="shared" ref="AA36" si="354">L36*Z36</f>
        <v>632.25</v>
      </c>
      <c r="AB36" s="90">
        <f t="shared" ref="AB36" si="355">100%-Z36</f>
        <v>0.98499999999999999</v>
      </c>
      <c r="AC36" s="91">
        <f t="shared" ref="AC36" si="356">L36*AB36</f>
        <v>41517.75</v>
      </c>
      <c r="AD36" s="92">
        <f t="shared" ref="AD36" si="357">AA36+AC36</f>
        <v>42150</v>
      </c>
      <c r="AE36" s="144">
        <f t="shared" ref="AE36" si="358">+AD36-E36</f>
        <v>0</v>
      </c>
    </row>
    <row r="37" spans="2:31" ht="15" customHeight="1">
      <c r="B37" s="85">
        <f t="shared" si="188"/>
        <v>13</v>
      </c>
      <c r="C37" s="32" t="s">
        <v>143</v>
      </c>
      <c r="D37" s="32" t="s">
        <v>144</v>
      </c>
      <c r="E37" s="31">
        <v>12004</v>
      </c>
      <c r="F37" s="27">
        <v>44944</v>
      </c>
      <c r="G37" s="7"/>
      <c r="H37" s="35">
        <v>0.05</v>
      </c>
      <c r="I37" s="36">
        <f t="shared" ref="I37:I40" si="359">E37*H37</f>
        <v>600.20000000000005</v>
      </c>
      <c r="J37" s="35">
        <f t="shared" ref="J37:J40" si="360">100%-H37</f>
        <v>0.95</v>
      </c>
      <c r="K37" s="36">
        <f t="shared" ref="K37:K40" si="361">E37*J37</f>
        <v>11403.8</v>
      </c>
      <c r="L37" s="4">
        <f t="shared" ref="L37:L40" si="362">I37+K37</f>
        <v>12004</v>
      </c>
      <c r="M37" s="7"/>
      <c r="N37" s="33">
        <f t="shared" ref="N37:N40" si="363">O37/E37</f>
        <v>6.2395868043985336E-2</v>
      </c>
      <c r="O37" s="34">
        <v>749</v>
      </c>
      <c r="P37" s="33">
        <f t="shared" ref="P37:P40" si="364">Q37/E37</f>
        <v>0.93760413195601466</v>
      </c>
      <c r="Q37" s="34">
        <f t="shared" ref="Q37:Q40" si="365">L37-O37</f>
        <v>11255</v>
      </c>
      <c r="R37" s="5">
        <f t="shared" ref="R37:R40" si="366">O37+Q37</f>
        <v>12004</v>
      </c>
      <c r="S37" s="7">
        <f t="shared" ref="S37:S40" si="367">+R37-E37</f>
        <v>0</v>
      </c>
      <c r="T37" s="29">
        <v>0</v>
      </c>
      <c r="U37" s="30">
        <f t="shared" ref="U37:U40" si="368">E37*T37</f>
        <v>0</v>
      </c>
      <c r="V37" s="29">
        <v>1</v>
      </c>
      <c r="W37" s="30">
        <f t="shared" ref="W37:W40" si="369">E37*V37</f>
        <v>12004</v>
      </c>
      <c r="X37" s="6">
        <f t="shared" ref="X37:X40" si="370">U37+W37</f>
        <v>12004</v>
      </c>
      <c r="Y37" s="7"/>
      <c r="Z37" s="183">
        <v>1.4999999999999999E-2</v>
      </c>
      <c r="AA37" s="91">
        <f t="shared" ref="AA37:AA40" si="371">L37*Z37</f>
        <v>180.06</v>
      </c>
      <c r="AB37" s="90">
        <f t="shared" ref="AB37:AB40" si="372">100%-Z37</f>
        <v>0.98499999999999999</v>
      </c>
      <c r="AC37" s="91">
        <f t="shared" ref="AC37:AC40" si="373">L37*AB37</f>
        <v>11823.94</v>
      </c>
      <c r="AD37" s="92">
        <f t="shared" ref="AD37:AD40" si="374">AA37+AC37</f>
        <v>12004</v>
      </c>
      <c r="AE37" s="144">
        <f t="shared" ref="AE37:AE40" si="375">+AD37-E37</f>
        <v>0</v>
      </c>
    </row>
    <row r="38" spans="2:31" ht="15" customHeight="1">
      <c r="B38" s="85">
        <f t="shared" si="188"/>
        <v>14</v>
      </c>
      <c r="C38" s="32" t="s">
        <v>177</v>
      </c>
      <c r="D38" s="32" t="s">
        <v>139</v>
      </c>
      <c r="E38" s="31">
        <v>77005</v>
      </c>
      <c r="F38" s="27">
        <v>44945</v>
      </c>
      <c r="G38" s="7"/>
      <c r="H38" s="35">
        <v>0</v>
      </c>
      <c r="I38" s="36">
        <f t="shared" ref="I38:I39" si="376">E38*H38</f>
        <v>0</v>
      </c>
      <c r="J38" s="35">
        <f t="shared" ref="J38:J39" si="377">100%-H38</f>
        <v>1</v>
      </c>
      <c r="K38" s="36">
        <f t="shared" ref="K38:K39" si="378">E38*J38</f>
        <v>77005</v>
      </c>
      <c r="L38" s="4">
        <f t="shared" ref="L38:L39" si="379">I38+K38</f>
        <v>77005</v>
      </c>
      <c r="M38" s="7"/>
      <c r="N38" s="33">
        <f t="shared" ref="N38:N39" si="380">O38/E38</f>
        <v>3.2855009414973053E-3</v>
      </c>
      <c r="O38" s="34">
        <v>253</v>
      </c>
      <c r="P38" s="33">
        <f t="shared" ref="P38:P39" si="381">Q38/E38</f>
        <v>0.99671449905850273</v>
      </c>
      <c r="Q38" s="34">
        <f t="shared" ref="Q38:Q39" si="382">L38-O38</f>
        <v>76752</v>
      </c>
      <c r="R38" s="5">
        <f t="shared" ref="R38:R39" si="383">O38+Q38</f>
        <v>77005</v>
      </c>
      <c r="S38" s="7">
        <f t="shared" ref="S38:S39" si="384">+R38-E38</f>
        <v>0</v>
      </c>
      <c r="T38" s="29">
        <v>0</v>
      </c>
      <c r="U38" s="30">
        <f t="shared" ref="U38:U39" si="385">E38*T38</f>
        <v>0</v>
      </c>
      <c r="V38" s="29">
        <v>1</v>
      </c>
      <c r="W38" s="30">
        <f t="shared" ref="W38:W39" si="386">E38*V38</f>
        <v>77005</v>
      </c>
      <c r="X38" s="6">
        <f t="shared" ref="X38:X39" si="387">U38+W38</f>
        <v>77005</v>
      </c>
      <c r="Y38" s="7"/>
      <c r="Z38" s="183">
        <v>1.4999999999999999E-2</v>
      </c>
      <c r="AA38" s="91">
        <f t="shared" ref="AA38:AA39" si="388">L38*Z38</f>
        <v>1155.075</v>
      </c>
      <c r="AB38" s="90">
        <f t="shared" ref="AB38:AB39" si="389">100%-Z38</f>
        <v>0.98499999999999999</v>
      </c>
      <c r="AC38" s="91">
        <f t="shared" ref="AC38:AC39" si="390">L38*AB38</f>
        <v>75849.925000000003</v>
      </c>
      <c r="AD38" s="92">
        <f t="shared" ref="AD38:AD39" si="391">AA38+AC38</f>
        <v>77005</v>
      </c>
      <c r="AE38" s="144">
        <f t="shared" ref="AE38:AE39" si="392">+AD38-E38</f>
        <v>0</v>
      </c>
    </row>
    <row r="39" spans="2:31" ht="15" customHeight="1">
      <c r="B39" s="85">
        <f t="shared" si="188"/>
        <v>15</v>
      </c>
      <c r="C39" s="32" t="s">
        <v>178</v>
      </c>
      <c r="D39" s="32" t="s">
        <v>179</v>
      </c>
      <c r="E39" s="31">
        <v>43800</v>
      </c>
      <c r="F39" s="27">
        <v>44946</v>
      </c>
      <c r="G39" s="7"/>
      <c r="H39" s="35">
        <v>0</v>
      </c>
      <c r="I39" s="36">
        <f t="shared" si="376"/>
        <v>0</v>
      </c>
      <c r="J39" s="35">
        <f t="shared" si="377"/>
        <v>1</v>
      </c>
      <c r="K39" s="36">
        <f t="shared" si="378"/>
        <v>43800</v>
      </c>
      <c r="L39" s="4">
        <f t="shared" si="379"/>
        <v>43800</v>
      </c>
      <c r="M39" s="7"/>
      <c r="N39" s="33">
        <f t="shared" si="380"/>
        <v>0</v>
      </c>
      <c r="O39" s="34">
        <v>0</v>
      </c>
      <c r="P39" s="33">
        <f t="shared" si="381"/>
        <v>1</v>
      </c>
      <c r="Q39" s="34">
        <f t="shared" si="382"/>
        <v>43800</v>
      </c>
      <c r="R39" s="5">
        <f t="shared" si="383"/>
        <v>43800</v>
      </c>
      <c r="S39" s="7">
        <f t="shared" si="384"/>
        <v>0</v>
      </c>
      <c r="T39" s="29">
        <v>0</v>
      </c>
      <c r="U39" s="30">
        <f t="shared" si="385"/>
        <v>0</v>
      </c>
      <c r="V39" s="29">
        <v>1</v>
      </c>
      <c r="W39" s="30">
        <f t="shared" si="386"/>
        <v>43800</v>
      </c>
      <c r="X39" s="6">
        <f t="shared" si="387"/>
        <v>43800</v>
      </c>
      <c r="Y39" s="7"/>
      <c r="Z39" s="183">
        <v>1.4999999999999999E-2</v>
      </c>
      <c r="AA39" s="91">
        <f t="shared" si="388"/>
        <v>657</v>
      </c>
      <c r="AB39" s="90">
        <f t="shared" si="389"/>
        <v>0.98499999999999999</v>
      </c>
      <c r="AC39" s="91">
        <f t="shared" si="390"/>
        <v>43143</v>
      </c>
      <c r="AD39" s="92">
        <f t="shared" si="391"/>
        <v>43800</v>
      </c>
      <c r="AE39" s="144">
        <f t="shared" si="392"/>
        <v>0</v>
      </c>
    </row>
    <row r="40" spans="2:31" ht="15" customHeight="1">
      <c r="B40" s="85">
        <f t="shared" si="188"/>
        <v>16</v>
      </c>
      <c r="C40" s="32" t="s">
        <v>145</v>
      </c>
      <c r="D40" s="32" t="s">
        <v>146</v>
      </c>
      <c r="E40" s="31">
        <v>13008</v>
      </c>
      <c r="F40" s="27">
        <v>44946</v>
      </c>
      <c r="G40" s="7"/>
      <c r="H40" s="35">
        <v>0</v>
      </c>
      <c r="I40" s="36">
        <f t="shared" si="359"/>
        <v>0</v>
      </c>
      <c r="J40" s="35">
        <f t="shared" si="360"/>
        <v>1</v>
      </c>
      <c r="K40" s="36">
        <f t="shared" si="361"/>
        <v>13008</v>
      </c>
      <c r="L40" s="4">
        <f t="shared" si="362"/>
        <v>13008</v>
      </c>
      <c r="M40" s="7"/>
      <c r="N40" s="33">
        <f t="shared" si="363"/>
        <v>0</v>
      </c>
      <c r="O40" s="34">
        <v>0</v>
      </c>
      <c r="P40" s="33">
        <f t="shared" si="364"/>
        <v>1</v>
      </c>
      <c r="Q40" s="34">
        <f t="shared" si="365"/>
        <v>13008</v>
      </c>
      <c r="R40" s="5">
        <f t="shared" si="366"/>
        <v>13008</v>
      </c>
      <c r="S40" s="7">
        <f t="shared" si="367"/>
        <v>0</v>
      </c>
      <c r="T40" s="29">
        <v>0</v>
      </c>
      <c r="U40" s="30">
        <f t="shared" si="368"/>
        <v>0</v>
      </c>
      <c r="V40" s="29">
        <v>1</v>
      </c>
      <c r="W40" s="30">
        <f t="shared" si="369"/>
        <v>13008</v>
      </c>
      <c r="X40" s="6">
        <f t="shared" si="370"/>
        <v>13008</v>
      </c>
      <c r="Y40" s="7"/>
      <c r="Z40" s="183">
        <v>1.4999999999999999E-2</v>
      </c>
      <c r="AA40" s="91">
        <f t="shared" si="371"/>
        <v>195.12</v>
      </c>
      <c r="AB40" s="90">
        <f t="shared" si="372"/>
        <v>0.98499999999999999</v>
      </c>
      <c r="AC40" s="91">
        <f t="shared" si="373"/>
        <v>12812.88</v>
      </c>
      <c r="AD40" s="92">
        <f t="shared" si="374"/>
        <v>13008</v>
      </c>
      <c r="AE40" s="144">
        <f t="shared" si="375"/>
        <v>0</v>
      </c>
    </row>
    <row r="41" spans="2:31" ht="15" customHeight="1">
      <c r="B41" s="85">
        <f t="shared" si="188"/>
        <v>17</v>
      </c>
      <c r="C41" s="32" t="s">
        <v>147</v>
      </c>
      <c r="D41" s="32" t="s">
        <v>148</v>
      </c>
      <c r="E41" s="31">
        <v>67500</v>
      </c>
      <c r="F41" s="27">
        <v>44947</v>
      </c>
      <c r="G41" s="7"/>
      <c r="H41" s="35">
        <v>0</v>
      </c>
      <c r="I41" s="36">
        <f t="shared" ref="I41" si="393">E41*H41</f>
        <v>0</v>
      </c>
      <c r="J41" s="35">
        <f t="shared" ref="J41" si="394">100%-H41</f>
        <v>1</v>
      </c>
      <c r="K41" s="36">
        <f t="shared" ref="K41" si="395">E41*J41</f>
        <v>67500</v>
      </c>
      <c r="L41" s="4">
        <f t="shared" ref="L41" si="396">I41+K41</f>
        <v>67500</v>
      </c>
      <c r="M41" s="7"/>
      <c r="N41" s="33">
        <f t="shared" ref="N41" si="397">O41/E41</f>
        <v>1.4222222222222223E-3</v>
      </c>
      <c r="O41" s="34">
        <v>96</v>
      </c>
      <c r="P41" s="33">
        <f t="shared" ref="P41" si="398">Q41/E41</f>
        <v>0.99857777777777779</v>
      </c>
      <c r="Q41" s="34">
        <f t="shared" ref="Q41" si="399">L41-O41</f>
        <v>67404</v>
      </c>
      <c r="R41" s="5">
        <f t="shared" ref="R41" si="400">O41+Q41</f>
        <v>67500</v>
      </c>
      <c r="S41" s="7">
        <f t="shared" ref="S41" si="401">+R41-E41</f>
        <v>0</v>
      </c>
      <c r="T41" s="29">
        <v>0</v>
      </c>
      <c r="U41" s="30">
        <f t="shared" ref="U41" si="402">E41*T41</f>
        <v>0</v>
      </c>
      <c r="V41" s="29">
        <v>1</v>
      </c>
      <c r="W41" s="30">
        <f t="shared" ref="W41" si="403">E41*V41</f>
        <v>67500</v>
      </c>
      <c r="X41" s="6">
        <f t="shared" ref="X41" si="404">U41+W41</f>
        <v>67500</v>
      </c>
      <c r="Y41" s="7"/>
      <c r="Z41" s="183">
        <v>1.4999999999999999E-2</v>
      </c>
      <c r="AA41" s="91">
        <f t="shared" ref="AA41" si="405">L41*Z41</f>
        <v>1012.5</v>
      </c>
      <c r="AB41" s="90">
        <f t="shared" ref="AB41" si="406">100%-Z41</f>
        <v>0.98499999999999999</v>
      </c>
      <c r="AC41" s="91">
        <f t="shared" ref="AC41" si="407">L41*AB41</f>
        <v>66487.5</v>
      </c>
      <c r="AD41" s="92">
        <f t="shared" ref="AD41" si="408">AA41+AC41</f>
        <v>67500</v>
      </c>
      <c r="AE41" s="144">
        <f t="shared" ref="AE41" si="409">+AD41-E41</f>
        <v>0</v>
      </c>
    </row>
    <row r="42" spans="2:31" ht="15" customHeight="1">
      <c r="B42" s="85">
        <f t="shared" si="188"/>
        <v>18</v>
      </c>
      <c r="C42" s="32" t="s">
        <v>149</v>
      </c>
      <c r="D42" s="32" t="s">
        <v>150</v>
      </c>
      <c r="E42" s="31">
        <v>41003</v>
      </c>
      <c r="F42" s="27">
        <v>44947</v>
      </c>
      <c r="G42" s="7"/>
      <c r="H42" s="35">
        <v>0</v>
      </c>
      <c r="I42" s="36">
        <f t="shared" ref="I42" si="410">E42*H42</f>
        <v>0</v>
      </c>
      <c r="J42" s="35">
        <f t="shared" ref="J42" si="411">100%-H42</f>
        <v>1</v>
      </c>
      <c r="K42" s="36">
        <f t="shared" ref="K42" si="412">E42*J42</f>
        <v>41003</v>
      </c>
      <c r="L42" s="4">
        <f t="shared" ref="L42" si="413">I42+K42</f>
        <v>41003</v>
      </c>
      <c r="M42" s="7"/>
      <c r="N42" s="33">
        <f t="shared" ref="N42" si="414">O42/E42</f>
        <v>0</v>
      </c>
      <c r="O42" s="34">
        <v>0</v>
      </c>
      <c r="P42" s="33">
        <f t="shared" ref="P42" si="415">Q42/E42</f>
        <v>1</v>
      </c>
      <c r="Q42" s="34">
        <f t="shared" ref="Q42" si="416">L42-O42</f>
        <v>41003</v>
      </c>
      <c r="R42" s="5">
        <f t="shared" ref="R42" si="417">O42+Q42</f>
        <v>41003</v>
      </c>
      <c r="S42" s="7">
        <f t="shared" ref="S42" si="418">+R42-E42</f>
        <v>0</v>
      </c>
      <c r="T42" s="29">
        <v>0</v>
      </c>
      <c r="U42" s="30">
        <f t="shared" ref="U42" si="419">E42*T42</f>
        <v>0</v>
      </c>
      <c r="V42" s="29">
        <v>1</v>
      </c>
      <c r="W42" s="30">
        <f t="shared" ref="W42" si="420">E42*V42</f>
        <v>41003</v>
      </c>
      <c r="X42" s="6">
        <f t="shared" ref="X42" si="421">U42+W42</f>
        <v>41003</v>
      </c>
      <c r="Y42" s="7"/>
      <c r="Z42" s="183">
        <v>1.4999999999999999E-2</v>
      </c>
      <c r="AA42" s="91">
        <f t="shared" ref="AA42" si="422">L42*Z42</f>
        <v>615.04499999999996</v>
      </c>
      <c r="AB42" s="90">
        <f t="shared" ref="AB42" si="423">100%-Z42</f>
        <v>0.98499999999999999</v>
      </c>
      <c r="AC42" s="91">
        <f t="shared" ref="AC42" si="424">L42*AB42</f>
        <v>40387.955000000002</v>
      </c>
      <c r="AD42" s="92">
        <f t="shared" ref="AD42" si="425">AA42+AC42</f>
        <v>41003</v>
      </c>
      <c r="AE42" s="144">
        <f t="shared" ref="AE42" si="426">+AD42-E42</f>
        <v>0</v>
      </c>
    </row>
    <row r="43" spans="2:31" ht="15" customHeight="1">
      <c r="B43" s="85">
        <f t="shared" si="188"/>
        <v>19</v>
      </c>
      <c r="C43" s="26" t="s">
        <v>151</v>
      </c>
      <c r="D43" s="26" t="s">
        <v>144</v>
      </c>
      <c r="E43" s="57">
        <v>7304</v>
      </c>
      <c r="F43" s="27">
        <v>44949</v>
      </c>
      <c r="G43" s="7"/>
      <c r="H43" s="35">
        <v>0.05</v>
      </c>
      <c r="I43" s="36">
        <f t="shared" ref="I43:I44" si="427">E43*H43</f>
        <v>365.20000000000005</v>
      </c>
      <c r="J43" s="35">
        <f t="shared" ref="J43:J44" si="428">100%-H43</f>
        <v>0.95</v>
      </c>
      <c r="K43" s="36">
        <f t="shared" ref="K43:K44" si="429">E43*J43</f>
        <v>6938.7999999999993</v>
      </c>
      <c r="L43" s="4">
        <f t="shared" ref="L43:L44" si="430">I43+K43</f>
        <v>7303.9999999999991</v>
      </c>
      <c r="M43" s="7"/>
      <c r="N43" s="33">
        <f t="shared" ref="N43:N44" si="431">O43/E43</f>
        <v>3.9978094194961664E-2</v>
      </c>
      <c r="O43" s="34">
        <v>292</v>
      </c>
      <c r="P43" s="33">
        <f t="shared" ref="P43:P44" si="432">Q43/E43</f>
        <v>0.96002190580503821</v>
      </c>
      <c r="Q43" s="34">
        <f t="shared" ref="Q43:Q44" si="433">L43-O43</f>
        <v>7011.9999999999991</v>
      </c>
      <c r="R43" s="5">
        <f t="shared" ref="R43:R44" si="434">O43+Q43</f>
        <v>7303.9999999999991</v>
      </c>
      <c r="S43" s="7">
        <f t="shared" ref="S43:S44" si="435">+R43-E43</f>
        <v>0</v>
      </c>
      <c r="T43" s="29">
        <v>0</v>
      </c>
      <c r="U43" s="30">
        <f t="shared" ref="U43:U44" si="436">E43*T43</f>
        <v>0</v>
      </c>
      <c r="V43" s="29">
        <v>1</v>
      </c>
      <c r="W43" s="30">
        <f t="shared" ref="W43:W44" si="437">E43*V43</f>
        <v>7304</v>
      </c>
      <c r="X43" s="6">
        <f t="shared" ref="X43:X44" si="438">U43+W43</f>
        <v>7304</v>
      </c>
      <c r="Y43" s="7"/>
      <c r="Z43" s="183">
        <v>1.4999999999999999E-2</v>
      </c>
      <c r="AA43" s="91">
        <f t="shared" ref="AA43:AA44" si="439">L43*Z43</f>
        <v>109.55999999999999</v>
      </c>
      <c r="AB43" s="90">
        <f t="shared" ref="AB43:AB44" si="440">100%-Z43</f>
        <v>0.98499999999999999</v>
      </c>
      <c r="AC43" s="91">
        <f t="shared" ref="AC43:AC44" si="441">L43*AB43</f>
        <v>7194.4399999999987</v>
      </c>
      <c r="AD43" s="92">
        <f t="shared" ref="AD43:AD44" si="442">AA43+AC43</f>
        <v>7303.9999999999991</v>
      </c>
      <c r="AE43" s="144">
        <f t="shared" ref="AE43:AE44" si="443">+AD43-E43</f>
        <v>0</v>
      </c>
    </row>
    <row r="44" spans="2:31" ht="15" customHeight="1">
      <c r="B44" s="85">
        <f t="shared" si="188"/>
        <v>20</v>
      </c>
      <c r="C44" s="26" t="s">
        <v>154</v>
      </c>
      <c r="D44" s="26" t="s">
        <v>123</v>
      </c>
      <c r="E44" s="57">
        <v>79670</v>
      </c>
      <c r="F44" s="27">
        <v>44949</v>
      </c>
      <c r="G44" s="7"/>
      <c r="H44" s="35">
        <v>0</v>
      </c>
      <c r="I44" s="36">
        <f t="shared" si="427"/>
        <v>0</v>
      </c>
      <c r="J44" s="35">
        <f t="shared" si="428"/>
        <v>1</v>
      </c>
      <c r="K44" s="36">
        <f t="shared" si="429"/>
        <v>79670</v>
      </c>
      <c r="L44" s="4">
        <f t="shared" si="430"/>
        <v>79670</v>
      </c>
      <c r="M44" s="7"/>
      <c r="N44" s="33">
        <f t="shared" si="431"/>
        <v>0</v>
      </c>
      <c r="O44" s="34">
        <v>0</v>
      </c>
      <c r="P44" s="33">
        <f t="shared" si="432"/>
        <v>1</v>
      </c>
      <c r="Q44" s="34">
        <f t="shared" si="433"/>
        <v>79670</v>
      </c>
      <c r="R44" s="5">
        <f t="shared" si="434"/>
        <v>79670</v>
      </c>
      <c r="S44" s="7">
        <f t="shared" si="435"/>
        <v>0</v>
      </c>
      <c r="T44" s="29">
        <v>0</v>
      </c>
      <c r="U44" s="30">
        <f t="shared" si="436"/>
        <v>0</v>
      </c>
      <c r="V44" s="29">
        <v>1</v>
      </c>
      <c r="W44" s="30">
        <f t="shared" si="437"/>
        <v>79670</v>
      </c>
      <c r="X44" s="6">
        <f t="shared" si="438"/>
        <v>79670</v>
      </c>
      <c r="Y44" s="7"/>
      <c r="Z44" s="183">
        <v>1.4999999999999999E-2</v>
      </c>
      <c r="AA44" s="91">
        <f t="shared" si="439"/>
        <v>1195.05</v>
      </c>
      <c r="AB44" s="90">
        <f t="shared" si="440"/>
        <v>0.98499999999999999</v>
      </c>
      <c r="AC44" s="91">
        <f t="shared" si="441"/>
        <v>78474.95</v>
      </c>
      <c r="AD44" s="92">
        <f t="shared" si="442"/>
        <v>79670</v>
      </c>
      <c r="AE44" s="144">
        <f t="shared" si="443"/>
        <v>0</v>
      </c>
    </row>
    <row r="45" spans="2:31" ht="15" customHeight="1">
      <c r="B45" s="85">
        <f t="shared" si="188"/>
        <v>21</v>
      </c>
      <c r="C45" s="26" t="s">
        <v>156</v>
      </c>
      <c r="D45" s="26" t="s">
        <v>157</v>
      </c>
      <c r="E45" s="57">
        <v>47701</v>
      </c>
      <c r="F45" s="27">
        <v>44950</v>
      </c>
      <c r="G45" s="7"/>
      <c r="H45" s="35">
        <v>0</v>
      </c>
      <c r="I45" s="36">
        <f t="shared" ref="I45" si="444">E45*H45</f>
        <v>0</v>
      </c>
      <c r="J45" s="35">
        <f t="shared" ref="J45" si="445">100%-H45</f>
        <v>1</v>
      </c>
      <c r="K45" s="36">
        <f t="shared" ref="K45" si="446">E45*J45</f>
        <v>47701</v>
      </c>
      <c r="L45" s="4">
        <f t="shared" ref="L45" si="447">I45+K45</f>
        <v>47701</v>
      </c>
      <c r="M45" s="7"/>
      <c r="N45" s="33">
        <f t="shared" ref="N45" si="448">O45/E45</f>
        <v>0</v>
      </c>
      <c r="O45" s="34">
        <v>0</v>
      </c>
      <c r="P45" s="33">
        <f t="shared" ref="P45" si="449">Q45/E45</f>
        <v>1</v>
      </c>
      <c r="Q45" s="34">
        <f t="shared" ref="Q45" si="450">L45-O45</f>
        <v>47701</v>
      </c>
      <c r="R45" s="5">
        <f t="shared" ref="R45" si="451">O45+Q45</f>
        <v>47701</v>
      </c>
      <c r="S45" s="7">
        <f t="shared" ref="S45" si="452">+R45-E45</f>
        <v>0</v>
      </c>
      <c r="T45" s="29">
        <v>0</v>
      </c>
      <c r="U45" s="30">
        <f t="shared" ref="U45" si="453">E45*T45</f>
        <v>0</v>
      </c>
      <c r="V45" s="29">
        <v>1</v>
      </c>
      <c r="W45" s="30">
        <f t="shared" ref="W45" si="454">E45*V45</f>
        <v>47701</v>
      </c>
      <c r="X45" s="6">
        <f t="shared" ref="X45" si="455">U45+W45</f>
        <v>47701</v>
      </c>
      <c r="Y45" s="7"/>
      <c r="Z45" s="183">
        <v>1.4999999999999999E-2</v>
      </c>
      <c r="AA45" s="91">
        <f t="shared" ref="AA45" si="456">L45*Z45</f>
        <v>715.51499999999999</v>
      </c>
      <c r="AB45" s="90">
        <f t="shared" ref="AB45" si="457">100%-Z45</f>
        <v>0.98499999999999999</v>
      </c>
      <c r="AC45" s="91">
        <f t="shared" ref="AC45" si="458">L45*AB45</f>
        <v>46985.485000000001</v>
      </c>
      <c r="AD45" s="92">
        <f t="shared" ref="AD45" si="459">AA45+AC45</f>
        <v>47701</v>
      </c>
      <c r="AE45" s="144">
        <f t="shared" ref="AE45" si="460">+AD45-E45</f>
        <v>0</v>
      </c>
    </row>
    <row r="46" spans="2:31" ht="15" customHeight="1">
      <c r="B46" s="85">
        <f t="shared" si="188"/>
        <v>22</v>
      </c>
      <c r="C46" s="26" t="s">
        <v>155</v>
      </c>
      <c r="D46" s="26" t="s">
        <v>133</v>
      </c>
      <c r="E46" s="57">
        <v>7503</v>
      </c>
      <c r="F46" s="27">
        <v>44951</v>
      </c>
      <c r="G46" s="7"/>
      <c r="H46" s="35">
        <v>0</v>
      </c>
      <c r="I46" s="36">
        <f t="shared" ref="I46" si="461">E46*H46</f>
        <v>0</v>
      </c>
      <c r="J46" s="35">
        <f t="shared" ref="J46" si="462">100%-H46</f>
        <v>1</v>
      </c>
      <c r="K46" s="36">
        <f t="shared" ref="K46" si="463">E46*J46</f>
        <v>7503</v>
      </c>
      <c r="L46" s="4">
        <f t="shared" ref="L46" si="464">I46+K46</f>
        <v>7503</v>
      </c>
      <c r="M46" s="7"/>
      <c r="N46" s="33">
        <f t="shared" ref="N46" si="465">O46/E46</f>
        <v>0</v>
      </c>
      <c r="O46" s="34">
        <v>0</v>
      </c>
      <c r="P46" s="33">
        <f t="shared" ref="P46" si="466">Q46/E46</f>
        <v>1</v>
      </c>
      <c r="Q46" s="34">
        <f t="shared" ref="Q46" si="467">L46-O46</f>
        <v>7503</v>
      </c>
      <c r="R46" s="5">
        <f t="shared" ref="R46" si="468">O46+Q46</f>
        <v>7503</v>
      </c>
      <c r="S46" s="7">
        <f t="shared" ref="S46" si="469">+R46-E46</f>
        <v>0</v>
      </c>
      <c r="T46" s="29">
        <v>0</v>
      </c>
      <c r="U46" s="30">
        <f t="shared" ref="U46" si="470">E46*T46</f>
        <v>0</v>
      </c>
      <c r="V46" s="29">
        <v>1</v>
      </c>
      <c r="W46" s="30">
        <f t="shared" ref="W46" si="471">E46*V46</f>
        <v>7503</v>
      </c>
      <c r="X46" s="6">
        <f t="shared" ref="X46" si="472">U46+W46</f>
        <v>7503</v>
      </c>
      <c r="Y46" s="7"/>
      <c r="Z46" s="183">
        <v>1.4999999999999999E-2</v>
      </c>
      <c r="AA46" s="91">
        <f t="shared" ref="AA46" si="473">L46*Z46</f>
        <v>112.545</v>
      </c>
      <c r="AB46" s="90">
        <f t="shared" ref="AB46" si="474">100%-Z46</f>
        <v>0.98499999999999999</v>
      </c>
      <c r="AC46" s="91">
        <f t="shared" ref="AC46" si="475">L46*AB46</f>
        <v>7390.4549999999999</v>
      </c>
      <c r="AD46" s="92">
        <f t="shared" ref="AD46" si="476">AA46+AC46</f>
        <v>7503</v>
      </c>
      <c r="AE46" s="144">
        <f t="shared" ref="AE46" si="477">+AD46-E46</f>
        <v>0</v>
      </c>
    </row>
    <row r="47" spans="2:31" ht="15" customHeight="1">
      <c r="B47" s="85">
        <f t="shared" si="188"/>
        <v>23</v>
      </c>
      <c r="C47" s="26" t="s">
        <v>160</v>
      </c>
      <c r="D47" s="26" t="s">
        <v>161</v>
      </c>
      <c r="E47" s="57">
        <v>68800</v>
      </c>
      <c r="F47" s="27">
        <v>44951</v>
      </c>
      <c r="G47" s="7"/>
      <c r="H47" s="35">
        <v>0</v>
      </c>
      <c r="I47" s="36">
        <f t="shared" ref="I47" si="478">E47*H47</f>
        <v>0</v>
      </c>
      <c r="J47" s="35">
        <f t="shared" ref="J47" si="479">100%-H47</f>
        <v>1</v>
      </c>
      <c r="K47" s="36">
        <f t="shared" ref="K47" si="480">E47*J47</f>
        <v>68800</v>
      </c>
      <c r="L47" s="4">
        <f t="shared" ref="L47" si="481">I47+K47</f>
        <v>68800</v>
      </c>
      <c r="M47" s="7"/>
      <c r="N47" s="33">
        <f t="shared" ref="N47" si="482">O47/E47</f>
        <v>2.4709302325581393E-4</v>
      </c>
      <c r="O47" s="34">
        <v>17</v>
      </c>
      <c r="P47" s="33">
        <f t="shared" ref="P47" si="483">Q47/E47</f>
        <v>0.99975290697674424</v>
      </c>
      <c r="Q47" s="34">
        <f t="shared" ref="Q47" si="484">L47-O47</f>
        <v>68783</v>
      </c>
      <c r="R47" s="5">
        <f t="shared" ref="R47" si="485">O47+Q47</f>
        <v>68800</v>
      </c>
      <c r="S47" s="7">
        <f t="shared" ref="S47" si="486">+R47-E47</f>
        <v>0</v>
      </c>
      <c r="T47" s="29">
        <v>0</v>
      </c>
      <c r="U47" s="30">
        <f t="shared" ref="U47" si="487">E47*T47</f>
        <v>0</v>
      </c>
      <c r="V47" s="29">
        <v>1</v>
      </c>
      <c r="W47" s="30">
        <f t="shared" ref="W47" si="488">E47*V47</f>
        <v>68800</v>
      </c>
      <c r="X47" s="6">
        <f t="shared" ref="X47" si="489">U47+W47</f>
        <v>68800</v>
      </c>
      <c r="Y47" s="7"/>
      <c r="Z47" s="183">
        <v>1.4999999999999999E-2</v>
      </c>
      <c r="AA47" s="91">
        <f t="shared" ref="AA47" si="490">L47*Z47</f>
        <v>1032</v>
      </c>
      <c r="AB47" s="90">
        <f t="shared" ref="AB47" si="491">100%-Z47</f>
        <v>0.98499999999999999</v>
      </c>
      <c r="AC47" s="91">
        <f t="shared" ref="AC47" si="492">L47*AB47</f>
        <v>67768</v>
      </c>
      <c r="AD47" s="92">
        <f t="shared" ref="AD47" si="493">AA47+AC47</f>
        <v>68800</v>
      </c>
      <c r="AE47" s="144">
        <f t="shared" ref="AE47" si="494">+AD47-E47</f>
        <v>0</v>
      </c>
    </row>
    <row r="48" spans="2:31" ht="15" customHeight="1">
      <c r="B48" s="85">
        <f t="shared" si="188"/>
        <v>24</v>
      </c>
      <c r="C48" s="26" t="s">
        <v>159</v>
      </c>
      <c r="D48" s="26" t="s">
        <v>131</v>
      </c>
      <c r="E48" s="57">
        <v>88000</v>
      </c>
      <c r="F48" s="27">
        <v>44952</v>
      </c>
      <c r="G48" s="7"/>
      <c r="H48" s="35">
        <v>0.05</v>
      </c>
      <c r="I48" s="36">
        <f>E48*H48</f>
        <v>4400</v>
      </c>
      <c r="J48" s="35">
        <f>100%-H48</f>
        <v>0.95</v>
      </c>
      <c r="K48" s="36">
        <f>E48*J48</f>
        <v>83600</v>
      </c>
      <c r="L48" s="4">
        <f>I48+K48</f>
        <v>88000</v>
      </c>
      <c r="M48" s="7"/>
      <c r="N48" s="33">
        <f>O48/E48</f>
        <v>5.9909090909090912E-2</v>
      </c>
      <c r="O48" s="34">
        <v>5272</v>
      </c>
      <c r="P48" s="33">
        <f>Q48/E48</f>
        <v>0.94009090909090909</v>
      </c>
      <c r="Q48" s="34">
        <f>L48-O48</f>
        <v>82728</v>
      </c>
      <c r="R48" s="5">
        <f>O48+Q48</f>
        <v>88000</v>
      </c>
      <c r="S48" s="7">
        <f>+R48-E48</f>
        <v>0</v>
      </c>
      <c r="T48" s="29">
        <v>0</v>
      </c>
      <c r="U48" s="30">
        <f>E48*T48</f>
        <v>0</v>
      </c>
      <c r="V48" s="29">
        <v>1</v>
      </c>
      <c r="W48" s="30">
        <f>E48*V48</f>
        <v>88000</v>
      </c>
      <c r="X48" s="6">
        <f>U48+W48</f>
        <v>88000</v>
      </c>
      <c r="Y48" s="7"/>
      <c r="Z48" s="183">
        <v>1.4999999999999999E-2</v>
      </c>
      <c r="AA48" s="91">
        <f>L48*Z48</f>
        <v>1320</v>
      </c>
      <c r="AB48" s="90">
        <f>100%-Z48</f>
        <v>0.98499999999999999</v>
      </c>
      <c r="AC48" s="91">
        <f>L48*AB48</f>
        <v>86680</v>
      </c>
      <c r="AD48" s="92">
        <f>AA48+AC48</f>
        <v>88000</v>
      </c>
      <c r="AE48" s="144">
        <f>+AD48-E48</f>
        <v>0</v>
      </c>
    </row>
    <row r="49" spans="2:31" ht="15" customHeight="1">
      <c r="B49" s="85">
        <f t="shared" si="188"/>
        <v>25</v>
      </c>
      <c r="C49" s="26" t="s">
        <v>162</v>
      </c>
      <c r="D49" s="26" t="s">
        <v>163</v>
      </c>
      <c r="E49" s="57">
        <v>69237</v>
      </c>
      <c r="F49" s="27">
        <v>44952</v>
      </c>
      <c r="G49" s="7"/>
      <c r="H49" s="35">
        <v>0.1</v>
      </c>
      <c r="I49" s="36">
        <f>E49*H49</f>
        <v>6923.7000000000007</v>
      </c>
      <c r="J49" s="35">
        <f>100%-H49</f>
        <v>0.9</v>
      </c>
      <c r="K49" s="36">
        <f>E49*J49</f>
        <v>62313.3</v>
      </c>
      <c r="L49" s="4">
        <f>I49+K49</f>
        <v>69237</v>
      </c>
      <c r="M49" s="7"/>
      <c r="N49" s="33">
        <f t="shared" ref="N49:N51" si="495">O49/E49</f>
        <v>0.11648396088796453</v>
      </c>
      <c r="O49" s="34">
        <v>8065</v>
      </c>
      <c r="P49" s="33">
        <f t="shared" ref="P49:P51" si="496">Q49/E49</f>
        <v>0.88351603911203547</v>
      </c>
      <c r="Q49" s="34">
        <f t="shared" ref="Q49:Q51" si="497">L49-O49</f>
        <v>61172</v>
      </c>
      <c r="R49" s="5">
        <f t="shared" ref="R49:R51" si="498">O49+Q49</f>
        <v>69237</v>
      </c>
      <c r="S49" s="7">
        <f t="shared" ref="S49:S51" si="499">+R49-E49</f>
        <v>0</v>
      </c>
      <c r="T49" s="29">
        <v>0</v>
      </c>
      <c r="U49" s="30">
        <f t="shared" ref="U49:U51" si="500">E49*T49</f>
        <v>0</v>
      </c>
      <c r="V49" s="29">
        <v>1</v>
      </c>
      <c r="W49" s="30">
        <f t="shared" ref="W49:W51" si="501">E49*V49</f>
        <v>69237</v>
      </c>
      <c r="X49" s="6">
        <f t="shared" ref="X49:X51" si="502">U49+W49</f>
        <v>69237</v>
      </c>
      <c r="Y49" s="7"/>
      <c r="Z49" s="183">
        <v>1.4999999999999999E-2</v>
      </c>
      <c r="AA49" s="91">
        <f t="shared" ref="AA49:AA51" si="503">L49*Z49</f>
        <v>1038.5550000000001</v>
      </c>
      <c r="AB49" s="90">
        <f t="shared" ref="AB49:AB51" si="504">100%-Z49</f>
        <v>0.98499999999999999</v>
      </c>
      <c r="AC49" s="91">
        <f t="shared" ref="AC49:AC51" si="505">L49*AB49</f>
        <v>68198.444999999992</v>
      </c>
      <c r="AD49" s="92">
        <f t="shared" ref="AD49:AD51" si="506">AA49+AC49</f>
        <v>69236.999999999985</v>
      </c>
      <c r="AE49" s="144">
        <f t="shared" ref="AE49:AE51" si="507">+AD49-E49</f>
        <v>0</v>
      </c>
    </row>
    <row r="50" spans="2:31" ht="15.75" customHeight="1">
      <c r="B50" s="85">
        <f t="shared" si="188"/>
        <v>26</v>
      </c>
      <c r="C50" s="26" t="s">
        <v>172</v>
      </c>
      <c r="D50" s="26" t="s">
        <v>173</v>
      </c>
      <c r="E50" s="57">
        <v>66500</v>
      </c>
      <c r="F50" s="27">
        <v>44954</v>
      </c>
      <c r="G50" s="7"/>
      <c r="H50" s="35">
        <v>0</v>
      </c>
      <c r="I50" s="36">
        <f t="shared" ref="I50" si="508">E50*H50</f>
        <v>0</v>
      </c>
      <c r="J50" s="35">
        <f t="shared" ref="J50" si="509">100%-H50</f>
        <v>1</v>
      </c>
      <c r="K50" s="36">
        <f t="shared" ref="K50" si="510">E50*J50</f>
        <v>66500</v>
      </c>
      <c r="L50" s="4">
        <f t="shared" ref="L50" si="511">I50+K50</f>
        <v>66500</v>
      </c>
      <c r="M50" s="7"/>
      <c r="N50" s="33">
        <f t="shared" ref="N50" si="512">O50/E50</f>
        <v>8.1203007518796993E-4</v>
      </c>
      <c r="O50" s="34">
        <v>54</v>
      </c>
      <c r="P50" s="33">
        <f t="shared" ref="P50" si="513">Q50/E50</f>
        <v>0.99918796992481207</v>
      </c>
      <c r="Q50" s="34">
        <f t="shared" ref="Q50" si="514">L50-O50</f>
        <v>66446</v>
      </c>
      <c r="R50" s="5">
        <f t="shared" ref="R50" si="515">O50+Q50</f>
        <v>66500</v>
      </c>
      <c r="S50" s="7">
        <f t="shared" ref="S50" si="516">+R50-E50</f>
        <v>0</v>
      </c>
      <c r="T50" s="29">
        <v>0</v>
      </c>
      <c r="U50" s="30">
        <f t="shared" ref="U50" si="517">E50*T50</f>
        <v>0</v>
      </c>
      <c r="V50" s="29">
        <v>1</v>
      </c>
      <c r="W50" s="30">
        <f t="shared" ref="W50" si="518">E50*V50</f>
        <v>66500</v>
      </c>
      <c r="X50" s="6">
        <f t="shared" ref="X50" si="519">U50+W50</f>
        <v>66500</v>
      </c>
      <c r="Y50" s="7"/>
      <c r="Z50" s="183">
        <v>1.4999999999999999E-2</v>
      </c>
      <c r="AA50" s="91">
        <f t="shared" ref="AA50" si="520">L50*Z50</f>
        <v>997.5</v>
      </c>
      <c r="AB50" s="90">
        <f t="shared" ref="AB50" si="521">100%-Z50</f>
        <v>0.98499999999999999</v>
      </c>
      <c r="AC50" s="91">
        <f t="shared" ref="AC50" si="522">L50*AB50</f>
        <v>65502.5</v>
      </c>
      <c r="AD50" s="92">
        <f t="shared" ref="AD50" si="523">AA50+AC50</f>
        <v>66500</v>
      </c>
      <c r="AE50" s="144">
        <f t="shared" ref="AE50" si="524">+AD50-E50</f>
        <v>0</v>
      </c>
    </row>
    <row r="51" spans="2:31" ht="15" customHeight="1">
      <c r="B51" s="85">
        <f t="shared" si="188"/>
        <v>27</v>
      </c>
      <c r="C51" s="26" t="s">
        <v>164</v>
      </c>
      <c r="D51" s="26" t="s">
        <v>142</v>
      </c>
      <c r="E51" s="57">
        <v>39400</v>
      </c>
      <c r="F51" s="27">
        <v>44954</v>
      </c>
      <c r="G51" s="7"/>
      <c r="H51" s="35">
        <v>0</v>
      </c>
      <c r="I51" s="36">
        <f t="shared" ref="I51" si="525">E51*H51</f>
        <v>0</v>
      </c>
      <c r="J51" s="35">
        <f t="shared" ref="J51" si="526">100%-H51</f>
        <v>1</v>
      </c>
      <c r="K51" s="36">
        <f t="shared" ref="K51" si="527">E51*J51</f>
        <v>39400</v>
      </c>
      <c r="L51" s="4">
        <f t="shared" ref="L51" si="528">I51+K51</f>
        <v>39400</v>
      </c>
      <c r="M51" s="7"/>
      <c r="N51" s="33">
        <f t="shared" si="495"/>
        <v>7.614213197969543E-4</v>
      </c>
      <c r="O51" s="34">
        <v>30</v>
      </c>
      <c r="P51" s="33">
        <f t="shared" si="496"/>
        <v>0.99923857868020305</v>
      </c>
      <c r="Q51" s="34">
        <f t="shared" si="497"/>
        <v>39370</v>
      </c>
      <c r="R51" s="5">
        <f t="shared" si="498"/>
        <v>39400</v>
      </c>
      <c r="S51" s="7">
        <f t="shared" si="499"/>
        <v>0</v>
      </c>
      <c r="T51" s="29">
        <v>0</v>
      </c>
      <c r="U51" s="30">
        <f t="shared" si="500"/>
        <v>0</v>
      </c>
      <c r="V51" s="29">
        <v>1</v>
      </c>
      <c r="W51" s="30">
        <f t="shared" si="501"/>
        <v>39400</v>
      </c>
      <c r="X51" s="6">
        <f t="shared" si="502"/>
        <v>39400</v>
      </c>
      <c r="Y51" s="7"/>
      <c r="Z51" s="183">
        <v>1.4999999999999999E-2</v>
      </c>
      <c r="AA51" s="91">
        <f t="shared" si="503"/>
        <v>591</v>
      </c>
      <c r="AB51" s="90">
        <f t="shared" si="504"/>
        <v>0.98499999999999999</v>
      </c>
      <c r="AC51" s="91">
        <f t="shared" si="505"/>
        <v>38809</v>
      </c>
      <c r="AD51" s="92">
        <f t="shared" si="506"/>
        <v>39400</v>
      </c>
      <c r="AE51" s="144">
        <f t="shared" si="507"/>
        <v>0</v>
      </c>
    </row>
    <row r="52" spans="2:31" ht="15" customHeight="1">
      <c r="B52" s="85">
        <f t="shared" si="188"/>
        <v>28</v>
      </c>
      <c r="C52" s="26" t="s">
        <v>165</v>
      </c>
      <c r="D52" s="26" t="s">
        <v>161</v>
      </c>
      <c r="E52" s="57">
        <v>55000</v>
      </c>
      <c r="F52" s="27">
        <v>44954</v>
      </c>
      <c r="G52" s="7"/>
      <c r="H52" s="35">
        <v>0</v>
      </c>
      <c r="I52" s="36">
        <f t="shared" ref="I52" si="529">E52*H52</f>
        <v>0</v>
      </c>
      <c r="J52" s="35">
        <f t="shared" ref="J52" si="530">100%-H52</f>
        <v>1</v>
      </c>
      <c r="K52" s="36">
        <f t="shared" ref="K52" si="531">E52*J52</f>
        <v>55000</v>
      </c>
      <c r="L52" s="4">
        <f t="shared" ref="L52" si="532">I52+K52</f>
        <v>55000</v>
      </c>
      <c r="M52" s="7"/>
      <c r="N52" s="33">
        <f t="shared" ref="N52" si="533">O52/E52</f>
        <v>0</v>
      </c>
      <c r="O52" s="34">
        <v>0</v>
      </c>
      <c r="P52" s="33">
        <f t="shared" ref="P52" si="534">Q52/E52</f>
        <v>1</v>
      </c>
      <c r="Q52" s="34">
        <f t="shared" ref="Q52" si="535">L52-O52</f>
        <v>55000</v>
      </c>
      <c r="R52" s="5">
        <f t="shared" ref="R52" si="536">O52+Q52</f>
        <v>55000</v>
      </c>
      <c r="S52" s="7">
        <f t="shared" ref="S52" si="537">+R52-E52</f>
        <v>0</v>
      </c>
      <c r="T52" s="29">
        <v>0</v>
      </c>
      <c r="U52" s="30">
        <f t="shared" ref="U52" si="538">E52*T52</f>
        <v>0</v>
      </c>
      <c r="V52" s="29">
        <v>1</v>
      </c>
      <c r="W52" s="30">
        <f t="shared" ref="W52" si="539">E52*V52</f>
        <v>55000</v>
      </c>
      <c r="X52" s="6">
        <f t="shared" ref="X52" si="540">U52+W52</f>
        <v>55000</v>
      </c>
      <c r="Y52" s="7"/>
      <c r="Z52" s="183">
        <v>1.4999999999999999E-2</v>
      </c>
      <c r="AA52" s="91">
        <f t="shared" ref="AA52" si="541">L52*Z52</f>
        <v>825</v>
      </c>
      <c r="AB52" s="90">
        <f t="shared" ref="AB52" si="542">100%-Z52</f>
        <v>0.98499999999999999</v>
      </c>
      <c r="AC52" s="91">
        <f t="shared" ref="AC52" si="543">L52*AB52</f>
        <v>54175</v>
      </c>
      <c r="AD52" s="92">
        <f t="shared" ref="AD52" si="544">AA52+AC52</f>
        <v>55000</v>
      </c>
      <c r="AE52" s="144">
        <f t="shared" ref="AE52" si="545">+AD52-E52</f>
        <v>0</v>
      </c>
    </row>
    <row r="53" spans="2:31" ht="15" customHeight="1">
      <c r="B53" s="85">
        <f t="shared" si="188"/>
        <v>29</v>
      </c>
      <c r="C53" s="26" t="s">
        <v>166</v>
      </c>
      <c r="D53" s="26" t="s">
        <v>144</v>
      </c>
      <c r="E53" s="57">
        <v>12001</v>
      </c>
      <c r="F53" s="27">
        <v>44955</v>
      </c>
      <c r="G53" s="7"/>
      <c r="H53" s="35">
        <v>0.05</v>
      </c>
      <c r="I53" s="36">
        <f t="shared" ref="I53" si="546">E53*H53</f>
        <v>600.05000000000007</v>
      </c>
      <c r="J53" s="35">
        <f t="shared" ref="J53" si="547">100%-H53</f>
        <v>0.95</v>
      </c>
      <c r="K53" s="36">
        <f t="shared" ref="K53" si="548">E53*J53</f>
        <v>11400.949999999999</v>
      </c>
      <c r="L53" s="4">
        <f t="shared" ref="L53" si="549">I53+K53</f>
        <v>12000.999999999998</v>
      </c>
      <c r="M53" s="7"/>
      <c r="N53" s="33">
        <f t="shared" ref="N53" si="550">O53/E53</f>
        <v>5.8578451795683696E-2</v>
      </c>
      <c r="O53" s="34">
        <v>703</v>
      </c>
      <c r="P53" s="33">
        <f t="shared" ref="P53" si="551">Q53/E53</f>
        <v>0.94142154820431612</v>
      </c>
      <c r="Q53" s="34">
        <f t="shared" ref="Q53" si="552">L53-O53</f>
        <v>11297.999999999998</v>
      </c>
      <c r="R53" s="5">
        <f t="shared" ref="R53" si="553">O53+Q53</f>
        <v>12000.999999999998</v>
      </c>
      <c r="S53" s="7">
        <f t="shared" ref="S53" si="554">+R53-E53</f>
        <v>0</v>
      </c>
      <c r="T53" s="29">
        <v>0</v>
      </c>
      <c r="U53" s="30">
        <f t="shared" ref="U53" si="555">E53*T53</f>
        <v>0</v>
      </c>
      <c r="V53" s="29">
        <v>1</v>
      </c>
      <c r="W53" s="30">
        <f t="shared" ref="W53" si="556">E53*V53</f>
        <v>12001</v>
      </c>
      <c r="X53" s="6">
        <f t="shared" ref="X53" si="557">U53+W53</f>
        <v>12001</v>
      </c>
      <c r="Y53" s="7"/>
      <c r="Z53" s="183">
        <v>1.4999999999999999E-2</v>
      </c>
      <c r="AA53" s="91">
        <f t="shared" ref="AA53" si="558">L53*Z53</f>
        <v>180.01499999999996</v>
      </c>
      <c r="AB53" s="90">
        <f t="shared" ref="AB53" si="559">100%-Z53</f>
        <v>0.98499999999999999</v>
      </c>
      <c r="AC53" s="91">
        <f t="shared" ref="AC53" si="560">L53*AB53</f>
        <v>11820.984999999999</v>
      </c>
      <c r="AD53" s="92">
        <f t="shared" ref="AD53" si="561">AA53+AC53</f>
        <v>12000.999999999998</v>
      </c>
      <c r="AE53" s="144">
        <f t="shared" ref="AE53" si="562">+AD53-E53</f>
        <v>0</v>
      </c>
    </row>
    <row r="54" spans="2:31" ht="15" customHeight="1">
      <c r="B54" s="85">
        <f t="shared" si="188"/>
        <v>30</v>
      </c>
      <c r="C54" s="26" t="s">
        <v>169</v>
      </c>
      <c r="D54" s="26" t="s">
        <v>146</v>
      </c>
      <c r="E54" s="57">
        <v>13580</v>
      </c>
      <c r="F54" s="27">
        <v>44956</v>
      </c>
      <c r="G54" s="7"/>
      <c r="H54" s="35">
        <v>0</v>
      </c>
      <c r="I54" s="36">
        <f t="shared" ref="I54" si="563">E54*H54</f>
        <v>0</v>
      </c>
      <c r="J54" s="35">
        <f t="shared" ref="J54" si="564">100%-H54</f>
        <v>1</v>
      </c>
      <c r="K54" s="36">
        <f t="shared" ref="K54" si="565">E54*J54</f>
        <v>13580</v>
      </c>
      <c r="L54" s="4">
        <f t="shared" ref="L54" si="566">I54+K54</f>
        <v>13580</v>
      </c>
      <c r="M54" s="7"/>
      <c r="N54" s="33">
        <f t="shared" ref="N54" si="567">O54/E54</f>
        <v>0</v>
      </c>
      <c r="O54" s="34">
        <v>0</v>
      </c>
      <c r="P54" s="33">
        <f t="shared" ref="P54" si="568">Q54/E54</f>
        <v>1</v>
      </c>
      <c r="Q54" s="34">
        <f t="shared" ref="Q54" si="569">L54-O54</f>
        <v>13580</v>
      </c>
      <c r="R54" s="5">
        <f t="shared" ref="R54" si="570">O54+Q54</f>
        <v>13580</v>
      </c>
      <c r="S54" s="7">
        <f t="shared" ref="S54" si="571">+R54-E54</f>
        <v>0</v>
      </c>
      <c r="T54" s="29">
        <v>0</v>
      </c>
      <c r="U54" s="30">
        <f t="shared" ref="U54" si="572">E54*T54</f>
        <v>0</v>
      </c>
      <c r="V54" s="29">
        <v>1</v>
      </c>
      <c r="W54" s="30">
        <f t="shared" ref="W54" si="573">E54*V54</f>
        <v>13580</v>
      </c>
      <c r="X54" s="6">
        <f t="shared" ref="X54" si="574">U54+W54</f>
        <v>13580</v>
      </c>
      <c r="Y54" s="7"/>
      <c r="Z54" s="183">
        <v>1.4999999999999999E-2</v>
      </c>
      <c r="AA54" s="91">
        <f t="shared" ref="AA54" si="575">L54*Z54</f>
        <v>203.7</v>
      </c>
      <c r="AB54" s="90">
        <f t="shared" ref="AB54" si="576">100%-Z54</f>
        <v>0.98499999999999999</v>
      </c>
      <c r="AC54" s="91">
        <f t="shared" ref="AC54" si="577">L54*AB54</f>
        <v>13376.3</v>
      </c>
      <c r="AD54" s="92">
        <f t="shared" ref="AD54" si="578">AA54+AC54</f>
        <v>13580</v>
      </c>
      <c r="AE54" s="144">
        <f t="shared" ref="AE54" si="579">+AD54-E54</f>
        <v>0</v>
      </c>
    </row>
    <row r="55" spans="2:31" ht="15" customHeight="1">
      <c r="B55" s="85">
        <f t="shared" si="188"/>
        <v>31</v>
      </c>
      <c r="C55" s="26" t="s">
        <v>167</v>
      </c>
      <c r="D55" s="26" t="s">
        <v>168</v>
      </c>
      <c r="E55" s="57">
        <v>67000</v>
      </c>
      <c r="F55" s="27">
        <v>44956</v>
      </c>
      <c r="G55" s="7"/>
      <c r="H55" s="35">
        <v>0</v>
      </c>
      <c r="I55" s="36">
        <f t="shared" ref="I55" si="580">E55*H55</f>
        <v>0</v>
      </c>
      <c r="J55" s="35">
        <f t="shared" ref="J55" si="581">100%-H55</f>
        <v>1</v>
      </c>
      <c r="K55" s="36">
        <f t="shared" ref="K55" si="582">E55*J55</f>
        <v>67000</v>
      </c>
      <c r="L55" s="4">
        <f t="shared" ref="L55" si="583">I55+K55</f>
        <v>67000</v>
      </c>
      <c r="M55" s="7"/>
      <c r="N55" s="33">
        <f t="shared" ref="N55" si="584">O55/E55</f>
        <v>5.3731343283582088E-4</v>
      </c>
      <c r="O55" s="34">
        <v>36</v>
      </c>
      <c r="P55" s="33">
        <f t="shared" ref="P55" si="585">Q55/E55</f>
        <v>0.99946268656716419</v>
      </c>
      <c r="Q55" s="34">
        <f t="shared" ref="Q55" si="586">L55-O55</f>
        <v>66964</v>
      </c>
      <c r="R55" s="5">
        <f t="shared" ref="R55" si="587">O55+Q55</f>
        <v>67000</v>
      </c>
      <c r="S55" s="7">
        <f t="shared" ref="S55" si="588">+R55-E55</f>
        <v>0</v>
      </c>
      <c r="T55" s="29">
        <v>0</v>
      </c>
      <c r="U55" s="30">
        <f t="shared" ref="U55" si="589">E55*T55</f>
        <v>0</v>
      </c>
      <c r="V55" s="29">
        <v>1</v>
      </c>
      <c r="W55" s="30">
        <f t="shared" ref="W55" si="590">E55*V55</f>
        <v>67000</v>
      </c>
      <c r="X55" s="6">
        <f t="shared" ref="X55" si="591">U55+W55</f>
        <v>67000</v>
      </c>
      <c r="Y55" s="7"/>
      <c r="Z55" s="183">
        <v>1.4999999999999999E-2</v>
      </c>
      <c r="AA55" s="91">
        <f t="shared" ref="AA55" si="592">L55*Z55</f>
        <v>1005</v>
      </c>
      <c r="AB55" s="90">
        <f t="shared" ref="AB55" si="593">100%-Z55</f>
        <v>0.98499999999999999</v>
      </c>
      <c r="AC55" s="91">
        <f t="shared" ref="AC55" si="594">L55*AB55</f>
        <v>65995</v>
      </c>
      <c r="AD55" s="92">
        <f t="shared" ref="AD55" si="595">AA55+AC55</f>
        <v>67000</v>
      </c>
      <c r="AE55" s="144">
        <f t="shared" ref="AE55" si="596">+AD55-E55</f>
        <v>0</v>
      </c>
    </row>
    <row r="56" spans="2:31" ht="15" customHeight="1">
      <c r="B56" s="85">
        <f t="shared" si="188"/>
        <v>32</v>
      </c>
      <c r="C56" s="26" t="s">
        <v>170</v>
      </c>
      <c r="D56" s="26" t="s">
        <v>171</v>
      </c>
      <c r="E56" s="57">
        <v>67000</v>
      </c>
      <c r="F56" s="27">
        <v>44956</v>
      </c>
      <c r="G56" s="7"/>
      <c r="H56" s="35">
        <v>0</v>
      </c>
      <c r="I56" s="36">
        <f t="shared" ref="I56" si="597">E56*H56</f>
        <v>0</v>
      </c>
      <c r="J56" s="35">
        <f t="shared" ref="J56" si="598">100%-H56</f>
        <v>1</v>
      </c>
      <c r="K56" s="36">
        <f t="shared" ref="K56" si="599">E56*J56</f>
        <v>67000</v>
      </c>
      <c r="L56" s="4">
        <f t="shared" ref="L56" si="600">I56+K56</f>
        <v>67000</v>
      </c>
      <c r="M56" s="7"/>
      <c r="N56" s="33">
        <f t="shared" ref="N56" si="601">O56/E56</f>
        <v>0</v>
      </c>
      <c r="O56" s="34">
        <v>0</v>
      </c>
      <c r="P56" s="33">
        <f t="shared" ref="P56" si="602">Q56/E56</f>
        <v>1</v>
      </c>
      <c r="Q56" s="34">
        <f t="shared" ref="Q56" si="603">L56-O56</f>
        <v>67000</v>
      </c>
      <c r="R56" s="5">
        <f t="shared" ref="R56" si="604">O56+Q56</f>
        <v>67000</v>
      </c>
      <c r="S56" s="7">
        <f t="shared" ref="S56" si="605">+R56-E56</f>
        <v>0</v>
      </c>
      <c r="T56" s="29">
        <v>0</v>
      </c>
      <c r="U56" s="30">
        <f t="shared" ref="U56" si="606">E56*T56</f>
        <v>0</v>
      </c>
      <c r="V56" s="29">
        <v>1</v>
      </c>
      <c r="W56" s="30">
        <f t="shared" ref="W56" si="607">E56*V56</f>
        <v>67000</v>
      </c>
      <c r="X56" s="6">
        <f t="shared" ref="X56" si="608">U56+W56</f>
        <v>67000</v>
      </c>
      <c r="Y56" s="7"/>
      <c r="Z56" s="183">
        <v>1.4999999999999999E-2</v>
      </c>
      <c r="AA56" s="91">
        <f t="shared" ref="AA56" si="609">L56*Z56</f>
        <v>1005</v>
      </c>
      <c r="AB56" s="90">
        <f t="shared" ref="AB56" si="610">100%-Z56</f>
        <v>0.98499999999999999</v>
      </c>
      <c r="AC56" s="91">
        <f t="shared" ref="AC56" si="611">L56*AB56</f>
        <v>65995</v>
      </c>
      <c r="AD56" s="92">
        <f t="shared" ref="AD56" si="612">AA56+AC56</f>
        <v>67000</v>
      </c>
      <c r="AE56" s="144">
        <f t="shared" ref="AE56" si="613">+AD56-E56</f>
        <v>0</v>
      </c>
    </row>
    <row r="57" spans="2:31" ht="15" customHeight="1">
      <c r="B57" s="85">
        <f t="shared" si="188"/>
        <v>33</v>
      </c>
      <c r="C57" s="26" t="s">
        <v>174</v>
      </c>
      <c r="D57" s="26" t="s">
        <v>146</v>
      </c>
      <c r="E57" s="57">
        <v>13006</v>
      </c>
      <c r="F57" s="27">
        <v>44957</v>
      </c>
      <c r="G57" s="7"/>
      <c r="H57" s="35">
        <v>0</v>
      </c>
      <c r="I57" s="36">
        <f t="shared" ref="I57" si="614">E57*H57</f>
        <v>0</v>
      </c>
      <c r="J57" s="35">
        <f t="shared" ref="J57" si="615">100%-H57</f>
        <v>1</v>
      </c>
      <c r="K57" s="36">
        <f t="shared" ref="K57" si="616">E57*J57</f>
        <v>13006</v>
      </c>
      <c r="L57" s="4">
        <f t="shared" ref="L57" si="617">I57+K57</f>
        <v>13006</v>
      </c>
      <c r="M57" s="7"/>
      <c r="N57" s="33">
        <f t="shared" ref="N57" si="618">O57/E57</f>
        <v>0</v>
      </c>
      <c r="O57" s="34">
        <v>0</v>
      </c>
      <c r="P57" s="33">
        <f t="shared" ref="P57" si="619">Q57/E57</f>
        <v>1</v>
      </c>
      <c r="Q57" s="34">
        <f t="shared" ref="Q57" si="620">L57-O57</f>
        <v>13006</v>
      </c>
      <c r="R57" s="5">
        <f t="shared" ref="R57" si="621">O57+Q57</f>
        <v>13006</v>
      </c>
      <c r="S57" s="7">
        <f t="shared" ref="S57" si="622">+R57-E57</f>
        <v>0</v>
      </c>
      <c r="T57" s="29">
        <v>0</v>
      </c>
      <c r="U57" s="30">
        <f t="shared" ref="U57" si="623">E57*T57</f>
        <v>0</v>
      </c>
      <c r="V57" s="29">
        <v>1</v>
      </c>
      <c r="W57" s="30">
        <f t="shared" ref="W57" si="624">E57*V57</f>
        <v>13006</v>
      </c>
      <c r="X57" s="6">
        <f t="shared" ref="X57" si="625">U57+W57</f>
        <v>13006</v>
      </c>
      <c r="Y57" s="7"/>
      <c r="Z57" s="183">
        <v>1.4999999999999999E-2</v>
      </c>
      <c r="AA57" s="91">
        <f t="shared" ref="AA57" si="626">L57*Z57</f>
        <v>195.09</v>
      </c>
      <c r="AB57" s="90">
        <f t="shared" ref="AB57" si="627">100%-Z57</f>
        <v>0.98499999999999999</v>
      </c>
      <c r="AC57" s="91">
        <f t="shared" ref="AC57" si="628">L57*AB57</f>
        <v>12810.91</v>
      </c>
      <c r="AD57" s="92">
        <f t="shared" ref="AD57" si="629">AA57+AC57</f>
        <v>13006</v>
      </c>
      <c r="AE57" s="144">
        <f t="shared" ref="AE57" si="630">+AD57-E57</f>
        <v>0</v>
      </c>
    </row>
    <row r="58" spans="2:31">
      <c r="B58" s="85"/>
      <c r="C58" s="26"/>
      <c r="D58" s="26"/>
      <c r="E58" s="86"/>
      <c r="F58" s="27"/>
      <c r="G58" s="7"/>
      <c r="H58" s="35"/>
      <c r="I58" s="36"/>
      <c r="J58" s="35"/>
      <c r="K58" s="36"/>
      <c r="L58" s="4"/>
      <c r="M58" s="7"/>
      <c r="N58" s="33"/>
      <c r="O58" s="34"/>
      <c r="P58" s="33"/>
      <c r="Q58" s="34"/>
      <c r="R58" s="5"/>
      <c r="S58" s="7"/>
      <c r="T58" s="29"/>
      <c r="U58" s="30"/>
      <c r="V58" s="29"/>
      <c r="W58" s="30"/>
      <c r="X58" s="6"/>
      <c r="Y58" s="7"/>
      <c r="Z58" s="90"/>
      <c r="AA58" s="91"/>
      <c r="AB58" s="90"/>
      <c r="AC58" s="91"/>
      <c r="AD58" s="95"/>
    </row>
    <row r="59" spans="2:31" ht="15" customHeight="1">
      <c r="B59" s="51"/>
      <c r="C59" s="8"/>
      <c r="D59" s="8"/>
      <c r="E59" s="46">
        <f>SUM(E25:E58)</f>
        <v>1685983</v>
      </c>
      <c r="F59" s="40"/>
      <c r="G59" s="47"/>
      <c r="H59" s="48"/>
      <c r="I59" s="52">
        <f>SUM(I25:I58)</f>
        <v>12889.15</v>
      </c>
      <c r="J59" s="53"/>
      <c r="K59" s="52">
        <f>SUM(K25:K58)</f>
        <v>1673093.85</v>
      </c>
      <c r="L59" s="52">
        <f>SUM(L25:L58)</f>
        <v>1685983</v>
      </c>
      <c r="M59" s="54"/>
      <c r="N59" s="53"/>
      <c r="O59" s="52">
        <f>SUM(O25:O58)</f>
        <v>21594</v>
      </c>
      <c r="P59" s="53"/>
      <c r="Q59" s="52">
        <f>SUM(Q25:Q58)</f>
        <v>1664389</v>
      </c>
      <c r="R59" s="52">
        <f>SUM(R25:R58)</f>
        <v>1685983</v>
      </c>
      <c r="S59" s="54"/>
      <c r="T59" s="54"/>
      <c r="U59" s="52">
        <f>SUM(U25:U26)</f>
        <v>0</v>
      </c>
      <c r="V59" s="54"/>
      <c r="W59" s="52">
        <f>SUM(W25:W58)</f>
        <v>1685983</v>
      </c>
      <c r="X59" s="52">
        <f>SUM(X25:X58)</f>
        <v>1685983</v>
      </c>
      <c r="Y59" s="54"/>
      <c r="Z59" s="54"/>
      <c r="AA59" s="52">
        <f>SUM(AA25:AA58)</f>
        <v>25289.744999999999</v>
      </c>
      <c r="AB59" s="54"/>
      <c r="AC59" s="52">
        <f>SUM(AC25:AC58)</f>
        <v>1660693.2550000004</v>
      </c>
      <c r="AD59" s="52">
        <f>SUM(AD25:AD58)</f>
        <v>1685983</v>
      </c>
    </row>
    <row r="60" spans="2:31" ht="15" customHeight="1" thickBot="1">
      <c r="B60" s="21"/>
      <c r="C60" s="14"/>
      <c r="D60" s="14"/>
      <c r="E60" s="43"/>
      <c r="F60" s="44"/>
      <c r="G60" s="28"/>
      <c r="H60" s="15" t="s">
        <v>11</v>
      </c>
      <c r="I60" s="37"/>
      <c r="J60" s="38"/>
      <c r="K60" s="37"/>
      <c r="L60" s="39"/>
      <c r="M60" s="252">
        <f>O59-I59</f>
        <v>8704.85</v>
      </c>
      <c r="N60" s="253"/>
      <c r="O60" s="115">
        <f>+O59/R59</f>
        <v>1.2807958324609441E-2</v>
      </c>
      <c r="P60" s="41"/>
      <c r="Q60" s="42"/>
      <c r="R60" s="42"/>
      <c r="S60" s="28"/>
      <c r="T60" s="28"/>
      <c r="U60" s="28"/>
      <c r="V60" s="28"/>
      <c r="W60" s="28"/>
      <c r="X60" s="45"/>
      <c r="Y60" s="28"/>
      <c r="Z60" s="28"/>
      <c r="AA60" s="28"/>
      <c r="AB60" s="28"/>
      <c r="AC60" s="28"/>
      <c r="AD60" s="45"/>
    </row>
    <row r="61" spans="2:31" ht="16.5" thickBot="1">
      <c r="B61" s="22"/>
      <c r="C61" s="9"/>
      <c r="D61" s="9"/>
      <c r="E61" s="10"/>
      <c r="F61" s="11"/>
      <c r="G61" s="23"/>
      <c r="H61" s="12"/>
      <c r="I61" s="13"/>
      <c r="J61" s="12"/>
      <c r="K61" s="13"/>
      <c r="L61" s="13"/>
      <c r="M61" s="68" t="s">
        <v>53</v>
      </c>
      <c r="N61" s="250">
        <f>+M60+M20</f>
        <v>-7188.2000000000025</v>
      </c>
      <c r="O61" s="251"/>
      <c r="P61" s="12"/>
      <c r="Q61" s="13"/>
      <c r="R61" s="13"/>
      <c r="S61" s="66"/>
      <c r="T61" s="66"/>
      <c r="U61" s="66"/>
      <c r="V61" s="66"/>
      <c r="W61" s="66"/>
      <c r="X61" s="67"/>
      <c r="Y61" s="66"/>
      <c r="Z61" s="66"/>
      <c r="AA61" s="66"/>
      <c r="AB61" s="66"/>
      <c r="AC61" s="66"/>
      <c r="AD61" s="67"/>
    </row>
    <row r="63" spans="2:31">
      <c r="K63" s="125"/>
      <c r="L63" s="120" t="s">
        <v>58</v>
      </c>
      <c r="M63" s="120"/>
      <c r="N63" s="120"/>
      <c r="O63" s="129" t="s">
        <v>59</v>
      </c>
      <c r="P63" s="120"/>
      <c r="Q63" s="133" t="s">
        <v>60</v>
      </c>
    </row>
    <row r="64" spans="2:31" ht="15" customHeight="1">
      <c r="K64" s="247" t="s">
        <v>57</v>
      </c>
      <c r="L64" s="126" t="s">
        <v>64</v>
      </c>
      <c r="M64" s="120"/>
      <c r="N64" s="120"/>
      <c r="O64" s="130">
        <f>+SUM(O25:O26)</f>
        <v>0</v>
      </c>
      <c r="P64" s="120"/>
      <c r="Q64" s="130">
        <f>+O64</f>
        <v>0</v>
      </c>
    </row>
    <row r="65" spans="11:17">
      <c r="K65" s="248"/>
      <c r="L65" s="127" t="s">
        <v>65</v>
      </c>
      <c r="M65" s="121"/>
      <c r="N65" s="121"/>
      <c r="O65" s="131">
        <f>+SUM(O27:O32)</f>
        <v>6027</v>
      </c>
      <c r="P65" s="121"/>
      <c r="Q65" s="131">
        <f>+O65</f>
        <v>6027</v>
      </c>
    </row>
    <row r="66" spans="11:17">
      <c r="K66" s="248"/>
      <c r="L66" s="127" t="s">
        <v>89</v>
      </c>
      <c r="M66" s="121"/>
      <c r="N66" s="121"/>
      <c r="O66" s="131">
        <f>+SUM(O33:O42)</f>
        <v>1098</v>
      </c>
      <c r="P66" s="121"/>
      <c r="Q66" s="131">
        <f>+O66</f>
        <v>1098</v>
      </c>
    </row>
    <row r="67" spans="11:17">
      <c r="K67" s="248"/>
      <c r="L67" s="127" t="s">
        <v>90</v>
      </c>
      <c r="M67" s="121"/>
      <c r="N67" s="121"/>
      <c r="O67" s="131">
        <f>+SUM(O43:O52)</f>
        <v>13730</v>
      </c>
      <c r="P67" s="121"/>
      <c r="Q67" s="131">
        <f>+O67</f>
        <v>13730</v>
      </c>
    </row>
    <row r="68" spans="11:17">
      <c r="K68" s="249"/>
      <c r="L68" s="128" t="s">
        <v>76</v>
      </c>
      <c r="M68" s="122"/>
      <c r="N68" s="122"/>
      <c r="O68" s="131">
        <f>+SUM(O53:O58)</f>
        <v>739</v>
      </c>
      <c r="P68" s="122"/>
      <c r="Q68" s="131">
        <f>+O68</f>
        <v>739</v>
      </c>
    </row>
    <row r="69" spans="11:17">
      <c r="K69" s="123"/>
      <c r="L69" s="129" t="s">
        <v>16</v>
      </c>
      <c r="M69" s="124"/>
      <c r="N69" s="124"/>
      <c r="O69" s="132">
        <f>+SUM(O64:O68)</f>
        <v>21594</v>
      </c>
      <c r="P69" s="124"/>
      <c r="Q69" s="132">
        <f>+Q68</f>
        <v>739</v>
      </c>
    </row>
  </sheetData>
  <autoFilter ref="B24:AE57" xr:uid="{00000000-0001-0000-0200-000000000000}">
    <filterColumn colId="6" showButton="0"/>
    <filterColumn colId="8" showButton="0"/>
    <filterColumn colId="12" showButton="0"/>
    <filterColumn colId="14" showButton="0"/>
    <filterColumn colId="18" showButton="0"/>
    <filterColumn colId="20" showButton="0"/>
    <filterColumn colId="24" showButton="0"/>
    <filterColumn colId="26" showButton="0"/>
  </autoFilter>
  <mergeCells count="28">
    <mergeCell ref="K64:K68"/>
    <mergeCell ref="N61:O61"/>
    <mergeCell ref="M60:N60"/>
    <mergeCell ref="M20:N20"/>
    <mergeCell ref="H23:K23"/>
    <mergeCell ref="N23:Q23"/>
    <mergeCell ref="T23:W23"/>
    <mergeCell ref="H24:I24"/>
    <mergeCell ref="J24:K24"/>
    <mergeCell ref="N24:O24"/>
    <mergeCell ref="P24:Q24"/>
    <mergeCell ref="T24:U24"/>
    <mergeCell ref="V24:W24"/>
    <mergeCell ref="H2:K2"/>
    <mergeCell ref="N2:Q2"/>
    <mergeCell ref="T2:W2"/>
    <mergeCell ref="H3:I3"/>
    <mergeCell ref="J3:K3"/>
    <mergeCell ref="N3:O3"/>
    <mergeCell ref="P3:Q3"/>
    <mergeCell ref="T3:U3"/>
    <mergeCell ref="V3:W3"/>
    <mergeCell ref="Z2:AC2"/>
    <mergeCell ref="Z3:AA3"/>
    <mergeCell ref="AB3:AC3"/>
    <mergeCell ref="Z23:AC23"/>
    <mergeCell ref="Z24:AA24"/>
    <mergeCell ref="AB24:AC2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AE75"/>
  <sheetViews>
    <sheetView zoomScale="89" zoomScaleNormal="89" workbookViewId="0">
      <pane xSplit="1" ySplit="3" topLeftCell="B45" activePane="bottomRight" state="frozen"/>
      <selection activeCell="Z34" sqref="Z34:Z87"/>
      <selection pane="topRight" activeCell="Z34" sqref="Z34:Z87"/>
      <selection pane="bottomLeft" activeCell="Z34" sqref="Z34:Z87"/>
      <selection pane="bottomRight" activeCell="V63" sqref="V63"/>
    </sheetView>
  </sheetViews>
  <sheetFormatPr defaultRowHeight="15"/>
  <cols>
    <col min="1" max="1" width="2.140625" customWidth="1"/>
    <col min="2" max="2" width="4.140625" customWidth="1"/>
    <col min="3" max="3" width="21.28515625" customWidth="1"/>
    <col min="4" max="4" width="16.7109375" customWidth="1"/>
    <col min="7" max="7" width="1.7109375" customWidth="1"/>
    <col min="8" max="8" width="5.28515625" customWidth="1"/>
    <col min="9" max="9" width="8.7109375" customWidth="1"/>
    <col min="10" max="10" width="5.28515625" customWidth="1"/>
    <col min="11" max="11" width="8.7109375" customWidth="1"/>
    <col min="13" max="13" width="1.7109375" customWidth="1"/>
    <col min="14" max="14" width="5.28515625" customWidth="1"/>
    <col min="15" max="15" width="8.7109375" customWidth="1"/>
    <col min="16" max="16" width="5.28515625" customWidth="1"/>
    <col min="17" max="17" width="8.7109375" customWidth="1"/>
    <col min="19" max="19" width="2.42578125" customWidth="1"/>
    <col min="20" max="20" width="5.28515625" customWidth="1"/>
    <col min="21" max="21" width="8.7109375" customWidth="1"/>
    <col min="22" max="22" width="5.28515625" customWidth="1"/>
    <col min="23" max="23" width="8.7109375" customWidth="1"/>
    <col min="25" max="25" width="1.7109375" customWidth="1"/>
    <col min="26" max="26" width="6.42578125" customWidth="1"/>
    <col min="27" max="27" width="8.7109375" customWidth="1"/>
    <col min="28" max="28" width="5.28515625" customWidth="1"/>
    <col min="29" max="29" width="8.7109375" customWidth="1"/>
    <col min="31" max="31" width="2.140625" bestFit="1" customWidth="1"/>
  </cols>
  <sheetData>
    <row r="1" spans="2:31">
      <c r="B1" s="1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55"/>
      <c r="Y1" s="2"/>
      <c r="Z1" s="2"/>
      <c r="AA1" s="2"/>
      <c r="AB1" s="2"/>
      <c r="AC1" s="2"/>
      <c r="AD1" s="55"/>
    </row>
    <row r="2" spans="2:31">
      <c r="B2" s="49" t="s">
        <v>94</v>
      </c>
      <c r="C2" s="50"/>
      <c r="D2" s="50"/>
      <c r="E2" s="17"/>
      <c r="F2" s="17"/>
      <c r="G2" s="17"/>
      <c r="H2" s="238" t="s">
        <v>6</v>
      </c>
      <c r="I2" s="238"/>
      <c r="J2" s="238"/>
      <c r="K2" s="238"/>
      <c r="L2" s="18"/>
      <c r="M2" s="17"/>
      <c r="N2" s="239" t="s">
        <v>5</v>
      </c>
      <c r="O2" s="239"/>
      <c r="P2" s="239"/>
      <c r="Q2" s="239"/>
      <c r="R2" s="18"/>
      <c r="S2" s="17"/>
      <c r="T2" s="240" t="s">
        <v>8</v>
      </c>
      <c r="U2" s="240"/>
      <c r="V2" s="240"/>
      <c r="W2" s="240"/>
      <c r="X2" s="19"/>
      <c r="Y2" s="17"/>
      <c r="Z2" s="235" t="s">
        <v>43</v>
      </c>
      <c r="AA2" s="235"/>
      <c r="AB2" s="235"/>
      <c r="AC2" s="235"/>
      <c r="AD2" s="19"/>
    </row>
    <row r="3" spans="2:31">
      <c r="B3" s="56" t="s">
        <v>0</v>
      </c>
      <c r="C3" s="56" t="s">
        <v>2</v>
      </c>
      <c r="D3" s="56" t="s">
        <v>1</v>
      </c>
      <c r="E3" s="56" t="s">
        <v>7</v>
      </c>
      <c r="F3" s="56" t="s">
        <v>9</v>
      </c>
      <c r="G3" s="2"/>
      <c r="H3" s="241" t="s">
        <v>3</v>
      </c>
      <c r="I3" s="241"/>
      <c r="J3" s="242" t="s">
        <v>4</v>
      </c>
      <c r="K3" s="242"/>
      <c r="L3" s="3" t="s">
        <v>10</v>
      </c>
      <c r="M3" s="1"/>
      <c r="N3" s="243" t="s">
        <v>3</v>
      </c>
      <c r="O3" s="243"/>
      <c r="P3" s="244" t="s">
        <v>4</v>
      </c>
      <c r="Q3" s="244"/>
      <c r="R3" s="3" t="s">
        <v>10</v>
      </c>
      <c r="S3" s="2"/>
      <c r="T3" s="245" t="s">
        <v>3</v>
      </c>
      <c r="U3" s="245"/>
      <c r="V3" s="246" t="s">
        <v>4</v>
      </c>
      <c r="W3" s="246"/>
      <c r="X3" s="20" t="s">
        <v>10</v>
      </c>
      <c r="Y3" s="2"/>
      <c r="Z3" s="236" t="s">
        <v>3</v>
      </c>
      <c r="AA3" s="236"/>
      <c r="AB3" s="237" t="s">
        <v>4</v>
      </c>
      <c r="AC3" s="237"/>
      <c r="AD3" s="20" t="s">
        <v>10</v>
      </c>
    </row>
    <row r="4" spans="2:31">
      <c r="B4" s="16">
        <v>1</v>
      </c>
      <c r="C4" s="26" t="s">
        <v>126</v>
      </c>
      <c r="D4" s="26" t="s">
        <v>121</v>
      </c>
      <c r="E4" s="57">
        <v>13001</v>
      </c>
      <c r="F4" s="27">
        <v>44963</v>
      </c>
      <c r="G4" s="7"/>
      <c r="H4" s="35">
        <v>0.55000000000000004</v>
      </c>
      <c r="I4" s="36">
        <f t="shared" ref="I4" si="0">E4*H4</f>
        <v>7150.55</v>
      </c>
      <c r="J4" s="35">
        <f t="shared" ref="J4" si="1">100%-H4</f>
        <v>0.44999999999999996</v>
      </c>
      <c r="K4" s="36">
        <f t="shared" ref="K4" si="2">E4*J4</f>
        <v>5850.45</v>
      </c>
      <c r="L4" s="4">
        <f t="shared" ref="L4" si="3">I4+K4</f>
        <v>13001</v>
      </c>
      <c r="M4" s="7"/>
      <c r="N4" s="33">
        <f t="shared" ref="N4" si="4">O4/E4</f>
        <v>0.5843396661795246</v>
      </c>
      <c r="O4" s="34">
        <v>7597</v>
      </c>
      <c r="P4" s="33">
        <f t="shared" ref="P4" si="5">Q4/E4</f>
        <v>0.41566033382047535</v>
      </c>
      <c r="Q4" s="34">
        <f t="shared" ref="Q4:Q13" si="6">L4-O4</f>
        <v>5404</v>
      </c>
      <c r="R4" s="5">
        <f t="shared" ref="R4" si="7">O4+Q4</f>
        <v>13001</v>
      </c>
      <c r="S4" s="7">
        <f t="shared" ref="S4" si="8">+R4-E4</f>
        <v>0</v>
      </c>
      <c r="T4" s="29">
        <v>0.5</v>
      </c>
      <c r="U4" s="30">
        <f t="shared" ref="U4" si="9">E4*T4</f>
        <v>6500.5</v>
      </c>
      <c r="V4" s="29">
        <v>0.5</v>
      </c>
      <c r="W4" s="30">
        <f t="shared" ref="W4" si="10">E4*V4</f>
        <v>6500.5</v>
      </c>
      <c r="X4" s="6">
        <f t="shared" ref="X4" si="11">U4+W4</f>
        <v>13001</v>
      </c>
      <c r="Y4" s="7"/>
      <c r="Z4" s="90">
        <v>0.6</v>
      </c>
      <c r="AA4" s="91">
        <f t="shared" ref="AA4" si="12">L4*Z4</f>
        <v>7800.5999999999995</v>
      </c>
      <c r="AB4" s="90">
        <f t="shared" ref="AB4" si="13">100%-Z4</f>
        <v>0.4</v>
      </c>
      <c r="AC4" s="91">
        <f t="shared" ref="AC4" si="14">L4*AB4</f>
        <v>5200.4000000000005</v>
      </c>
      <c r="AD4" s="92">
        <f t="shared" ref="AD4" si="15">AA4+AC4</f>
        <v>13001</v>
      </c>
      <c r="AE4" s="144">
        <f t="shared" ref="AE4" si="16">+AD4-E4</f>
        <v>0</v>
      </c>
    </row>
    <row r="5" spans="2:31" ht="15" customHeight="1">
      <c r="B5" s="85">
        <f>1+B4</f>
        <v>2</v>
      </c>
      <c r="C5" s="32" t="s">
        <v>191</v>
      </c>
      <c r="D5" s="32" t="s">
        <v>121</v>
      </c>
      <c r="E5" s="31">
        <v>12461</v>
      </c>
      <c r="F5" s="27">
        <v>44965</v>
      </c>
      <c r="G5" s="7"/>
      <c r="H5" s="35">
        <v>0.55000000000000004</v>
      </c>
      <c r="I5" s="36">
        <f t="shared" ref="I5" si="17">E5*H5</f>
        <v>6853.55</v>
      </c>
      <c r="J5" s="35">
        <f t="shared" ref="J5" si="18">100%-H5</f>
        <v>0.44999999999999996</v>
      </c>
      <c r="K5" s="36">
        <f t="shared" ref="K5" si="19">E5*J5</f>
        <v>5607.45</v>
      </c>
      <c r="L5" s="4">
        <f t="shared" ref="L5" si="20">I5+K5</f>
        <v>12461</v>
      </c>
      <c r="M5" s="7"/>
      <c r="N5" s="33">
        <f t="shared" ref="N5" si="21">O5/E5</f>
        <v>0.55998715993900972</v>
      </c>
      <c r="O5" s="34">
        <v>6978</v>
      </c>
      <c r="P5" s="33">
        <f t="shared" ref="P5" si="22">Q5/E5</f>
        <v>0.44001284006099028</v>
      </c>
      <c r="Q5" s="34">
        <f t="shared" si="6"/>
        <v>5483</v>
      </c>
      <c r="R5" s="5">
        <f t="shared" ref="R5" si="23">O5+Q5</f>
        <v>12461</v>
      </c>
      <c r="S5" s="7">
        <f t="shared" ref="S5" si="24">+R5-E5</f>
        <v>0</v>
      </c>
      <c r="T5" s="29">
        <v>0.5</v>
      </c>
      <c r="U5" s="30">
        <f t="shared" ref="U5" si="25">E5*T5</f>
        <v>6230.5</v>
      </c>
      <c r="V5" s="29">
        <v>0.5</v>
      </c>
      <c r="W5" s="30">
        <f t="shared" ref="W5" si="26">E5*V5</f>
        <v>6230.5</v>
      </c>
      <c r="X5" s="6">
        <f t="shared" ref="X5" si="27">U5+W5</f>
        <v>12461</v>
      </c>
      <c r="Y5" s="7"/>
      <c r="Z5" s="90">
        <v>0.6</v>
      </c>
      <c r="AA5" s="91">
        <f t="shared" ref="AA5" si="28">L5*Z5</f>
        <v>7476.5999999999995</v>
      </c>
      <c r="AB5" s="90">
        <f t="shared" ref="AB5" si="29">100%-Z5</f>
        <v>0.4</v>
      </c>
      <c r="AC5" s="91">
        <f t="shared" ref="AC5" si="30">L5*AB5</f>
        <v>4984.4000000000005</v>
      </c>
      <c r="AD5" s="92">
        <f t="shared" ref="AD5" si="31">AA5+AC5</f>
        <v>12461</v>
      </c>
      <c r="AE5" s="144">
        <f t="shared" ref="AE5" si="32">+AD5-E5</f>
        <v>0</v>
      </c>
    </row>
    <row r="6" spans="2:31">
      <c r="B6" s="85">
        <f t="shared" ref="B6:B15" si="33">1+B5</f>
        <v>3</v>
      </c>
      <c r="C6" s="32" t="s">
        <v>195</v>
      </c>
      <c r="D6" s="32" t="s">
        <v>121</v>
      </c>
      <c r="E6" s="31">
        <v>13002</v>
      </c>
      <c r="F6" s="27">
        <v>44970</v>
      </c>
      <c r="G6" s="7"/>
      <c r="H6" s="35">
        <v>0.55000000000000004</v>
      </c>
      <c r="I6" s="36">
        <f t="shared" ref="I6" si="34">E6*H6</f>
        <v>7151.1</v>
      </c>
      <c r="J6" s="35">
        <f t="shared" ref="J6" si="35">100%-H6</f>
        <v>0.44999999999999996</v>
      </c>
      <c r="K6" s="36">
        <f t="shared" ref="K6" si="36">E6*J6</f>
        <v>5850.9</v>
      </c>
      <c r="L6" s="4">
        <f t="shared" ref="L6" si="37">I6+K6</f>
        <v>13002</v>
      </c>
      <c r="M6" s="7"/>
      <c r="N6" s="33">
        <f t="shared" ref="N6" si="38">O6/E6</f>
        <v>0.53299492385786806</v>
      </c>
      <c r="O6" s="34">
        <v>6930</v>
      </c>
      <c r="P6" s="33">
        <f t="shared" ref="P6" si="39">Q6/E6</f>
        <v>0.46700507614213199</v>
      </c>
      <c r="Q6" s="34">
        <f t="shared" si="6"/>
        <v>6072</v>
      </c>
      <c r="R6" s="5">
        <f t="shared" ref="R6" si="40">O6+Q6</f>
        <v>13002</v>
      </c>
      <c r="S6" s="7">
        <f t="shared" ref="S6" si="41">+R6-E6</f>
        <v>0</v>
      </c>
      <c r="T6" s="29">
        <v>0.5</v>
      </c>
      <c r="U6" s="30">
        <f t="shared" ref="U6" si="42">E6*T6</f>
        <v>6501</v>
      </c>
      <c r="V6" s="29">
        <v>0.5</v>
      </c>
      <c r="W6" s="30">
        <f t="shared" ref="W6" si="43">E6*V6</f>
        <v>6501</v>
      </c>
      <c r="X6" s="6">
        <f t="shared" ref="X6" si="44">U6+W6</f>
        <v>13002</v>
      </c>
      <c r="Y6" s="7"/>
      <c r="Z6" s="90">
        <v>0.6</v>
      </c>
      <c r="AA6" s="91">
        <f t="shared" ref="AA6" si="45">L6*Z6</f>
        <v>7801.2</v>
      </c>
      <c r="AB6" s="90">
        <f t="shared" ref="AB6" si="46">100%-Z6</f>
        <v>0.4</v>
      </c>
      <c r="AC6" s="91">
        <f t="shared" ref="AC6" si="47">L6*AB6</f>
        <v>5200.8</v>
      </c>
      <c r="AD6" s="92">
        <f t="shared" ref="AD6" si="48">AA6+AC6</f>
        <v>13002</v>
      </c>
      <c r="AE6" s="144">
        <f t="shared" ref="AE6" si="49">+AD6-E6</f>
        <v>0</v>
      </c>
    </row>
    <row r="7" spans="2:31">
      <c r="B7" s="85">
        <f t="shared" si="33"/>
        <v>4</v>
      </c>
      <c r="C7" s="26" t="s">
        <v>169</v>
      </c>
      <c r="D7" s="32" t="s">
        <v>121</v>
      </c>
      <c r="E7" s="57">
        <v>13507</v>
      </c>
      <c r="F7" s="27">
        <v>44974</v>
      </c>
      <c r="G7" s="7"/>
      <c r="H7" s="35">
        <v>0.55000000000000004</v>
      </c>
      <c r="I7" s="36">
        <f t="shared" ref="I7" si="50">E7*H7</f>
        <v>7428.85</v>
      </c>
      <c r="J7" s="35">
        <f t="shared" ref="J7" si="51">100%-H7</f>
        <v>0.44999999999999996</v>
      </c>
      <c r="K7" s="36">
        <f t="shared" ref="K7" si="52">E7*J7</f>
        <v>6078.15</v>
      </c>
      <c r="L7" s="4">
        <f t="shared" ref="L7" si="53">I7+K7</f>
        <v>13507</v>
      </c>
      <c r="M7" s="7"/>
      <c r="N7" s="33">
        <f t="shared" ref="N7" si="54">O7/E7</f>
        <v>0.52321018731028357</v>
      </c>
      <c r="O7" s="34">
        <v>7067</v>
      </c>
      <c r="P7" s="33">
        <f t="shared" ref="P7" si="55">Q7/E7</f>
        <v>0.47678981268971643</v>
      </c>
      <c r="Q7" s="34">
        <f t="shared" si="6"/>
        <v>6440</v>
      </c>
      <c r="R7" s="5">
        <f t="shared" ref="R7" si="56">O7+Q7</f>
        <v>13507</v>
      </c>
      <c r="S7" s="7">
        <f t="shared" ref="S7" si="57">+R7-E7</f>
        <v>0</v>
      </c>
      <c r="T7" s="29">
        <v>0.5</v>
      </c>
      <c r="U7" s="30">
        <f t="shared" ref="U7" si="58">E7*T7</f>
        <v>6753.5</v>
      </c>
      <c r="V7" s="29">
        <v>0.5</v>
      </c>
      <c r="W7" s="30">
        <f t="shared" ref="W7" si="59">E7*V7</f>
        <v>6753.5</v>
      </c>
      <c r="X7" s="6">
        <f t="shared" ref="X7" si="60">U7+W7</f>
        <v>13507</v>
      </c>
      <c r="Y7" s="7"/>
      <c r="Z7" s="90">
        <v>0.6</v>
      </c>
      <c r="AA7" s="91">
        <f t="shared" ref="AA7" si="61">L7*Z7</f>
        <v>8104.2</v>
      </c>
      <c r="AB7" s="90">
        <f t="shared" ref="AB7" si="62">100%-Z7</f>
        <v>0.4</v>
      </c>
      <c r="AC7" s="91">
        <f t="shared" ref="AC7" si="63">L7*AB7</f>
        <v>5402.8</v>
      </c>
      <c r="AD7" s="92">
        <f t="shared" ref="AD7" si="64">AA7+AC7</f>
        <v>13507</v>
      </c>
      <c r="AE7" s="144">
        <f t="shared" ref="AE7" si="65">+AD7-E7</f>
        <v>0</v>
      </c>
    </row>
    <row r="8" spans="2:31">
      <c r="B8" s="85">
        <f t="shared" si="33"/>
        <v>5</v>
      </c>
      <c r="C8" s="32" t="s">
        <v>152</v>
      </c>
      <c r="D8" s="32" t="s">
        <v>117</v>
      </c>
      <c r="E8" s="31">
        <v>12302</v>
      </c>
      <c r="F8" s="27">
        <v>44975</v>
      </c>
      <c r="G8" s="7"/>
      <c r="H8" s="35">
        <v>0.55000000000000004</v>
      </c>
      <c r="I8" s="36">
        <f t="shared" ref="I8" si="66">E8*H8</f>
        <v>6766.1</v>
      </c>
      <c r="J8" s="35">
        <f t="shared" ref="J8" si="67">100%-H8</f>
        <v>0.44999999999999996</v>
      </c>
      <c r="K8" s="36">
        <f t="shared" ref="K8" si="68">E8*J8</f>
        <v>5535.9</v>
      </c>
      <c r="L8" s="4">
        <f t="shared" ref="L8" si="69">I8+K8</f>
        <v>12302</v>
      </c>
      <c r="M8" s="7"/>
      <c r="N8" s="33">
        <f t="shared" ref="N8" si="70">O8/E8</f>
        <v>0.53048284831734682</v>
      </c>
      <c r="O8" s="34">
        <v>6526</v>
      </c>
      <c r="P8" s="33">
        <f t="shared" ref="P8" si="71">Q8/E8</f>
        <v>0.46951715168265323</v>
      </c>
      <c r="Q8" s="34">
        <f t="shared" si="6"/>
        <v>5776</v>
      </c>
      <c r="R8" s="5">
        <f t="shared" ref="R8" si="72">O8+Q8</f>
        <v>12302</v>
      </c>
      <c r="S8" s="7">
        <f t="shared" ref="S8" si="73">+R8-E8</f>
        <v>0</v>
      </c>
      <c r="T8" s="29">
        <v>0.5</v>
      </c>
      <c r="U8" s="30">
        <f t="shared" ref="U8" si="74">E8*T8</f>
        <v>6151</v>
      </c>
      <c r="V8" s="29">
        <v>0.5</v>
      </c>
      <c r="W8" s="30">
        <f t="shared" ref="W8" si="75">E8*V8</f>
        <v>6151</v>
      </c>
      <c r="X8" s="6">
        <f t="shared" ref="X8" si="76">U8+W8</f>
        <v>12302</v>
      </c>
      <c r="Y8" s="7"/>
      <c r="Z8" s="90">
        <v>0.6</v>
      </c>
      <c r="AA8" s="91">
        <f t="shared" ref="AA8" si="77">L8*Z8</f>
        <v>7381.2</v>
      </c>
      <c r="AB8" s="90">
        <f t="shared" ref="AB8" si="78">100%-Z8</f>
        <v>0.4</v>
      </c>
      <c r="AC8" s="91">
        <f t="shared" ref="AC8" si="79">L8*AB8</f>
        <v>4920.8</v>
      </c>
      <c r="AD8" s="92">
        <f t="shared" ref="AD8" si="80">AA8+AC8</f>
        <v>12302</v>
      </c>
      <c r="AE8" s="144">
        <f t="shared" ref="AE8" si="81">+AD8-E8</f>
        <v>0</v>
      </c>
    </row>
    <row r="9" spans="2:31">
      <c r="B9" s="85">
        <f t="shared" si="33"/>
        <v>6</v>
      </c>
      <c r="C9" s="32" t="s">
        <v>145</v>
      </c>
      <c r="D9" s="32" t="s">
        <v>121</v>
      </c>
      <c r="E9" s="31">
        <v>13005</v>
      </c>
      <c r="F9" s="27">
        <v>44975</v>
      </c>
      <c r="G9" s="7"/>
      <c r="H9" s="35">
        <v>0.55000000000000004</v>
      </c>
      <c r="I9" s="36">
        <f t="shared" ref="I9" si="82">E9*H9</f>
        <v>7152.7500000000009</v>
      </c>
      <c r="J9" s="35">
        <f t="shared" ref="J9" si="83">100%-H9</f>
        <v>0.44999999999999996</v>
      </c>
      <c r="K9" s="36">
        <f t="shared" ref="K9" si="84">E9*J9</f>
        <v>5852.2499999999991</v>
      </c>
      <c r="L9" s="4">
        <f t="shared" ref="L9" si="85">I9+K9</f>
        <v>13005</v>
      </c>
      <c r="M9" s="7"/>
      <c r="N9" s="33">
        <f t="shared" ref="N9" si="86">O9/E9</f>
        <v>0.52572087658592848</v>
      </c>
      <c r="O9" s="34">
        <v>6837</v>
      </c>
      <c r="P9" s="33">
        <f t="shared" ref="P9" si="87">Q9/E9</f>
        <v>0.47427912341407152</v>
      </c>
      <c r="Q9" s="34">
        <f t="shared" si="6"/>
        <v>6168</v>
      </c>
      <c r="R9" s="5">
        <f t="shared" ref="R9" si="88">O9+Q9</f>
        <v>13005</v>
      </c>
      <c r="S9" s="7">
        <f t="shared" ref="S9" si="89">+R9-E9</f>
        <v>0</v>
      </c>
      <c r="T9" s="29">
        <v>0.5</v>
      </c>
      <c r="U9" s="30">
        <f t="shared" ref="U9" si="90">E9*T9</f>
        <v>6502.5</v>
      </c>
      <c r="V9" s="29">
        <v>0.5</v>
      </c>
      <c r="W9" s="30">
        <f t="shared" ref="W9" si="91">E9*V9</f>
        <v>6502.5</v>
      </c>
      <c r="X9" s="6">
        <f t="shared" ref="X9" si="92">U9+W9</f>
        <v>13005</v>
      </c>
      <c r="Y9" s="7"/>
      <c r="Z9" s="90">
        <v>0.6</v>
      </c>
      <c r="AA9" s="91">
        <f t="shared" ref="AA9" si="93">L9*Z9</f>
        <v>7803</v>
      </c>
      <c r="AB9" s="90">
        <f t="shared" ref="AB9" si="94">100%-Z9</f>
        <v>0.4</v>
      </c>
      <c r="AC9" s="91">
        <f t="shared" ref="AC9" si="95">L9*AB9</f>
        <v>5202</v>
      </c>
      <c r="AD9" s="92">
        <f t="shared" ref="AD9" si="96">AA9+AC9</f>
        <v>13005</v>
      </c>
      <c r="AE9" s="144">
        <f t="shared" ref="AE9" si="97">+AD9-E9</f>
        <v>0</v>
      </c>
    </row>
    <row r="10" spans="2:31">
      <c r="B10" s="85">
        <f t="shared" si="33"/>
        <v>7</v>
      </c>
      <c r="C10" s="32" t="s">
        <v>202</v>
      </c>
      <c r="D10" s="32" t="s">
        <v>121</v>
      </c>
      <c r="E10" s="31">
        <v>12092</v>
      </c>
      <c r="F10" s="27">
        <v>44976</v>
      </c>
      <c r="G10" s="7"/>
      <c r="H10" s="35">
        <v>0.55000000000000004</v>
      </c>
      <c r="I10" s="36">
        <f t="shared" ref="I10" si="98">E10*H10</f>
        <v>6650.6</v>
      </c>
      <c r="J10" s="35">
        <f t="shared" ref="J10" si="99">100%-H10</f>
        <v>0.44999999999999996</v>
      </c>
      <c r="K10" s="36">
        <f t="shared" ref="K10" si="100">E10*J10</f>
        <v>5441.4</v>
      </c>
      <c r="L10" s="4">
        <f t="shared" ref="L10" si="101">I10+K10</f>
        <v>12092</v>
      </c>
      <c r="M10" s="7"/>
      <c r="N10" s="33">
        <f>O10/E10</f>
        <v>0.53225272907707577</v>
      </c>
      <c r="O10" s="34">
        <v>6436</v>
      </c>
      <c r="P10" s="33">
        <f t="shared" ref="P10" si="102">Q10/E10</f>
        <v>0.46774727092292423</v>
      </c>
      <c r="Q10" s="34">
        <f t="shared" si="6"/>
        <v>5656</v>
      </c>
      <c r="R10" s="5">
        <f t="shared" ref="R10" si="103">O10+Q10</f>
        <v>12092</v>
      </c>
      <c r="S10" s="7">
        <f t="shared" ref="S10" si="104">+R10-E10</f>
        <v>0</v>
      </c>
      <c r="T10" s="29">
        <v>0.5</v>
      </c>
      <c r="U10" s="30">
        <f t="shared" ref="U10" si="105">E10*T10</f>
        <v>6046</v>
      </c>
      <c r="V10" s="29">
        <v>0.5</v>
      </c>
      <c r="W10" s="30">
        <f t="shared" ref="W10" si="106">E10*V10</f>
        <v>6046</v>
      </c>
      <c r="X10" s="6">
        <f t="shared" ref="X10" si="107">U10+W10</f>
        <v>12092</v>
      </c>
      <c r="Y10" s="7"/>
      <c r="Z10" s="90">
        <v>0.6</v>
      </c>
      <c r="AA10" s="91">
        <f t="shared" ref="AA10" si="108">L10*Z10</f>
        <v>7255.2</v>
      </c>
      <c r="AB10" s="90">
        <f t="shared" ref="AB10" si="109">100%-Z10</f>
        <v>0.4</v>
      </c>
      <c r="AC10" s="91">
        <f t="shared" ref="AC10" si="110">L10*AB10</f>
        <v>4836.8</v>
      </c>
      <c r="AD10" s="92">
        <f t="shared" ref="AD10" si="111">AA10+AC10</f>
        <v>12092</v>
      </c>
      <c r="AE10" s="144">
        <f t="shared" ref="AE10" si="112">+AD10-E10</f>
        <v>0</v>
      </c>
    </row>
    <row r="11" spans="2:31">
      <c r="B11" s="85">
        <f t="shared" si="33"/>
        <v>8</v>
      </c>
      <c r="C11" s="26" t="s">
        <v>176</v>
      </c>
      <c r="D11" s="32" t="s">
        <v>121</v>
      </c>
      <c r="E11" s="31">
        <v>13551</v>
      </c>
      <c r="F11" s="27">
        <v>44976</v>
      </c>
      <c r="G11" s="7"/>
      <c r="H11" s="35">
        <v>0.55000000000000004</v>
      </c>
      <c r="I11" s="36">
        <f t="shared" ref="I11" si="113">E11*H11</f>
        <v>7453.05</v>
      </c>
      <c r="J11" s="35">
        <f t="shared" ref="J11" si="114">100%-H11</f>
        <v>0.44999999999999996</v>
      </c>
      <c r="K11" s="36">
        <f t="shared" ref="K11" si="115">E11*J11</f>
        <v>6097.95</v>
      </c>
      <c r="L11" s="4">
        <f t="shared" ref="L11" si="116">I11+K11</f>
        <v>13551</v>
      </c>
      <c r="M11" s="7"/>
      <c r="N11" s="33">
        <f>O11/E11</f>
        <v>0.55656409121098072</v>
      </c>
      <c r="O11" s="34">
        <v>7542</v>
      </c>
      <c r="P11" s="33">
        <f t="shared" ref="P11" si="117">Q11/E11</f>
        <v>0.44343590878901928</v>
      </c>
      <c r="Q11" s="34">
        <f t="shared" si="6"/>
        <v>6009</v>
      </c>
      <c r="R11" s="5">
        <f t="shared" ref="R11" si="118">O11+Q11</f>
        <v>13551</v>
      </c>
      <c r="S11" s="7">
        <f t="shared" ref="S11" si="119">+R11-E11</f>
        <v>0</v>
      </c>
      <c r="T11" s="29">
        <v>0.5</v>
      </c>
      <c r="U11" s="30">
        <f t="shared" ref="U11" si="120">E11*T11</f>
        <v>6775.5</v>
      </c>
      <c r="V11" s="29">
        <v>0.5</v>
      </c>
      <c r="W11" s="30">
        <f t="shared" ref="W11" si="121">E11*V11</f>
        <v>6775.5</v>
      </c>
      <c r="X11" s="6">
        <f t="shared" ref="X11" si="122">U11+W11</f>
        <v>13551</v>
      </c>
      <c r="Y11" s="7"/>
      <c r="Z11" s="90">
        <v>0.6</v>
      </c>
      <c r="AA11" s="91">
        <f t="shared" ref="AA11" si="123">L11*Z11</f>
        <v>8130.5999999999995</v>
      </c>
      <c r="AB11" s="90">
        <f t="shared" ref="AB11" si="124">100%-Z11</f>
        <v>0.4</v>
      </c>
      <c r="AC11" s="91">
        <f t="shared" ref="AC11" si="125">L11*AB11</f>
        <v>5420.4000000000005</v>
      </c>
      <c r="AD11" s="92">
        <f t="shared" ref="AD11" si="126">AA11+AC11</f>
        <v>13551</v>
      </c>
      <c r="AE11" s="144">
        <f t="shared" ref="AE11" si="127">+AD11-E11</f>
        <v>0</v>
      </c>
    </row>
    <row r="12" spans="2:31">
      <c r="B12" s="85">
        <f t="shared" si="33"/>
        <v>9</v>
      </c>
      <c r="C12" s="26" t="s">
        <v>206</v>
      </c>
      <c r="D12" s="32" t="s">
        <v>117</v>
      </c>
      <c r="E12" s="31">
        <v>12305</v>
      </c>
      <c r="F12" s="27">
        <v>44978</v>
      </c>
      <c r="G12" s="7"/>
      <c r="H12" s="35">
        <v>0.55000000000000004</v>
      </c>
      <c r="I12" s="36">
        <f t="shared" ref="I12" si="128">E12*H12</f>
        <v>6767.7500000000009</v>
      </c>
      <c r="J12" s="35">
        <f t="shared" ref="J12" si="129">100%-H12</f>
        <v>0.44999999999999996</v>
      </c>
      <c r="K12" s="36">
        <f t="shared" ref="K12" si="130">E12*J12</f>
        <v>5537.2499999999991</v>
      </c>
      <c r="L12" s="4">
        <f t="shared" ref="L12" si="131">I12+K12</f>
        <v>12305</v>
      </c>
      <c r="M12" s="7"/>
      <c r="N12" s="33">
        <f>O12/E12</f>
        <v>0.59073547338480292</v>
      </c>
      <c r="O12" s="34">
        <v>7269</v>
      </c>
      <c r="P12" s="33">
        <f t="shared" ref="P12" si="132">Q12/E12</f>
        <v>0.40926452661519708</v>
      </c>
      <c r="Q12" s="34">
        <f t="shared" si="6"/>
        <v>5036</v>
      </c>
      <c r="R12" s="5">
        <f t="shared" ref="R12" si="133">O12+Q12</f>
        <v>12305</v>
      </c>
      <c r="S12" s="7">
        <f t="shared" ref="S12" si="134">+R12-E12</f>
        <v>0</v>
      </c>
      <c r="T12" s="29">
        <v>0.5</v>
      </c>
      <c r="U12" s="30">
        <f t="shared" ref="U12" si="135">E12*T12</f>
        <v>6152.5</v>
      </c>
      <c r="V12" s="29">
        <v>0.5</v>
      </c>
      <c r="W12" s="30">
        <f t="shared" ref="W12" si="136">E12*V12</f>
        <v>6152.5</v>
      </c>
      <c r="X12" s="6">
        <f t="shared" ref="X12" si="137">U12+W12</f>
        <v>12305</v>
      </c>
      <c r="Y12" s="7"/>
      <c r="Z12" s="90">
        <v>0.6</v>
      </c>
      <c r="AA12" s="91">
        <f t="shared" ref="AA12" si="138">L12*Z12</f>
        <v>7383</v>
      </c>
      <c r="AB12" s="90">
        <f t="shared" ref="AB12" si="139">100%-Z12</f>
        <v>0.4</v>
      </c>
      <c r="AC12" s="91">
        <f t="shared" ref="AC12" si="140">L12*AB12</f>
        <v>4922</v>
      </c>
      <c r="AD12" s="92">
        <f t="shared" ref="AD12" si="141">AA12+AC12</f>
        <v>12305</v>
      </c>
      <c r="AE12" s="144">
        <f t="shared" ref="AE12" si="142">+AD12-E12</f>
        <v>0</v>
      </c>
    </row>
    <row r="13" spans="2:31">
      <c r="B13" s="85">
        <f t="shared" si="33"/>
        <v>10</v>
      </c>
      <c r="C13" s="32" t="s">
        <v>195</v>
      </c>
      <c r="D13" s="32" t="s">
        <v>121</v>
      </c>
      <c r="E13" s="31">
        <v>12903</v>
      </c>
      <c r="F13" s="27">
        <v>44979</v>
      </c>
      <c r="G13" s="7"/>
      <c r="H13" s="35">
        <v>0.55000000000000004</v>
      </c>
      <c r="I13" s="36">
        <f t="shared" ref="I13" si="143">E13*H13</f>
        <v>7096.6500000000005</v>
      </c>
      <c r="J13" s="35">
        <f t="shared" ref="J13" si="144">100%-H13</f>
        <v>0.44999999999999996</v>
      </c>
      <c r="K13" s="36">
        <f t="shared" ref="K13" si="145">E13*J13</f>
        <v>5806.3499999999995</v>
      </c>
      <c r="L13" s="4">
        <f t="shared" ref="L13" si="146">I13+K13</f>
        <v>12903</v>
      </c>
      <c r="M13" s="7"/>
      <c r="N13" s="33">
        <f>O13/E13</f>
        <v>0.5605673099279237</v>
      </c>
      <c r="O13" s="34">
        <v>7233</v>
      </c>
      <c r="P13" s="33">
        <f t="shared" ref="P13" si="147">Q13/E13</f>
        <v>0.43943269007207625</v>
      </c>
      <c r="Q13" s="34">
        <f t="shared" si="6"/>
        <v>5670</v>
      </c>
      <c r="R13" s="5">
        <f t="shared" ref="R13" si="148">O13+Q13</f>
        <v>12903</v>
      </c>
      <c r="S13" s="7">
        <f t="shared" ref="S13" si="149">+R13-E13</f>
        <v>0</v>
      </c>
      <c r="T13" s="29">
        <v>0.5</v>
      </c>
      <c r="U13" s="30">
        <f t="shared" ref="U13" si="150">E13*T13</f>
        <v>6451.5</v>
      </c>
      <c r="V13" s="29">
        <v>0.5</v>
      </c>
      <c r="W13" s="30">
        <f t="shared" ref="W13" si="151">E13*V13</f>
        <v>6451.5</v>
      </c>
      <c r="X13" s="6">
        <f t="shared" ref="X13" si="152">U13+W13</f>
        <v>12903</v>
      </c>
      <c r="Y13" s="7"/>
      <c r="Z13" s="90">
        <v>0.6</v>
      </c>
      <c r="AA13" s="91">
        <f t="shared" ref="AA13" si="153">L13*Z13</f>
        <v>7741.7999999999993</v>
      </c>
      <c r="AB13" s="90">
        <f t="shared" ref="AB13" si="154">100%-Z13</f>
        <v>0.4</v>
      </c>
      <c r="AC13" s="91">
        <f t="shared" ref="AC13" si="155">L13*AB13</f>
        <v>5161.2000000000007</v>
      </c>
      <c r="AD13" s="92">
        <f t="shared" ref="AD13" si="156">AA13+AC13</f>
        <v>12903</v>
      </c>
      <c r="AE13" s="144">
        <f t="shared" ref="AE13" si="157">+AD13-E13</f>
        <v>0</v>
      </c>
    </row>
    <row r="14" spans="2:31">
      <c r="B14" s="85">
        <f t="shared" si="33"/>
        <v>11</v>
      </c>
      <c r="C14" s="32" t="s">
        <v>210</v>
      </c>
      <c r="D14" s="32" t="s">
        <v>211</v>
      </c>
      <c r="E14" s="31">
        <v>88368</v>
      </c>
      <c r="F14" s="27">
        <v>44980</v>
      </c>
      <c r="G14" s="7"/>
      <c r="H14" s="35">
        <v>0.7</v>
      </c>
      <c r="I14" s="36">
        <f t="shared" ref="I14:I15" si="158">E14*H14</f>
        <v>61857.599999999999</v>
      </c>
      <c r="J14" s="35">
        <f t="shared" ref="J14:J15" si="159">100%-H14</f>
        <v>0.30000000000000004</v>
      </c>
      <c r="K14" s="36">
        <f t="shared" ref="K14:K15" si="160">E14*J14</f>
        <v>26510.400000000005</v>
      </c>
      <c r="L14" s="4">
        <f t="shared" ref="L14:L15" si="161">I14+K14</f>
        <v>88368</v>
      </c>
      <c r="M14" s="7"/>
      <c r="N14" s="33">
        <f>O14/E14</f>
        <v>0.71869907658881038</v>
      </c>
      <c r="O14" s="34">
        <v>63510</v>
      </c>
      <c r="P14" s="33">
        <f t="shared" ref="P14" si="162">Q14/E14</f>
        <v>0.28130092341118956</v>
      </c>
      <c r="Q14" s="34">
        <f t="shared" ref="Q14" si="163">L14-O14</f>
        <v>24858</v>
      </c>
      <c r="R14" s="5">
        <f t="shared" ref="R14" si="164">O14+Q14</f>
        <v>88368</v>
      </c>
      <c r="S14" s="7">
        <f t="shared" ref="S14" si="165">+R14-E14</f>
        <v>0</v>
      </c>
      <c r="T14" s="29">
        <v>0.5</v>
      </c>
      <c r="U14" s="30">
        <f t="shared" ref="U14" si="166">E14*T14</f>
        <v>44184</v>
      </c>
      <c r="V14" s="29">
        <v>0.5</v>
      </c>
      <c r="W14" s="30">
        <f t="shared" ref="W14" si="167">E14*V14</f>
        <v>44184</v>
      </c>
      <c r="X14" s="6">
        <f t="shared" ref="X14" si="168">U14+W14</f>
        <v>88368</v>
      </c>
      <c r="Y14" s="7"/>
      <c r="Z14" s="90">
        <v>0.6</v>
      </c>
      <c r="AA14" s="91">
        <f t="shared" ref="AA14" si="169">L14*Z14</f>
        <v>53020.799999999996</v>
      </c>
      <c r="AB14" s="90">
        <f t="shared" ref="AB14" si="170">100%-Z14</f>
        <v>0.4</v>
      </c>
      <c r="AC14" s="91">
        <f t="shared" ref="AC14" si="171">L14*AB14</f>
        <v>35347.200000000004</v>
      </c>
      <c r="AD14" s="92">
        <f t="shared" ref="AD14" si="172">AA14+AC14</f>
        <v>88368</v>
      </c>
      <c r="AE14" s="144">
        <f t="shared" ref="AE14" si="173">+AD14-E14</f>
        <v>0</v>
      </c>
    </row>
    <row r="15" spans="2:31">
      <c r="B15" s="85">
        <f t="shared" si="33"/>
        <v>12</v>
      </c>
      <c r="C15" s="32" t="s">
        <v>153</v>
      </c>
      <c r="D15" s="32" t="s">
        <v>121</v>
      </c>
      <c r="E15" s="31">
        <v>13036</v>
      </c>
      <c r="F15" s="27">
        <v>44985</v>
      </c>
      <c r="G15" s="7"/>
      <c r="H15" s="35">
        <v>0.55000000000000004</v>
      </c>
      <c r="I15" s="36">
        <f t="shared" si="158"/>
        <v>7169.8</v>
      </c>
      <c r="J15" s="35">
        <f t="shared" si="159"/>
        <v>0.44999999999999996</v>
      </c>
      <c r="K15" s="36">
        <f t="shared" si="160"/>
        <v>5866.2</v>
      </c>
      <c r="L15" s="4">
        <f t="shared" si="161"/>
        <v>13036</v>
      </c>
      <c r="M15" s="7"/>
      <c r="N15" s="33">
        <f t="shared" ref="N15" si="174">O15/E15</f>
        <v>0.55615219392451676</v>
      </c>
      <c r="O15" s="34">
        <v>7250</v>
      </c>
      <c r="P15" s="33">
        <f t="shared" ref="P15" si="175">Q15/E15</f>
        <v>0.4438478060754833</v>
      </c>
      <c r="Q15" s="34">
        <f t="shared" ref="Q15" si="176">L15-O15</f>
        <v>5786</v>
      </c>
      <c r="R15" s="5">
        <f t="shared" ref="R15" si="177">O15+Q15</f>
        <v>13036</v>
      </c>
      <c r="S15" s="7">
        <f t="shared" ref="S15" si="178">+R15-E15</f>
        <v>0</v>
      </c>
      <c r="T15" s="29">
        <v>0.5</v>
      </c>
      <c r="U15" s="30">
        <f t="shared" ref="U15" si="179">E15*T15</f>
        <v>6518</v>
      </c>
      <c r="V15" s="29">
        <v>0.5</v>
      </c>
      <c r="W15" s="30">
        <f t="shared" ref="W15" si="180">E15*V15</f>
        <v>6518</v>
      </c>
      <c r="X15" s="6">
        <f t="shared" ref="X15" si="181">U15+W15</f>
        <v>13036</v>
      </c>
      <c r="Y15" s="7"/>
      <c r="Z15" s="90">
        <v>0.6</v>
      </c>
      <c r="AA15" s="91">
        <f t="shared" ref="AA15" si="182">L15*Z15</f>
        <v>7821.5999999999995</v>
      </c>
      <c r="AB15" s="90">
        <f t="shared" ref="AB15" si="183">100%-Z15</f>
        <v>0.4</v>
      </c>
      <c r="AC15" s="91">
        <f t="shared" ref="AC15" si="184">L15*AB15</f>
        <v>5214.4000000000005</v>
      </c>
      <c r="AD15" s="92">
        <f t="shared" ref="AD15" si="185">AA15+AC15</f>
        <v>13036</v>
      </c>
      <c r="AE15" s="144">
        <f t="shared" ref="AE15" si="186">+AD15-E15</f>
        <v>0</v>
      </c>
    </row>
    <row r="16" spans="2:31">
      <c r="B16" s="16"/>
      <c r="C16" s="32"/>
      <c r="D16" s="32"/>
      <c r="E16" s="57"/>
      <c r="F16" s="27"/>
      <c r="G16" s="7"/>
      <c r="H16" s="35"/>
      <c r="I16" s="36"/>
      <c r="J16" s="35"/>
      <c r="K16" s="36"/>
      <c r="L16" s="4"/>
      <c r="M16" s="7"/>
      <c r="N16" s="33"/>
      <c r="O16" s="34"/>
      <c r="P16" s="33"/>
      <c r="Q16" s="34"/>
      <c r="R16" s="5"/>
      <c r="S16" s="143">
        <f t="shared" ref="S16" si="187">+R16-E16</f>
        <v>0</v>
      </c>
      <c r="T16" s="29"/>
      <c r="U16" s="30"/>
      <c r="V16" s="29"/>
      <c r="W16" s="30"/>
      <c r="X16" s="6"/>
      <c r="Y16" s="7"/>
      <c r="Z16" s="90"/>
      <c r="AA16" s="91"/>
      <c r="AB16" s="90"/>
      <c r="AC16" s="91"/>
      <c r="AD16" s="92"/>
    </row>
    <row r="17" spans="2:31" s="80" customFormat="1">
      <c r="B17" s="77"/>
      <c r="C17" s="78"/>
      <c r="D17" s="78"/>
      <c r="E17" s="52">
        <f>SUM(E4:E16)</f>
        <v>229533</v>
      </c>
      <c r="F17" s="79"/>
      <c r="G17" s="54"/>
      <c r="H17" s="53"/>
      <c r="I17" s="52">
        <f>SUM(I4:I16)</f>
        <v>139498.34999999998</v>
      </c>
      <c r="J17" s="53"/>
      <c r="K17" s="52">
        <f>SUM(K4:K16)</f>
        <v>90034.65</v>
      </c>
      <c r="L17" s="52">
        <f>SUM(L4:L16)</f>
        <v>229533</v>
      </c>
      <c r="M17" s="54"/>
      <c r="N17" s="53"/>
      <c r="O17" s="52">
        <f>SUM(O4:O16)</f>
        <v>141175</v>
      </c>
      <c r="P17" s="53"/>
      <c r="Q17" s="52">
        <f>SUM(Q4:Q16)</f>
        <v>88358</v>
      </c>
      <c r="R17" s="52">
        <f>SUM(R4:R16)</f>
        <v>229533</v>
      </c>
      <c r="S17" s="54"/>
      <c r="T17" s="54"/>
      <c r="U17" s="52">
        <f>SUM(U4:U16)</f>
        <v>114766.5</v>
      </c>
      <c r="V17" s="54"/>
      <c r="W17" s="52">
        <f>SUM(W4:W16)</f>
        <v>114766.5</v>
      </c>
      <c r="X17" s="52">
        <f>SUM(X4:X16)</f>
        <v>229533</v>
      </c>
      <c r="Y17" s="54"/>
      <c r="Z17" s="54"/>
      <c r="AA17" s="52">
        <f>SUM(AA4:AA16)</f>
        <v>137719.79999999999</v>
      </c>
      <c r="AB17" s="54"/>
      <c r="AC17" s="52">
        <f>SUM(AC4:AC16)</f>
        <v>91813.200000000012</v>
      </c>
      <c r="AD17" s="52">
        <f>SUM(AD4:AD16)</f>
        <v>229533</v>
      </c>
    </row>
    <row r="18" spans="2:31">
      <c r="B18" s="21"/>
      <c r="C18" s="14"/>
      <c r="D18" s="14"/>
      <c r="E18" s="43"/>
      <c r="F18" s="44"/>
      <c r="G18" s="28"/>
      <c r="H18" s="15" t="s">
        <v>11</v>
      </c>
      <c r="I18" s="37"/>
      <c r="J18" s="38"/>
      <c r="K18" s="37"/>
      <c r="L18" s="39"/>
      <c r="M18" s="252">
        <f>O17-I17</f>
        <v>1676.6500000000233</v>
      </c>
      <c r="N18" s="253"/>
      <c r="O18" s="42"/>
      <c r="P18" s="41"/>
      <c r="Q18" s="42"/>
      <c r="R18" s="42"/>
      <c r="S18" s="28"/>
      <c r="T18" s="28"/>
      <c r="U18" s="28"/>
      <c r="V18" s="28"/>
      <c r="W18" s="28"/>
      <c r="X18" s="45"/>
      <c r="Y18" s="28"/>
      <c r="Z18" s="28"/>
      <c r="AA18" s="28"/>
      <c r="AB18" s="28"/>
      <c r="AC18" s="28"/>
      <c r="AD18" s="45"/>
    </row>
    <row r="19" spans="2:31">
      <c r="B19" s="22"/>
      <c r="C19" s="9"/>
      <c r="D19" s="9"/>
      <c r="E19" s="10"/>
      <c r="F19" s="11"/>
      <c r="G19" s="23"/>
      <c r="H19" s="12"/>
      <c r="I19" s="13"/>
      <c r="J19" s="12"/>
      <c r="K19" s="13"/>
      <c r="L19" s="13"/>
      <c r="M19" s="23"/>
      <c r="N19" s="12"/>
      <c r="O19" s="13"/>
      <c r="P19" s="12"/>
      <c r="Q19" s="13"/>
      <c r="R19" s="13"/>
      <c r="S19" s="24"/>
      <c r="T19" s="24"/>
      <c r="U19" s="24"/>
      <c r="V19" s="24"/>
      <c r="W19" s="24"/>
      <c r="X19" s="25"/>
      <c r="Y19" s="24"/>
      <c r="Z19" s="24"/>
      <c r="AA19" s="24"/>
      <c r="AB19" s="24"/>
      <c r="AC19" s="24"/>
      <c r="AD19" s="25"/>
    </row>
    <row r="21" spans="2:31">
      <c r="B21" s="49" t="s">
        <v>95</v>
      </c>
      <c r="C21" s="50"/>
      <c r="D21" s="50"/>
      <c r="E21" s="17"/>
      <c r="F21" s="17"/>
      <c r="G21" s="17"/>
      <c r="H21" s="238" t="s">
        <v>6</v>
      </c>
      <c r="I21" s="238"/>
      <c r="J21" s="238"/>
      <c r="K21" s="238"/>
      <c r="L21" s="18"/>
      <c r="M21" s="17"/>
      <c r="N21" s="239" t="s">
        <v>5</v>
      </c>
      <c r="O21" s="239"/>
      <c r="P21" s="239"/>
      <c r="Q21" s="239"/>
      <c r="R21" s="18"/>
      <c r="S21" s="17"/>
      <c r="T21" s="240" t="s">
        <v>13</v>
      </c>
      <c r="U21" s="240"/>
      <c r="V21" s="240"/>
      <c r="W21" s="240"/>
      <c r="X21" s="19"/>
      <c r="Y21" s="17"/>
      <c r="Z21" s="235" t="s">
        <v>43</v>
      </c>
      <c r="AA21" s="235"/>
      <c r="AB21" s="235"/>
      <c r="AC21" s="235"/>
      <c r="AD21" s="19"/>
    </row>
    <row r="22" spans="2:31">
      <c r="B22" s="56" t="s">
        <v>0</v>
      </c>
      <c r="C22" s="56" t="s">
        <v>2</v>
      </c>
      <c r="D22" s="56" t="s">
        <v>1</v>
      </c>
      <c r="E22" s="56" t="s">
        <v>7</v>
      </c>
      <c r="F22" s="56" t="s">
        <v>9</v>
      </c>
      <c r="G22" s="2"/>
      <c r="H22" s="241" t="s">
        <v>3</v>
      </c>
      <c r="I22" s="241"/>
      <c r="J22" s="242" t="s">
        <v>4</v>
      </c>
      <c r="K22" s="242"/>
      <c r="L22" s="3" t="s">
        <v>10</v>
      </c>
      <c r="M22" s="1"/>
      <c r="N22" s="243" t="s">
        <v>3</v>
      </c>
      <c r="O22" s="243"/>
      <c r="P22" s="244" t="s">
        <v>4</v>
      </c>
      <c r="Q22" s="244"/>
      <c r="R22" s="3" t="s">
        <v>10</v>
      </c>
      <c r="S22" s="2"/>
      <c r="T22" s="245" t="s">
        <v>3</v>
      </c>
      <c r="U22" s="245"/>
      <c r="V22" s="246" t="s">
        <v>4</v>
      </c>
      <c r="W22" s="246"/>
      <c r="X22" s="20" t="s">
        <v>10</v>
      </c>
      <c r="Y22" s="2"/>
      <c r="Z22" s="236" t="s">
        <v>3</v>
      </c>
      <c r="AA22" s="236"/>
      <c r="AB22" s="237" t="s">
        <v>4</v>
      </c>
      <c r="AC22" s="237"/>
      <c r="AD22" s="20" t="s">
        <v>10</v>
      </c>
    </row>
    <row r="23" spans="2:31">
      <c r="B23" s="85">
        <v>1</v>
      </c>
      <c r="C23" s="26" t="s">
        <v>180</v>
      </c>
      <c r="D23" s="26" t="s">
        <v>146</v>
      </c>
      <c r="E23" s="31">
        <v>12766</v>
      </c>
      <c r="F23" s="27">
        <v>44958</v>
      </c>
      <c r="G23" s="7"/>
      <c r="H23" s="35">
        <v>0</v>
      </c>
      <c r="I23" s="36">
        <f t="shared" ref="I23:I24" si="188">E23*H23</f>
        <v>0</v>
      </c>
      <c r="J23" s="35">
        <f t="shared" ref="J23:J24" si="189">100%-H23</f>
        <v>1</v>
      </c>
      <c r="K23" s="36">
        <f t="shared" ref="K23:K24" si="190">E23*J23</f>
        <v>12766</v>
      </c>
      <c r="L23" s="4">
        <f t="shared" ref="L23:L24" si="191">I23+K23</f>
        <v>12766</v>
      </c>
      <c r="M23" s="7"/>
      <c r="N23" s="33">
        <f t="shared" ref="N23:N24" si="192">O23/E23</f>
        <v>0</v>
      </c>
      <c r="O23" s="34">
        <v>0</v>
      </c>
      <c r="P23" s="33">
        <f t="shared" ref="P23:P24" si="193">Q23/E23</f>
        <v>1</v>
      </c>
      <c r="Q23" s="34">
        <f>L23-O23</f>
        <v>12766</v>
      </c>
      <c r="R23" s="5">
        <f t="shared" ref="R23:R24" si="194">O23+Q23</f>
        <v>12766</v>
      </c>
      <c r="S23" s="7">
        <f t="shared" ref="S23:S24" si="195">+R23-E23</f>
        <v>0</v>
      </c>
      <c r="T23" s="29">
        <v>0</v>
      </c>
      <c r="U23" s="30">
        <f t="shared" ref="U23:U24" si="196">E23*T23</f>
        <v>0</v>
      </c>
      <c r="V23" s="29">
        <v>1</v>
      </c>
      <c r="W23" s="30">
        <f t="shared" ref="W23:W24" si="197">E23*V23</f>
        <v>12766</v>
      </c>
      <c r="X23" s="6">
        <f t="shared" ref="X23:X24" si="198">U23+W23</f>
        <v>12766</v>
      </c>
      <c r="Y23" s="7"/>
      <c r="Z23" s="116">
        <v>1.4999999999999999E-2</v>
      </c>
      <c r="AA23" s="91">
        <f t="shared" ref="AA23:AA24" si="199">L23*Z23</f>
        <v>191.48999999999998</v>
      </c>
      <c r="AB23" s="90">
        <f t="shared" ref="AB23:AB24" si="200">100%-Z23</f>
        <v>0.98499999999999999</v>
      </c>
      <c r="AC23" s="91">
        <f t="shared" ref="AC23:AC24" si="201">L23*AB23</f>
        <v>12574.51</v>
      </c>
      <c r="AD23" s="92">
        <f t="shared" ref="AD23:AD24" si="202">AA23+AC23</f>
        <v>12766</v>
      </c>
      <c r="AE23" s="144">
        <f>+AD23-E23</f>
        <v>0</v>
      </c>
    </row>
    <row r="24" spans="2:31" ht="15" customHeight="1">
      <c r="B24" s="85">
        <f>1+B23</f>
        <v>2</v>
      </c>
      <c r="C24" s="32" t="s">
        <v>181</v>
      </c>
      <c r="D24" s="32" t="s">
        <v>182</v>
      </c>
      <c r="E24" s="31">
        <v>71300</v>
      </c>
      <c r="F24" s="27">
        <v>44958</v>
      </c>
      <c r="G24" s="7"/>
      <c r="H24" s="35">
        <v>0</v>
      </c>
      <c r="I24" s="36">
        <f t="shared" si="188"/>
        <v>0</v>
      </c>
      <c r="J24" s="35">
        <f t="shared" si="189"/>
        <v>1</v>
      </c>
      <c r="K24" s="36">
        <f t="shared" si="190"/>
        <v>71300</v>
      </c>
      <c r="L24" s="4">
        <f t="shared" si="191"/>
        <v>71300</v>
      </c>
      <c r="M24" s="7"/>
      <c r="N24" s="33">
        <f t="shared" si="192"/>
        <v>0</v>
      </c>
      <c r="O24" s="34">
        <v>0</v>
      </c>
      <c r="P24" s="33">
        <f t="shared" si="193"/>
        <v>1</v>
      </c>
      <c r="Q24" s="34">
        <f t="shared" ref="Q24" si="203">L24-O24</f>
        <v>71300</v>
      </c>
      <c r="R24" s="5">
        <f t="shared" si="194"/>
        <v>71300</v>
      </c>
      <c r="S24" s="7">
        <f t="shared" si="195"/>
        <v>0</v>
      </c>
      <c r="T24" s="29">
        <v>0</v>
      </c>
      <c r="U24" s="30">
        <f t="shared" si="196"/>
        <v>0</v>
      </c>
      <c r="V24" s="29">
        <v>1</v>
      </c>
      <c r="W24" s="30">
        <f t="shared" si="197"/>
        <v>71300</v>
      </c>
      <c r="X24" s="6">
        <f t="shared" si="198"/>
        <v>71300</v>
      </c>
      <c r="Y24" s="7"/>
      <c r="Z24" s="116">
        <v>1.4999999999999999E-2</v>
      </c>
      <c r="AA24" s="91">
        <f t="shared" si="199"/>
        <v>1069.5</v>
      </c>
      <c r="AB24" s="90">
        <f t="shared" si="200"/>
        <v>0.98499999999999999</v>
      </c>
      <c r="AC24" s="91">
        <f t="shared" si="201"/>
        <v>70230.5</v>
      </c>
      <c r="AD24" s="92">
        <f t="shared" si="202"/>
        <v>71300</v>
      </c>
      <c r="AE24" s="144">
        <f t="shared" ref="AE24" si="204">+AD24-E24</f>
        <v>0</v>
      </c>
    </row>
    <row r="25" spans="2:31" ht="15" customHeight="1">
      <c r="B25" s="85">
        <f t="shared" ref="B25:B59" si="205">1+B24</f>
        <v>3</v>
      </c>
      <c r="C25" s="32" t="s">
        <v>183</v>
      </c>
      <c r="D25" s="32" t="s">
        <v>125</v>
      </c>
      <c r="E25" s="31">
        <v>71500</v>
      </c>
      <c r="F25" s="27">
        <v>44960</v>
      </c>
      <c r="G25" s="7"/>
      <c r="H25" s="35">
        <v>0</v>
      </c>
      <c r="I25" s="36">
        <f t="shared" ref="I25" si="206">E25*H25</f>
        <v>0</v>
      </c>
      <c r="J25" s="35">
        <f t="shared" ref="J25" si="207">100%-H25</f>
        <v>1</v>
      </c>
      <c r="K25" s="36">
        <f t="shared" ref="K25" si="208">E25*J25</f>
        <v>71500</v>
      </c>
      <c r="L25" s="4">
        <f t="shared" ref="L25" si="209">I25+K25</f>
        <v>71500</v>
      </c>
      <c r="M25" s="7"/>
      <c r="N25" s="33">
        <f t="shared" ref="N25" si="210">O25/E25</f>
        <v>0</v>
      </c>
      <c r="O25" s="34">
        <v>0</v>
      </c>
      <c r="P25" s="33">
        <f t="shared" ref="P25" si="211">Q25/E25</f>
        <v>1</v>
      </c>
      <c r="Q25" s="34">
        <f t="shared" ref="Q25" si="212">L25-O25</f>
        <v>71500</v>
      </c>
      <c r="R25" s="5">
        <f t="shared" ref="R25" si="213">O25+Q25</f>
        <v>71500</v>
      </c>
      <c r="S25" s="7">
        <f t="shared" ref="S25" si="214">+R25-E25</f>
        <v>0</v>
      </c>
      <c r="T25" s="29">
        <v>0</v>
      </c>
      <c r="U25" s="30">
        <f t="shared" ref="U25" si="215">E25*T25</f>
        <v>0</v>
      </c>
      <c r="V25" s="29">
        <v>1</v>
      </c>
      <c r="W25" s="30">
        <f t="shared" ref="W25" si="216">E25*V25</f>
        <v>71500</v>
      </c>
      <c r="X25" s="6">
        <f t="shared" ref="X25" si="217">U25+W25</f>
        <v>71500</v>
      </c>
      <c r="Y25" s="7"/>
      <c r="Z25" s="116">
        <v>1.4999999999999999E-2</v>
      </c>
      <c r="AA25" s="91">
        <f t="shared" ref="AA25" si="218">L25*Z25</f>
        <v>1072.5</v>
      </c>
      <c r="AB25" s="90">
        <f t="shared" ref="AB25" si="219">100%-Z25</f>
        <v>0.98499999999999999</v>
      </c>
      <c r="AC25" s="91">
        <f t="shared" ref="AC25" si="220">L25*AB25</f>
        <v>70427.5</v>
      </c>
      <c r="AD25" s="92">
        <f t="shared" ref="AD25" si="221">AA25+AC25</f>
        <v>71500</v>
      </c>
      <c r="AE25" s="144">
        <f t="shared" ref="AE25" si="222">+AD25-E25</f>
        <v>0</v>
      </c>
    </row>
    <row r="26" spans="2:31" ht="15" customHeight="1">
      <c r="B26" s="85">
        <f t="shared" si="205"/>
        <v>4</v>
      </c>
      <c r="C26" s="32" t="s">
        <v>186</v>
      </c>
      <c r="D26" s="32" t="s">
        <v>187</v>
      </c>
      <c r="E26" s="31">
        <v>71900</v>
      </c>
      <c r="F26" s="27">
        <v>44962</v>
      </c>
      <c r="G26" s="7"/>
      <c r="H26" s="35">
        <v>0</v>
      </c>
      <c r="I26" s="36">
        <f t="shared" ref="I26" si="223">E26*H26</f>
        <v>0</v>
      </c>
      <c r="J26" s="35">
        <f t="shared" ref="J26" si="224">100%-H26</f>
        <v>1</v>
      </c>
      <c r="K26" s="36">
        <f t="shared" ref="K26" si="225">E26*J26</f>
        <v>71900</v>
      </c>
      <c r="L26" s="4">
        <f t="shared" ref="L26" si="226">I26+K26</f>
        <v>71900</v>
      </c>
      <c r="M26" s="7"/>
      <c r="N26" s="33">
        <f t="shared" ref="N26" si="227">O26/E26</f>
        <v>0</v>
      </c>
      <c r="O26" s="34">
        <v>0</v>
      </c>
      <c r="P26" s="33">
        <f t="shared" ref="P26" si="228">Q26/E26</f>
        <v>1</v>
      </c>
      <c r="Q26" s="34">
        <f t="shared" ref="Q26" si="229">L26-O26</f>
        <v>71900</v>
      </c>
      <c r="R26" s="5">
        <f t="shared" ref="R26" si="230">O26+Q26</f>
        <v>71900</v>
      </c>
      <c r="S26" s="7">
        <f t="shared" ref="S26" si="231">+R26-E26</f>
        <v>0</v>
      </c>
      <c r="T26" s="29">
        <v>0</v>
      </c>
      <c r="U26" s="30">
        <f t="shared" ref="U26" si="232">E26*T26</f>
        <v>0</v>
      </c>
      <c r="V26" s="29">
        <v>1</v>
      </c>
      <c r="W26" s="30">
        <f t="shared" ref="W26" si="233">E26*V26</f>
        <v>71900</v>
      </c>
      <c r="X26" s="6">
        <f t="shared" ref="X26" si="234">U26+W26</f>
        <v>71900</v>
      </c>
      <c r="Y26" s="7"/>
      <c r="Z26" s="116">
        <v>1.4999999999999999E-2</v>
      </c>
      <c r="AA26" s="91">
        <f t="shared" ref="AA26" si="235">L26*Z26</f>
        <v>1078.5</v>
      </c>
      <c r="AB26" s="90">
        <f t="shared" ref="AB26" si="236">100%-Z26</f>
        <v>0.98499999999999999</v>
      </c>
      <c r="AC26" s="91">
        <f t="shared" ref="AC26" si="237">L26*AB26</f>
        <v>70821.5</v>
      </c>
      <c r="AD26" s="92">
        <f t="shared" ref="AD26" si="238">AA26+AC26</f>
        <v>71900</v>
      </c>
      <c r="AE26" s="144">
        <f t="shared" ref="AE26" si="239">+AD26-E26</f>
        <v>0</v>
      </c>
    </row>
    <row r="27" spans="2:31" ht="15" customHeight="1">
      <c r="B27" s="85">
        <f t="shared" si="205"/>
        <v>5</v>
      </c>
      <c r="C27" s="32" t="s">
        <v>188</v>
      </c>
      <c r="D27" s="32" t="s">
        <v>150</v>
      </c>
      <c r="E27" s="31">
        <v>45010</v>
      </c>
      <c r="F27" s="27">
        <v>44962</v>
      </c>
      <c r="G27" s="7"/>
      <c r="H27" s="35">
        <v>0</v>
      </c>
      <c r="I27" s="36">
        <f t="shared" ref="I27:I28" si="240">E27*H27</f>
        <v>0</v>
      </c>
      <c r="J27" s="35">
        <f t="shared" ref="J27:J28" si="241">100%-H27</f>
        <v>1</v>
      </c>
      <c r="K27" s="36">
        <f t="shared" ref="K27:K28" si="242">E27*J27</f>
        <v>45010</v>
      </c>
      <c r="L27" s="4">
        <f t="shared" ref="L27:L28" si="243">I27+K27</f>
        <v>45010</v>
      </c>
      <c r="M27" s="7"/>
      <c r="N27" s="33">
        <f t="shared" ref="N27:N28" si="244">O27/E27</f>
        <v>6.4630082203954678E-2</v>
      </c>
      <c r="O27" s="34">
        <v>2909</v>
      </c>
      <c r="P27" s="33">
        <f t="shared" ref="P27:P28" si="245">Q27/E27</f>
        <v>0.93536991779604528</v>
      </c>
      <c r="Q27" s="34">
        <f t="shared" ref="Q27:Q28" si="246">L27-O27</f>
        <v>42101</v>
      </c>
      <c r="R27" s="5">
        <f t="shared" ref="R27:R28" si="247">O27+Q27</f>
        <v>45010</v>
      </c>
      <c r="S27" s="7">
        <f t="shared" ref="S27:S28" si="248">+R27-E27</f>
        <v>0</v>
      </c>
      <c r="T27" s="29">
        <v>0</v>
      </c>
      <c r="U27" s="30">
        <f t="shared" ref="U27:U28" si="249">E27*T27</f>
        <v>0</v>
      </c>
      <c r="V27" s="29">
        <v>1</v>
      </c>
      <c r="W27" s="30">
        <f t="shared" ref="W27:W28" si="250">E27*V27</f>
        <v>45010</v>
      </c>
      <c r="X27" s="6">
        <f t="shared" ref="X27:X28" si="251">U27+W27</f>
        <v>45010</v>
      </c>
      <c r="Y27" s="7"/>
      <c r="Z27" s="116">
        <v>1.4999999999999999E-2</v>
      </c>
      <c r="AA27" s="91">
        <f t="shared" ref="AA27:AA28" si="252">L27*Z27</f>
        <v>675.15</v>
      </c>
      <c r="AB27" s="90">
        <f t="shared" ref="AB27:AB28" si="253">100%-Z27</f>
        <v>0.98499999999999999</v>
      </c>
      <c r="AC27" s="91">
        <f t="shared" ref="AC27:AC28" si="254">L27*AB27</f>
        <v>44334.85</v>
      </c>
      <c r="AD27" s="92">
        <f t="shared" ref="AD27:AD28" si="255">AA27+AC27</f>
        <v>45010</v>
      </c>
      <c r="AE27" s="144">
        <f t="shared" ref="AE27:AE28" si="256">+AD27-E27</f>
        <v>0</v>
      </c>
    </row>
    <row r="28" spans="2:31" ht="15" customHeight="1">
      <c r="B28" s="85">
        <f t="shared" si="205"/>
        <v>6</v>
      </c>
      <c r="C28" s="32" t="s">
        <v>189</v>
      </c>
      <c r="D28" s="32" t="s">
        <v>173</v>
      </c>
      <c r="E28" s="31">
        <v>51600</v>
      </c>
      <c r="F28" s="27">
        <v>44962</v>
      </c>
      <c r="G28" s="7"/>
      <c r="H28" s="35">
        <v>0</v>
      </c>
      <c r="I28" s="36">
        <f t="shared" si="240"/>
        <v>0</v>
      </c>
      <c r="J28" s="35">
        <f t="shared" si="241"/>
        <v>1</v>
      </c>
      <c r="K28" s="36">
        <f t="shared" si="242"/>
        <v>51600</v>
      </c>
      <c r="L28" s="4">
        <f t="shared" si="243"/>
        <v>51600</v>
      </c>
      <c r="M28" s="7"/>
      <c r="N28" s="33">
        <f t="shared" si="244"/>
        <v>0</v>
      </c>
      <c r="O28" s="34">
        <v>0</v>
      </c>
      <c r="P28" s="33">
        <f t="shared" si="245"/>
        <v>1</v>
      </c>
      <c r="Q28" s="34">
        <f t="shared" si="246"/>
        <v>51600</v>
      </c>
      <c r="R28" s="5">
        <f t="shared" si="247"/>
        <v>51600</v>
      </c>
      <c r="S28" s="7">
        <f t="shared" si="248"/>
        <v>0</v>
      </c>
      <c r="T28" s="29">
        <v>0</v>
      </c>
      <c r="U28" s="30">
        <f t="shared" si="249"/>
        <v>0</v>
      </c>
      <c r="V28" s="29">
        <v>1</v>
      </c>
      <c r="W28" s="30">
        <f t="shared" si="250"/>
        <v>51600</v>
      </c>
      <c r="X28" s="6">
        <f t="shared" si="251"/>
        <v>51600</v>
      </c>
      <c r="Y28" s="7"/>
      <c r="Z28" s="116">
        <v>1.4999999999999999E-2</v>
      </c>
      <c r="AA28" s="91">
        <f t="shared" si="252"/>
        <v>774</v>
      </c>
      <c r="AB28" s="90">
        <f t="shared" si="253"/>
        <v>0.98499999999999999</v>
      </c>
      <c r="AC28" s="91">
        <f t="shared" si="254"/>
        <v>50826</v>
      </c>
      <c r="AD28" s="92">
        <f t="shared" si="255"/>
        <v>51600</v>
      </c>
      <c r="AE28" s="144">
        <f t="shared" si="256"/>
        <v>0</v>
      </c>
    </row>
    <row r="29" spans="2:31" ht="15" customHeight="1">
      <c r="B29" s="85">
        <f t="shared" si="205"/>
        <v>7</v>
      </c>
      <c r="C29" s="32" t="s">
        <v>149</v>
      </c>
      <c r="D29" s="32" t="s">
        <v>150</v>
      </c>
      <c r="E29" s="31">
        <v>41007</v>
      </c>
      <c r="F29" s="27">
        <v>44963</v>
      </c>
      <c r="G29" s="7"/>
      <c r="H29" s="35">
        <v>0</v>
      </c>
      <c r="I29" s="36">
        <f t="shared" ref="I29" si="257">E29*H29</f>
        <v>0</v>
      </c>
      <c r="J29" s="35">
        <f t="shared" ref="J29" si="258">100%-H29</f>
        <v>1</v>
      </c>
      <c r="K29" s="36">
        <f t="shared" ref="K29" si="259">E29*J29</f>
        <v>41007</v>
      </c>
      <c r="L29" s="4">
        <f t="shared" ref="L29" si="260">I29+K29</f>
        <v>41007</v>
      </c>
      <c r="M29" s="7"/>
      <c r="N29" s="33">
        <f t="shared" ref="N29" si="261">O29/E29</f>
        <v>0</v>
      </c>
      <c r="O29" s="34">
        <v>0</v>
      </c>
      <c r="P29" s="33">
        <f t="shared" ref="P29" si="262">Q29/E29</f>
        <v>1</v>
      </c>
      <c r="Q29" s="34">
        <f t="shared" ref="Q29" si="263">L29-O29</f>
        <v>41007</v>
      </c>
      <c r="R29" s="5">
        <f t="shared" ref="R29" si="264">O29+Q29</f>
        <v>41007</v>
      </c>
      <c r="S29" s="7">
        <f t="shared" ref="S29" si="265">+R29-E29</f>
        <v>0</v>
      </c>
      <c r="T29" s="29">
        <v>0</v>
      </c>
      <c r="U29" s="30">
        <f t="shared" ref="U29" si="266">E29*T29</f>
        <v>0</v>
      </c>
      <c r="V29" s="29">
        <v>1</v>
      </c>
      <c r="W29" s="30">
        <f t="shared" ref="W29" si="267">E29*V29</f>
        <v>41007</v>
      </c>
      <c r="X29" s="6">
        <f t="shared" ref="X29" si="268">U29+W29</f>
        <v>41007</v>
      </c>
      <c r="Y29" s="7"/>
      <c r="Z29" s="116">
        <v>1.4999999999999999E-2</v>
      </c>
      <c r="AA29" s="91">
        <f t="shared" ref="AA29" si="269">L29*Z29</f>
        <v>615.10500000000002</v>
      </c>
      <c r="AB29" s="90">
        <f t="shared" ref="AB29" si="270">100%-Z29</f>
        <v>0.98499999999999999</v>
      </c>
      <c r="AC29" s="91">
        <f t="shared" ref="AC29" si="271">L29*AB29</f>
        <v>40391.894999999997</v>
      </c>
      <c r="AD29" s="92">
        <f t="shared" ref="AD29" si="272">AA29+AC29</f>
        <v>41007</v>
      </c>
      <c r="AE29" s="144">
        <f t="shared" ref="AE29" si="273">+AD29-E29</f>
        <v>0</v>
      </c>
    </row>
    <row r="30" spans="2:31" ht="15" customHeight="1">
      <c r="B30" s="85">
        <f t="shared" si="205"/>
        <v>8</v>
      </c>
      <c r="C30" s="32" t="s">
        <v>190</v>
      </c>
      <c r="D30" s="32" t="s">
        <v>125</v>
      </c>
      <c r="E30" s="31">
        <v>71500</v>
      </c>
      <c r="F30" s="27">
        <v>44964</v>
      </c>
      <c r="G30" s="7"/>
      <c r="H30" s="35">
        <v>0</v>
      </c>
      <c r="I30" s="36">
        <f t="shared" ref="I30" si="274">E30*H30</f>
        <v>0</v>
      </c>
      <c r="J30" s="35">
        <f t="shared" ref="J30" si="275">100%-H30</f>
        <v>1</v>
      </c>
      <c r="K30" s="36">
        <f t="shared" ref="K30" si="276">E30*J30</f>
        <v>71500</v>
      </c>
      <c r="L30" s="4">
        <f t="shared" ref="L30" si="277">I30+K30</f>
        <v>71500</v>
      </c>
      <c r="M30" s="7"/>
      <c r="N30" s="33">
        <f t="shared" ref="N30" si="278">O30/E30</f>
        <v>0</v>
      </c>
      <c r="O30" s="34">
        <v>0</v>
      </c>
      <c r="P30" s="33">
        <f t="shared" ref="P30" si="279">Q30/E30</f>
        <v>1</v>
      </c>
      <c r="Q30" s="34">
        <f t="shared" ref="Q30" si="280">L30-O30</f>
        <v>71500</v>
      </c>
      <c r="R30" s="5">
        <f t="shared" ref="R30" si="281">O30+Q30</f>
        <v>71500</v>
      </c>
      <c r="S30" s="7">
        <f t="shared" ref="S30" si="282">+R30-E30</f>
        <v>0</v>
      </c>
      <c r="T30" s="29">
        <v>0</v>
      </c>
      <c r="U30" s="30">
        <f t="shared" ref="U30" si="283">E30*T30</f>
        <v>0</v>
      </c>
      <c r="V30" s="29">
        <v>1</v>
      </c>
      <c r="W30" s="30">
        <f t="shared" ref="W30" si="284">E30*V30</f>
        <v>71500</v>
      </c>
      <c r="X30" s="6">
        <f t="shared" ref="X30" si="285">U30+W30</f>
        <v>71500</v>
      </c>
      <c r="Y30" s="7"/>
      <c r="Z30" s="116">
        <v>1.4999999999999999E-2</v>
      </c>
      <c r="AA30" s="91">
        <f t="shared" ref="AA30" si="286">L30*Z30</f>
        <v>1072.5</v>
      </c>
      <c r="AB30" s="90">
        <f t="shared" ref="AB30" si="287">100%-Z30</f>
        <v>0.98499999999999999</v>
      </c>
      <c r="AC30" s="91">
        <f t="shared" ref="AC30" si="288">L30*AB30</f>
        <v>70427.5</v>
      </c>
      <c r="AD30" s="92">
        <f t="shared" ref="AD30" si="289">AA30+AC30</f>
        <v>71500</v>
      </c>
      <c r="AE30" s="144">
        <f t="shared" ref="AE30" si="290">+AD30-E30</f>
        <v>0</v>
      </c>
    </row>
    <row r="31" spans="2:31" ht="15" customHeight="1">
      <c r="B31" s="85">
        <f t="shared" si="205"/>
        <v>9</v>
      </c>
      <c r="C31" s="32" t="s">
        <v>143</v>
      </c>
      <c r="D31" s="32" t="s">
        <v>144</v>
      </c>
      <c r="E31" s="31">
        <v>12002</v>
      </c>
      <c r="F31" s="27">
        <v>44964</v>
      </c>
      <c r="G31" s="7"/>
      <c r="H31" s="35">
        <v>0.05</v>
      </c>
      <c r="I31" s="36">
        <f t="shared" ref="I31" si="291">E31*H31</f>
        <v>600.1</v>
      </c>
      <c r="J31" s="35">
        <f t="shared" ref="J31" si="292">100%-H31</f>
        <v>0.95</v>
      </c>
      <c r="K31" s="36">
        <f t="shared" ref="K31" si="293">E31*J31</f>
        <v>11401.9</v>
      </c>
      <c r="L31" s="4">
        <f t="shared" ref="L31" si="294">I31+K31</f>
        <v>12002</v>
      </c>
      <c r="M31" s="7"/>
      <c r="N31" s="33">
        <f t="shared" ref="N31" si="295">O31/E31</f>
        <v>4.6242292951174803E-2</v>
      </c>
      <c r="O31" s="34">
        <v>555</v>
      </c>
      <c r="P31" s="33">
        <f t="shared" ref="P31" si="296">Q31/E31</f>
        <v>0.95375770704882523</v>
      </c>
      <c r="Q31" s="34">
        <f t="shared" ref="Q31" si="297">L31-O31</f>
        <v>11447</v>
      </c>
      <c r="R31" s="5">
        <f t="shared" ref="R31" si="298">O31+Q31</f>
        <v>12002</v>
      </c>
      <c r="S31" s="7">
        <f t="shared" ref="S31" si="299">+R31-E31</f>
        <v>0</v>
      </c>
      <c r="T31" s="29">
        <v>0</v>
      </c>
      <c r="U31" s="30">
        <f t="shared" ref="U31" si="300">E31*T31</f>
        <v>0</v>
      </c>
      <c r="V31" s="29">
        <v>1</v>
      </c>
      <c r="W31" s="30">
        <f t="shared" ref="W31" si="301">E31*V31</f>
        <v>12002</v>
      </c>
      <c r="X31" s="6">
        <f t="shared" ref="X31" si="302">U31+W31</f>
        <v>12002</v>
      </c>
      <c r="Y31" s="7"/>
      <c r="Z31" s="116">
        <v>1.4999999999999999E-2</v>
      </c>
      <c r="AA31" s="91">
        <f t="shared" ref="AA31" si="303">L31*Z31</f>
        <v>180.03</v>
      </c>
      <c r="AB31" s="90">
        <f t="shared" ref="AB31" si="304">100%-Z31</f>
        <v>0.98499999999999999</v>
      </c>
      <c r="AC31" s="91">
        <f t="shared" ref="AC31" si="305">L31*AB31</f>
        <v>11821.97</v>
      </c>
      <c r="AD31" s="92">
        <f t="shared" ref="AD31" si="306">AA31+AC31</f>
        <v>12002</v>
      </c>
      <c r="AE31" s="144">
        <f t="shared" ref="AE31" si="307">+AD31-E31</f>
        <v>0</v>
      </c>
    </row>
    <row r="32" spans="2:31" ht="15" customHeight="1">
      <c r="B32" s="85">
        <f t="shared" si="205"/>
        <v>10</v>
      </c>
      <c r="C32" s="32" t="s">
        <v>140</v>
      </c>
      <c r="D32" s="32" t="s">
        <v>87</v>
      </c>
      <c r="E32" s="31">
        <v>51003</v>
      </c>
      <c r="F32" s="27">
        <v>44964</v>
      </c>
      <c r="G32" s="7"/>
      <c r="H32" s="35">
        <v>0</v>
      </c>
      <c r="I32" s="36">
        <f t="shared" ref="I32" si="308">E32*H32</f>
        <v>0</v>
      </c>
      <c r="J32" s="35">
        <f t="shared" ref="J32" si="309">100%-H32</f>
        <v>1</v>
      </c>
      <c r="K32" s="36">
        <f t="shared" ref="K32" si="310">E32*J32</f>
        <v>51003</v>
      </c>
      <c r="L32" s="4">
        <f t="shared" ref="L32" si="311">I32+K32</f>
        <v>51003</v>
      </c>
      <c r="M32" s="7"/>
      <c r="N32" s="33">
        <f t="shared" ref="N32" si="312">O32/E32</f>
        <v>0</v>
      </c>
      <c r="O32" s="34">
        <v>0</v>
      </c>
      <c r="P32" s="33">
        <f t="shared" ref="P32" si="313">Q32/E32</f>
        <v>1</v>
      </c>
      <c r="Q32" s="34">
        <f t="shared" ref="Q32" si="314">L32-O32</f>
        <v>51003</v>
      </c>
      <c r="R32" s="5">
        <f t="shared" ref="R32" si="315">O32+Q32</f>
        <v>51003</v>
      </c>
      <c r="S32" s="7">
        <f t="shared" ref="S32" si="316">+R32-E32</f>
        <v>0</v>
      </c>
      <c r="T32" s="29">
        <v>0</v>
      </c>
      <c r="U32" s="30">
        <f t="shared" ref="U32" si="317">E32*T32</f>
        <v>0</v>
      </c>
      <c r="V32" s="29">
        <v>1</v>
      </c>
      <c r="W32" s="30">
        <f t="shared" ref="W32" si="318">E32*V32</f>
        <v>51003</v>
      </c>
      <c r="X32" s="6">
        <f t="shared" ref="X32" si="319">U32+W32</f>
        <v>51003</v>
      </c>
      <c r="Y32" s="7"/>
      <c r="Z32" s="116">
        <v>1.4999999999999999E-2</v>
      </c>
      <c r="AA32" s="91">
        <f t="shared" ref="AA32" si="320">L32*Z32</f>
        <v>765.04499999999996</v>
      </c>
      <c r="AB32" s="90">
        <f t="shared" ref="AB32" si="321">100%-Z32</f>
        <v>0.98499999999999999</v>
      </c>
      <c r="AC32" s="91">
        <f t="shared" ref="AC32" si="322">L32*AB32</f>
        <v>50237.955000000002</v>
      </c>
      <c r="AD32" s="92">
        <f t="shared" ref="AD32" si="323">AA32+AC32</f>
        <v>51003</v>
      </c>
      <c r="AE32" s="144">
        <f t="shared" ref="AE32" si="324">+AD32-E32</f>
        <v>0</v>
      </c>
    </row>
    <row r="33" spans="2:31" ht="15" customHeight="1">
      <c r="B33" s="85">
        <f t="shared" si="205"/>
        <v>11</v>
      </c>
      <c r="C33" s="32" t="s">
        <v>196</v>
      </c>
      <c r="D33" s="32" t="s">
        <v>146</v>
      </c>
      <c r="E33" s="31">
        <v>13003</v>
      </c>
      <c r="F33" s="27">
        <v>44966</v>
      </c>
      <c r="G33" s="7"/>
      <c r="H33" s="35">
        <v>0</v>
      </c>
      <c r="I33" s="36">
        <f t="shared" ref="I33" si="325">E33*H33</f>
        <v>0</v>
      </c>
      <c r="J33" s="35">
        <f t="shared" ref="J33" si="326">100%-H33</f>
        <v>1</v>
      </c>
      <c r="K33" s="36">
        <f t="shared" ref="K33" si="327">E33*J33</f>
        <v>13003</v>
      </c>
      <c r="L33" s="4">
        <f t="shared" ref="L33" si="328">I33+K33</f>
        <v>13003</v>
      </c>
      <c r="M33" s="7"/>
      <c r="N33" s="33">
        <f t="shared" ref="N33" si="329">O33/E33</f>
        <v>0</v>
      </c>
      <c r="O33" s="34">
        <v>0</v>
      </c>
      <c r="P33" s="33">
        <f t="shared" ref="P33" si="330">Q33/E33</f>
        <v>1</v>
      </c>
      <c r="Q33" s="34">
        <f t="shared" ref="Q33" si="331">L33-O33</f>
        <v>13003</v>
      </c>
      <c r="R33" s="5">
        <f t="shared" ref="R33" si="332">O33+Q33</f>
        <v>13003</v>
      </c>
      <c r="S33" s="7">
        <f t="shared" ref="S33" si="333">+R33-E33</f>
        <v>0</v>
      </c>
      <c r="T33" s="29">
        <v>0</v>
      </c>
      <c r="U33" s="30">
        <f t="shared" ref="U33" si="334">E33*T33</f>
        <v>0</v>
      </c>
      <c r="V33" s="29">
        <v>1</v>
      </c>
      <c r="W33" s="30">
        <f t="shared" ref="W33" si="335">E33*V33</f>
        <v>13003</v>
      </c>
      <c r="X33" s="6">
        <f t="shared" ref="X33" si="336">U33+W33</f>
        <v>13003</v>
      </c>
      <c r="Y33" s="7"/>
      <c r="Z33" s="116">
        <v>1.4999999999999999E-2</v>
      </c>
      <c r="AA33" s="91">
        <f t="shared" ref="AA33" si="337">L33*Z33</f>
        <v>195.04499999999999</v>
      </c>
      <c r="AB33" s="90">
        <f t="shared" ref="AB33" si="338">100%-Z33</f>
        <v>0.98499999999999999</v>
      </c>
      <c r="AC33" s="91">
        <f t="shared" ref="AC33" si="339">L33*AB33</f>
        <v>12807.955</v>
      </c>
      <c r="AD33" s="92">
        <f t="shared" ref="AD33" si="340">AA33+AC33</f>
        <v>13003</v>
      </c>
      <c r="AE33" s="144">
        <f t="shared" ref="AE33" si="341">+AD33-E33</f>
        <v>0</v>
      </c>
    </row>
    <row r="34" spans="2:31" ht="15" customHeight="1">
      <c r="B34" s="85">
        <f t="shared" si="205"/>
        <v>12</v>
      </c>
      <c r="C34" s="32" t="s">
        <v>192</v>
      </c>
      <c r="D34" s="32" t="s">
        <v>128</v>
      </c>
      <c r="E34" s="31">
        <v>66000</v>
      </c>
      <c r="F34" s="27">
        <v>44966</v>
      </c>
      <c r="G34" s="7"/>
      <c r="H34" s="35">
        <v>0</v>
      </c>
      <c r="I34" s="36">
        <f t="shared" ref="I34" si="342">E34*H34</f>
        <v>0</v>
      </c>
      <c r="J34" s="35">
        <f t="shared" ref="J34" si="343">100%-H34</f>
        <v>1</v>
      </c>
      <c r="K34" s="36">
        <f t="shared" ref="K34" si="344">E34*J34</f>
        <v>66000</v>
      </c>
      <c r="L34" s="4">
        <f t="shared" ref="L34" si="345">I34+K34</f>
        <v>66000</v>
      </c>
      <c r="M34" s="7"/>
      <c r="N34" s="33">
        <f t="shared" ref="N34" si="346">O34/E34</f>
        <v>1.2727272727272728E-3</v>
      </c>
      <c r="O34" s="34">
        <v>84</v>
      </c>
      <c r="P34" s="33">
        <f t="shared" ref="P34" si="347">Q34/E34</f>
        <v>0.99872727272727269</v>
      </c>
      <c r="Q34" s="34">
        <f t="shared" ref="Q34" si="348">L34-O34</f>
        <v>65916</v>
      </c>
      <c r="R34" s="5">
        <f t="shared" ref="R34" si="349">O34+Q34</f>
        <v>66000</v>
      </c>
      <c r="S34" s="7">
        <f t="shared" ref="S34" si="350">+R34-E34</f>
        <v>0</v>
      </c>
      <c r="T34" s="29">
        <v>0</v>
      </c>
      <c r="U34" s="30">
        <f t="shared" ref="U34" si="351">E34*T34</f>
        <v>0</v>
      </c>
      <c r="V34" s="29">
        <v>1</v>
      </c>
      <c r="W34" s="30">
        <f t="shared" ref="W34" si="352">E34*V34</f>
        <v>66000</v>
      </c>
      <c r="X34" s="6">
        <f t="shared" ref="X34" si="353">U34+W34</f>
        <v>66000</v>
      </c>
      <c r="Y34" s="7"/>
      <c r="Z34" s="116">
        <v>1.4999999999999999E-2</v>
      </c>
      <c r="AA34" s="91">
        <f t="shared" ref="AA34" si="354">L34*Z34</f>
        <v>990</v>
      </c>
      <c r="AB34" s="90">
        <f t="shared" ref="AB34" si="355">100%-Z34</f>
        <v>0.98499999999999999</v>
      </c>
      <c r="AC34" s="91">
        <f t="shared" ref="AC34" si="356">L34*AB34</f>
        <v>65010</v>
      </c>
      <c r="AD34" s="92">
        <f t="shared" ref="AD34" si="357">AA34+AC34</f>
        <v>66000</v>
      </c>
      <c r="AE34" s="144">
        <f t="shared" ref="AE34" si="358">+AD34-E34</f>
        <v>0</v>
      </c>
    </row>
    <row r="35" spans="2:31" ht="15" customHeight="1">
      <c r="B35" s="85">
        <f t="shared" si="205"/>
        <v>13</v>
      </c>
      <c r="C35" s="32" t="s">
        <v>153</v>
      </c>
      <c r="D35" s="32" t="s">
        <v>146</v>
      </c>
      <c r="E35" s="31">
        <v>13014</v>
      </c>
      <c r="F35" s="27">
        <v>44967</v>
      </c>
      <c r="G35" s="7"/>
      <c r="H35" s="35">
        <v>0</v>
      </c>
      <c r="I35" s="36">
        <f t="shared" ref="I35" si="359">E35*H35</f>
        <v>0</v>
      </c>
      <c r="J35" s="35">
        <f t="shared" ref="J35" si="360">100%-H35</f>
        <v>1</v>
      </c>
      <c r="K35" s="36">
        <f t="shared" ref="K35" si="361">E35*J35</f>
        <v>13014</v>
      </c>
      <c r="L35" s="4">
        <f t="shared" ref="L35" si="362">I35+K35</f>
        <v>13014</v>
      </c>
      <c r="M35" s="7"/>
      <c r="N35" s="33">
        <f t="shared" ref="N35" si="363">O35/E35</f>
        <v>0</v>
      </c>
      <c r="O35" s="34">
        <v>0</v>
      </c>
      <c r="P35" s="33">
        <f t="shared" ref="P35" si="364">Q35/E35</f>
        <v>1</v>
      </c>
      <c r="Q35" s="34">
        <f t="shared" ref="Q35" si="365">L35-O35</f>
        <v>13014</v>
      </c>
      <c r="R35" s="5">
        <f t="shared" ref="R35" si="366">O35+Q35</f>
        <v>13014</v>
      </c>
      <c r="S35" s="7">
        <f t="shared" ref="S35" si="367">+R35-E35</f>
        <v>0</v>
      </c>
      <c r="T35" s="29">
        <v>0</v>
      </c>
      <c r="U35" s="30">
        <f t="shared" ref="U35" si="368">E35*T35</f>
        <v>0</v>
      </c>
      <c r="V35" s="29">
        <v>1</v>
      </c>
      <c r="W35" s="30">
        <f t="shared" ref="W35" si="369">E35*V35</f>
        <v>13014</v>
      </c>
      <c r="X35" s="6">
        <f t="shared" ref="X35" si="370">U35+W35</f>
        <v>13014</v>
      </c>
      <c r="Y35" s="7"/>
      <c r="Z35" s="116">
        <v>1.4999999999999999E-2</v>
      </c>
      <c r="AA35" s="91">
        <f t="shared" ref="AA35" si="371">L35*Z35</f>
        <v>195.20999999999998</v>
      </c>
      <c r="AB35" s="90">
        <f t="shared" ref="AB35" si="372">100%-Z35</f>
        <v>0.98499999999999999</v>
      </c>
      <c r="AC35" s="91">
        <f t="shared" ref="AC35" si="373">L35*AB35</f>
        <v>12818.789999999999</v>
      </c>
      <c r="AD35" s="92">
        <f t="shared" ref="AD35" si="374">AA35+AC35</f>
        <v>13013.999999999998</v>
      </c>
      <c r="AE35" s="144">
        <f t="shared" ref="AE35" si="375">+AD35-E35</f>
        <v>0</v>
      </c>
    </row>
    <row r="36" spans="2:31" ht="15" customHeight="1">
      <c r="B36" s="85">
        <f t="shared" si="205"/>
        <v>14</v>
      </c>
      <c r="C36" s="32" t="s">
        <v>193</v>
      </c>
      <c r="D36" s="32" t="s">
        <v>131</v>
      </c>
      <c r="E36" s="31">
        <v>88000</v>
      </c>
      <c r="F36" s="27">
        <v>44968</v>
      </c>
      <c r="G36" s="7"/>
      <c r="H36" s="35">
        <v>0.05</v>
      </c>
      <c r="I36" s="36">
        <f t="shared" ref="I36" si="376">E36*H36</f>
        <v>4400</v>
      </c>
      <c r="J36" s="35">
        <f t="shared" ref="J36" si="377">100%-H36</f>
        <v>0.95</v>
      </c>
      <c r="K36" s="36">
        <f t="shared" ref="K36" si="378">E36*J36</f>
        <v>83600</v>
      </c>
      <c r="L36" s="4">
        <f t="shared" ref="L36" si="379">I36+K36</f>
        <v>88000</v>
      </c>
      <c r="M36" s="7"/>
      <c r="N36" s="33">
        <f t="shared" ref="N36" si="380">O36/E36</f>
        <v>5.2909090909090913E-2</v>
      </c>
      <c r="O36" s="34">
        <v>4656</v>
      </c>
      <c r="P36" s="33">
        <f t="shared" ref="P36" si="381">Q36/E36</f>
        <v>0.94709090909090909</v>
      </c>
      <c r="Q36" s="34">
        <f t="shared" ref="Q36" si="382">L36-O36</f>
        <v>83344</v>
      </c>
      <c r="R36" s="5">
        <f t="shared" ref="R36" si="383">O36+Q36</f>
        <v>88000</v>
      </c>
      <c r="S36" s="7">
        <f t="shared" ref="S36" si="384">+R36-E36</f>
        <v>0</v>
      </c>
      <c r="T36" s="29">
        <v>0</v>
      </c>
      <c r="U36" s="30">
        <f t="shared" ref="U36" si="385">E36*T36</f>
        <v>0</v>
      </c>
      <c r="V36" s="29">
        <v>1</v>
      </c>
      <c r="W36" s="30">
        <f t="shared" ref="W36" si="386">E36*V36</f>
        <v>88000</v>
      </c>
      <c r="X36" s="6">
        <f t="shared" ref="X36" si="387">U36+W36</f>
        <v>88000</v>
      </c>
      <c r="Y36" s="7"/>
      <c r="Z36" s="116">
        <v>1.4999999999999999E-2</v>
      </c>
      <c r="AA36" s="91">
        <f t="shared" ref="AA36" si="388">L36*Z36</f>
        <v>1320</v>
      </c>
      <c r="AB36" s="90">
        <f t="shared" ref="AB36" si="389">100%-Z36</f>
        <v>0.98499999999999999</v>
      </c>
      <c r="AC36" s="91">
        <f t="shared" ref="AC36" si="390">L36*AB36</f>
        <v>86680</v>
      </c>
      <c r="AD36" s="92">
        <f t="shared" ref="AD36" si="391">AA36+AC36</f>
        <v>88000</v>
      </c>
      <c r="AE36" s="144">
        <f t="shared" ref="AE36" si="392">+AD36-E36</f>
        <v>0</v>
      </c>
    </row>
    <row r="37" spans="2:31" ht="15" customHeight="1">
      <c r="B37" s="85">
        <f t="shared" si="205"/>
        <v>15</v>
      </c>
      <c r="C37" s="32" t="s">
        <v>194</v>
      </c>
      <c r="D37" s="32" t="s">
        <v>171</v>
      </c>
      <c r="E37" s="31">
        <v>77000</v>
      </c>
      <c r="F37" s="27">
        <v>44970</v>
      </c>
      <c r="G37" s="7"/>
      <c r="H37" s="35">
        <v>0</v>
      </c>
      <c r="I37" s="36">
        <f t="shared" ref="I37" si="393">E37*H37</f>
        <v>0</v>
      </c>
      <c r="J37" s="35">
        <f t="shared" ref="J37" si="394">100%-H37</f>
        <v>1</v>
      </c>
      <c r="K37" s="36">
        <f t="shared" ref="K37" si="395">E37*J37</f>
        <v>77000</v>
      </c>
      <c r="L37" s="4">
        <f t="shared" ref="L37" si="396">I37+K37</f>
        <v>77000</v>
      </c>
      <c r="M37" s="7"/>
      <c r="N37" s="33">
        <f t="shared" ref="N37" si="397">O37/E37</f>
        <v>0</v>
      </c>
      <c r="O37" s="34">
        <v>0</v>
      </c>
      <c r="P37" s="33">
        <f t="shared" ref="P37" si="398">Q37/E37</f>
        <v>1</v>
      </c>
      <c r="Q37" s="34">
        <f t="shared" ref="Q37" si="399">L37-O37</f>
        <v>77000</v>
      </c>
      <c r="R37" s="5">
        <f t="shared" ref="R37" si="400">O37+Q37</f>
        <v>77000</v>
      </c>
      <c r="S37" s="7">
        <f t="shared" ref="S37" si="401">+R37-E37</f>
        <v>0</v>
      </c>
      <c r="T37" s="29">
        <v>0</v>
      </c>
      <c r="U37" s="30">
        <f t="shared" ref="U37" si="402">E37*T37</f>
        <v>0</v>
      </c>
      <c r="V37" s="29">
        <v>1</v>
      </c>
      <c r="W37" s="30">
        <f t="shared" ref="W37" si="403">E37*V37</f>
        <v>77000</v>
      </c>
      <c r="X37" s="6">
        <f t="shared" ref="X37" si="404">U37+W37</f>
        <v>77000</v>
      </c>
      <c r="Y37" s="7"/>
      <c r="Z37" s="116">
        <v>1.4999999999999999E-2</v>
      </c>
      <c r="AA37" s="91">
        <f t="shared" ref="AA37" si="405">L37*Z37</f>
        <v>1155</v>
      </c>
      <c r="AB37" s="90">
        <f t="shared" ref="AB37" si="406">100%-Z37</f>
        <v>0.98499999999999999</v>
      </c>
      <c r="AC37" s="91">
        <f t="shared" ref="AC37" si="407">L37*AB37</f>
        <v>75845</v>
      </c>
      <c r="AD37" s="92">
        <f t="shared" ref="AD37" si="408">AA37+AC37</f>
        <v>77000</v>
      </c>
      <c r="AE37" s="144">
        <f t="shared" ref="AE37" si="409">+AD37-E37</f>
        <v>0</v>
      </c>
    </row>
    <row r="38" spans="2:31" ht="15" customHeight="1">
      <c r="B38" s="85">
        <f t="shared" si="205"/>
        <v>16</v>
      </c>
      <c r="C38" s="32" t="s">
        <v>88</v>
      </c>
      <c r="D38" s="32" t="s">
        <v>87</v>
      </c>
      <c r="E38" s="31">
        <v>51608</v>
      </c>
      <c r="F38" s="27">
        <v>44971</v>
      </c>
      <c r="G38" s="7"/>
      <c r="H38" s="35">
        <v>0</v>
      </c>
      <c r="I38" s="36">
        <f t="shared" ref="I38:I49" si="410">E38*H38</f>
        <v>0</v>
      </c>
      <c r="J38" s="35">
        <f t="shared" ref="J38:J49" si="411">100%-H38</f>
        <v>1</v>
      </c>
      <c r="K38" s="36">
        <f t="shared" ref="K38:K49" si="412">E38*J38</f>
        <v>51608</v>
      </c>
      <c r="L38" s="4">
        <f t="shared" ref="L38:L49" si="413">I38+K38</f>
        <v>51608</v>
      </c>
      <c r="M38" s="7"/>
      <c r="N38" s="33">
        <f t="shared" ref="N38:N49" si="414">O38/E38</f>
        <v>0</v>
      </c>
      <c r="O38" s="34">
        <v>0</v>
      </c>
      <c r="P38" s="33">
        <f t="shared" ref="P38:P49" si="415">Q38/E38</f>
        <v>1</v>
      </c>
      <c r="Q38" s="34">
        <f t="shared" ref="Q38:Q49" si="416">L38-O38</f>
        <v>51608</v>
      </c>
      <c r="R38" s="5">
        <f t="shared" ref="R38:R49" si="417">O38+Q38</f>
        <v>51608</v>
      </c>
      <c r="S38" s="7">
        <f t="shared" ref="S38:S49" si="418">+R38-E38</f>
        <v>0</v>
      </c>
      <c r="T38" s="29">
        <v>0</v>
      </c>
      <c r="U38" s="30">
        <f t="shared" ref="U38:U49" si="419">E38*T38</f>
        <v>0</v>
      </c>
      <c r="V38" s="29">
        <v>1</v>
      </c>
      <c r="W38" s="30">
        <f t="shared" ref="W38:W49" si="420">E38*V38</f>
        <v>51608</v>
      </c>
      <c r="X38" s="6">
        <f t="shared" ref="X38:X49" si="421">U38+W38</f>
        <v>51608</v>
      </c>
      <c r="Y38" s="7"/>
      <c r="Z38" s="116">
        <v>1.4999999999999999E-2</v>
      </c>
      <c r="AA38" s="91">
        <f t="shared" ref="AA38:AA49" si="422">L38*Z38</f>
        <v>774.12</v>
      </c>
      <c r="AB38" s="90">
        <f t="shared" ref="AB38:AB49" si="423">100%-Z38</f>
        <v>0.98499999999999999</v>
      </c>
      <c r="AC38" s="91">
        <f t="shared" ref="AC38:AC49" si="424">L38*AB38</f>
        <v>50833.88</v>
      </c>
      <c r="AD38" s="92">
        <f t="shared" ref="AD38:AD49" si="425">AA38+AC38</f>
        <v>51608</v>
      </c>
      <c r="AE38" s="144">
        <f t="shared" ref="AE38:AE49" si="426">+AD38-E38</f>
        <v>0</v>
      </c>
    </row>
    <row r="39" spans="2:31" ht="15" customHeight="1">
      <c r="B39" s="85">
        <f t="shared" si="205"/>
        <v>17</v>
      </c>
      <c r="C39" s="32" t="s">
        <v>197</v>
      </c>
      <c r="D39" s="32" t="s">
        <v>146</v>
      </c>
      <c r="E39" s="31">
        <v>13504</v>
      </c>
      <c r="F39" s="27">
        <v>44972</v>
      </c>
      <c r="G39" s="7"/>
      <c r="H39" s="35">
        <v>0</v>
      </c>
      <c r="I39" s="36">
        <f t="shared" si="410"/>
        <v>0</v>
      </c>
      <c r="J39" s="35">
        <f t="shared" si="411"/>
        <v>1</v>
      </c>
      <c r="K39" s="36">
        <f t="shared" si="412"/>
        <v>13504</v>
      </c>
      <c r="L39" s="4">
        <f t="shared" si="413"/>
        <v>13504</v>
      </c>
      <c r="M39" s="7"/>
      <c r="N39" s="33">
        <f t="shared" si="414"/>
        <v>0</v>
      </c>
      <c r="O39" s="34">
        <v>0</v>
      </c>
      <c r="P39" s="33">
        <f t="shared" si="415"/>
        <v>1</v>
      </c>
      <c r="Q39" s="34">
        <f t="shared" si="416"/>
        <v>13504</v>
      </c>
      <c r="R39" s="5">
        <f t="shared" si="417"/>
        <v>13504</v>
      </c>
      <c r="S39" s="7">
        <f t="shared" si="418"/>
        <v>0</v>
      </c>
      <c r="T39" s="29">
        <v>0</v>
      </c>
      <c r="U39" s="30">
        <f t="shared" si="419"/>
        <v>0</v>
      </c>
      <c r="V39" s="29">
        <v>1</v>
      </c>
      <c r="W39" s="30">
        <f t="shared" si="420"/>
        <v>13504</v>
      </c>
      <c r="X39" s="6">
        <f t="shared" si="421"/>
        <v>13504</v>
      </c>
      <c r="Y39" s="7"/>
      <c r="Z39" s="116">
        <v>1.4999999999999999E-2</v>
      </c>
      <c r="AA39" s="91">
        <f t="shared" si="422"/>
        <v>202.56</v>
      </c>
      <c r="AB39" s="90">
        <f t="shared" si="423"/>
        <v>0.98499999999999999</v>
      </c>
      <c r="AC39" s="91">
        <f t="shared" si="424"/>
        <v>13301.44</v>
      </c>
      <c r="AD39" s="92">
        <f t="shared" si="425"/>
        <v>13504</v>
      </c>
      <c r="AE39" s="144">
        <f t="shared" si="426"/>
        <v>0</v>
      </c>
    </row>
    <row r="40" spans="2:31" ht="15" customHeight="1">
      <c r="B40" s="85">
        <f t="shared" si="205"/>
        <v>18</v>
      </c>
      <c r="C40" s="32" t="s">
        <v>198</v>
      </c>
      <c r="D40" s="32" t="s">
        <v>142</v>
      </c>
      <c r="E40" s="31">
        <v>43601</v>
      </c>
      <c r="F40" s="27">
        <v>44972</v>
      </c>
      <c r="G40" s="7"/>
      <c r="H40" s="35">
        <v>0</v>
      </c>
      <c r="I40" s="36">
        <f t="shared" si="410"/>
        <v>0</v>
      </c>
      <c r="J40" s="35">
        <f t="shared" si="411"/>
        <v>1</v>
      </c>
      <c r="K40" s="36">
        <f t="shared" si="412"/>
        <v>43601</v>
      </c>
      <c r="L40" s="4">
        <f t="shared" si="413"/>
        <v>43601</v>
      </c>
      <c r="M40" s="7"/>
      <c r="N40" s="33">
        <f t="shared" si="414"/>
        <v>0</v>
      </c>
      <c r="O40" s="34">
        <v>0</v>
      </c>
      <c r="P40" s="33">
        <f t="shared" si="415"/>
        <v>1</v>
      </c>
      <c r="Q40" s="34">
        <f t="shared" si="416"/>
        <v>43601</v>
      </c>
      <c r="R40" s="5">
        <f t="shared" si="417"/>
        <v>43601</v>
      </c>
      <c r="S40" s="7">
        <f t="shared" si="418"/>
        <v>0</v>
      </c>
      <c r="T40" s="29">
        <v>0</v>
      </c>
      <c r="U40" s="30">
        <f t="shared" si="419"/>
        <v>0</v>
      </c>
      <c r="V40" s="29">
        <v>1</v>
      </c>
      <c r="W40" s="30">
        <f t="shared" si="420"/>
        <v>43601</v>
      </c>
      <c r="X40" s="6">
        <f t="shared" si="421"/>
        <v>43601</v>
      </c>
      <c r="Y40" s="7"/>
      <c r="Z40" s="116">
        <v>1.4999999999999999E-2</v>
      </c>
      <c r="AA40" s="91">
        <f t="shared" si="422"/>
        <v>654.01499999999999</v>
      </c>
      <c r="AB40" s="90">
        <f t="shared" si="423"/>
        <v>0.98499999999999999</v>
      </c>
      <c r="AC40" s="91">
        <f t="shared" si="424"/>
        <v>42946.985000000001</v>
      </c>
      <c r="AD40" s="92">
        <f t="shared" si="425"/>
        <v>43601</v>
      </c>
      <c r="AE40" s="144">
        <f t="shared" si="426"/>
        <v>0</v>
      </c>
    </row>
    <row r="41" spans="2:31" ht="15" customHeight="1">
      <c r="B41" s="85">
        <f t="shared" si="205"/>
        <v>19</v>
      </c>
      <c r="C41" s="26" t="s">
        <v>126</v>
      </c>
      <c r="D41" s="32" t="s">
        <v>146</v>
      </c>
      <c r="E41" s="31">
        <v>13004</v>
      </c>
      <c r="F41" s="27">
        <v>44973</v>
      </c>
      <c r="G41" s="7"/>
      <c r="H41" s="35">
        <v>0</v>
      </c>
      <c r="I41" s="36">
        <f t="shared" si="410"/>
        <v>0</v>
      </c>
      <c r="J41" s="35">
        <f t="shared" si="411"/>
        <v>1</v>
      </c>
      <c r="K41" s="36">
        <f t="shared" si="412"/>
        <v>13004</v>
      </c>
      <c r="L41" s="4">
        <f t="shared" si="413"/>
        <v>13004</v>
      </c>
      <c r="M41" s="7"/>
      <c r="N41" s="33">
        <f t="shared" si="414"/>
        <v>0</v>
      </c>
      <c r="O41" s="34">
        <v>0</v>
      </c>
      <c r="P41" s="33">
        <f t="shared" si="415"/>
        <v>1</v>
      </c>
      <c r="Q41" s="34">
        <f t="shared" si="416"/>
        <v>13004</v>
      </c>
      <c r="R41" s="5">
        <f t="shared" si="417"/>
        <v>13004</v>
      </c>
      <c r="S41" s="7">
        <f t="shared" si="418"/>
        <v>0</v>
      </c>
      <c r="T41" s="29">
        <v>0</v>
      </c>
      <c r="U41" s="30">
        <f t="shared" si="419"/>
        <v>0</v>
      </c>
      <c r="V41" s="29">
        <v>1</v>
      </c>
      <c r="W41" s="30">
        <f t="shared" si="420"/>
        <v>13004</v>
      </c>
      <c r="X41" s="6">
        <f t="shared" si="421"/>
        <v>13004</v>
      </c>
      <c r="Y41" s="7"/>
      <c r="Z41" s="116">
        <v>1.4999999999999999E-2</v>
      </c>
      <c r="AA41" s="91">
        <f t="shared" si="422"/>
        <v>195.06</v>
      </c>
      <c r="AB41" s="90">
        <f t="shared" si="423"/>
        <v>0.98499999999999999</v>
      </c>
      <c r="AC41" s="91">
        <f t="shared" si="424"/>
        <v>12808.94</v>
      </c>
      <c r="AD41" s="92">
        <f t="shared" si="425"/>
        <v>13004</v>
      </c>
      <c r="AE41" s="144">
        <f t="shared" si="426"/>
        <v>0</v>
      </c>
    </row>
    <row r="42" spans="2:31" ht="15" customHeight="1">
      <c r="B42" s="85">
        <f t="shared" si="205"/>
        <v>20</v>
      </c>
      <c r="C42" s="32" t="s">
        <v>199</v>
      </c>
      <c r="D42" s="32" t="s">
        <v>200</v>
      </c>
      <c r="E42" s="31">
        <v>108578</v>
      </c>
      <c r="F42" s="27">
        <v>44973</v>
      </c>
      <c r="G42" s="7"/>
      <c r="H42" s="35">
        <v>0</v>
      </c>
      <c r="I42" s="36">
        <f t="shared" si="410"/>
        <v>0</v>
      </c>
      <c r="J42" s="35">
        <f t="shared" si="411"/>
        <v>1</v>
      </c>
      <c r="K42" s="36">
        <f t="shared" si="412"/>
        <v>108578</v>
      </c>
      <c r="L42" s="4">
        <f t="shared" si="413"/>
        <v>108578</v>
      </c>
      <c r="M42" s="7"/>
      <c r="N42" s="33">
        <f t="shared" si="414"/>
        <v>0</v>
      </c>
      <c r="O42" s="34">
        <v>0</v>
      </c>
      <c r="P42" s="33">
        <f t="shared" si="415"/>
        <v>1</v>
      </c>
      <c r="Q42" s="34">
        <f t="shared" si="416"/>
        <v>108578</v>
      </c>
      <c r="R42" s="5">
        <f t="shared" si="417"/>
        <v>108578</v>
      </c>
      <c r="S42" s="7">
        <f t="shared" si="418"/>
        <v>0</v>
      </c>
      <c r="T42" s="29">
        <v>0</v>
      </c>
      <c r="U42" s="30">
        <f t="shared" si="419"/>
        <v>0</v>
      </c>
      <c r="V42" s="29">
        <v>1</v>
      </c>
      <c r="W42" s="30">
        <f t="shared" si="420"/>
        <v>108578</v>
      </c>
      <c r="X42" s="6">
        <f t="shared" si="421"/>
        <v>108578</v>
      </c>
      <c r="Y42" s="7"/>
      <c r="Z42" s="116">
        <v>1.4999999999999999E-2</v>
      </c>
      <c r="AA42" s="91">
        <f t="shared" si="422"/>
        <v>1628.6699999999998</v>
      </c>
      <c r="AB42" s="90">
        <f t="shared" si="423"/>
        <v>0.98499999999999999</v>
      </c>
      <c r="AC42" s="91">
        <f t="shared" si="424"/>
        <v>106949.33</v>
      </c>
      <c r="AD42" s="92">
        <f t="shared" si="425"/>
        <v>108578</v>
      </c>
      <c r="AE42" s="144">
        <f t="shared" si="426"/>
        <v>0</v>
      </c>
    </row>
    <row r="43" spans="2:31" ht="15" customHeight="1">
      <c r="B43" s="85">
        <f t="shared" si="205"/>
        <v>21</v>
      </c>
      <c r="C43" s="32" t="s">
        <v>201</v>
      </c>
      <c r="D43" s="32" t="s">
        <v>135</v>
      </c>
      <c r="E43" s="31">
        <v>77003</v>
      </c>
      <c r="F43" s="27">
        <v>44974</v>
      </c>
      <c r="G43" s="7"/>
      <c r="H43" s="35">
        <v>0</v>
      </c>
      <c r="I43" s="36">
        <f t="shared" si="410"/>
        <v>0</v>
      </c>
      <c r="J43" s="35">
        <f t="shared" si="411"/>
        <v>1</v>
      </c>
      <c r="K43" s="36">
        <f t="shared" si="412"/>
        <v>77003</v>
      </c>
      <c r="L43" s="4">
        <f t="shared" si="413"/>
        <v>77003</v>
      </c>
      <c r="M43" s="7"/>
      <c r="N43" s="33">
        <f t="shared" si="414"/>
        <v>0</v>
      </c>
      <c r="O43" s="34">
        <v>0</v>
      </c>
      <c r="P43" s="33">
        <f t="shared" si="415"/>
        <v>1</v>
      </c>
      <c r="Q43" s="34">
        <f t="shared" si="416"/>
        <v>77003</v>
      </c>
      <c r="R43" s="5">
        <f t="shared" si="417"/>
        <v>77003</v>
      </c>
      <c r="S43" s="7">
        <f t="shared" si="418"/>
        <v>0</v>
      </c>
      <c r="T43" s="29">
        <v>0</v>
      </c>
      <c r="U43" s="30">
        <f t="shared" si="419"/>
        <v>0</v>
      </c>
      <c r="V43" s="29">
        <v>1</v>
      </c>
      <c r="W43" s="30">
        <f t="shared" si="420"/>
        <v>77003</v>
      </c>
      <c r="X43" s="6">
        <f t="shared" si="421"/>
        <v>77003</v>
      </c>
      <c r="Y43" s="7"/>
      <c r="Z43" s="116">
        <v>1.4999999999999999E-2</v>
      </c>
      <c r="AA43" s="91">
        <f t="shared" si="422"/>
        <v>1155.0449999999998</v>
      </c>
      <c r="AB43" s="90">
        <f t="shared" si="423"/>
        <v>0.98499999999999999</v>
      </c>
      <c r="AC43" s="91">
        <f t="shared" si="424"/>
        <v>75847.955000000002</v>
      </c>
      <c r="AD43" s="92">
        <f t="shared" si="425"/>
        <v>77003</v>
      </c>
      <c r="AE43" s="144">
        <f t="shared" si="426"/>
        <v>0</v>
      </c>
    </row>
    <row r="44" spans="2:31" ht="15" customHeight="1">
      <c r="B44" s="85">
        <f t="shared" si="205"/>
        <v>22</v>
      </c>
      <c r="C44" s="32" t="s">
        <v>203</v>
      </c>
      <c r="D44" s="32" t="s">
        <v>146</v>
      </c>
      <c r="E44" s="31">
        <v>13008</v>
      </c>
      <c r="F44" s="27">
        <v>44975</v>
      </c>
      <c r="G44" s="7"/>
      <c r="H44" s="35">
        <v>0</v>
      </c>
      <c r="I44" s="36">
        <f t="shared" si="410"/>
        <v>0</v>
      </c>
      <c r="J44" s="35">
        <f t="shared" si="411"/>
        <v>1</v>
      </c>
      <c r="K44" s="36">
        <f t="shared" si="412"/>
        <v>13008</v>
      </c>
      <c r="L44" s="4">
        <f t="shared" si="413"/>
        <v>13008</v>
      </c>
      <c r="M44" s="7"/>
      <c r="N44" s="33">
        <f t="shared" si="414"/>
        <v>0</v>
      </c>
      <c r="O44" s="34">
        <v>0</v>
      </c>
      <c r="P44" s="33">
        <f t="shared" si="415"/>
        <v>1</v>
      </c>
      <c r="Q44" s="34">
        <f t="shared" si="416"/>
        <v>13008</v>
      </c>
      <c r="R44" s="5">
        <f t="shared" si="417"/>
        <v>13008</v>
      </c>
      <c r="S44" s="7">
        <f t="shared" si="418"/>
        <v>0</v>
      </c>
      <c r="T44" s="29">
        <v>0</v>
      </c>
      <c r="U44" s="30">
        <f t="shared" si="419"/>
        <v>0</v>
      </c>
      <c r="V44" s="29">
        <v>1</v>
      </c>
      <c r="W44" s="30">
        <f t="shared" si="420"/>
        <v>13008</v>
      </c>
      <c r="X44" s="6">
        <f t="shared" si="421"/>
        <v>13008</v>
      </c>
      <c r="Y44" s="7"/>
      <c r="Z44" s="116">
        <v>1.4999999999999999E-2</v>
      </c>
      <c r="AA44" s="91">
        <f t="shared" si="422"/>
        <v>195.12</v>
      </c>
      <c r="AB44" s="90">
        <f t="shared" si="423"/>
        <v>0.98499999999999999</v>
      </c>
      <c r="AC44" s="91">
        <f t="shared" si="424"/>
        <v>12812.88</v>
      </c>
      <c r="AD44" s="92">
        <f t="shared" si="425"/>
        <v>13008</v>
      </c>
      <c r="AE44" s="144">
        <f t="shared" si="426"/>
        <v>0</v>
      </c>
    </row>
    <row r="45" spans="2:31" ht="15" customHeight="1">
      <c r="B45" s="85">
        <f t="shared" si="205"/>
        <v>23</v>
      </c>
      <c r="C45" s="32" t="s">
        <v>204</v>
      </c>
      <c r="D45" s="32" t="s">
        <v>205</v>
      </c>
      <c r="E45" s="31">
        <v>61600</v>
      </c>
      <c r="F45" s="27">
        <v>44976</v>
      </c>
      <c r="G45" s="7"/>
      <c r="H45" s="35">
        <v>0</v>
      </c>
      <c r="I45" s="36">
        <f t="shared" si="410"/>
        <v>0</v>
      </c>
      <c r="J45" s="35">
        <f t="shared" si="411"/>
        <v>1</v>
      </c>
      <c r="K45" s="36">
        <f t="shared" si="412"/>
        <v>61600</v>
      </c>
      <c r="L45" s="4">
        <f t="shared" si="413"/>
        <v>61600</v>
      </c>
      <c r="M45" s="7"/>
      <c r="N45" s="33">
        <f t="shared" si="414"/>
        <v>0</v>
      </c>
      <c r="O45" s="34">
        <v>0</v>
      </c>
      <c r="P45" s="33">
        <f t="shared" si="415"/>
        <v>1</v>
      </c>
      <c r="Q45" s="34">
        <f t="shared" si="416"/>
        <v>61600</v>
      </c>
      <c r="R45" s="5">
        <f t="shared" si="417"/>
        <v>61600</v>
      </c>
      <c r="S45" s="7">
        <f t="shared" si="418"/>
        <v>0</v>
      </c>
      <c r="T45" s="29">
        <v>0</v>
      </c>
      <c r="U45" s="30">
        <f t="shared" si="419"/>
        <v>0</v>
      </c>
      <c r="V45" s="29">
        <v>1</v>
      </c>
      <c r="W45" s="30">
        <f t="shared" si="420"/>
        <v>61600</v>
      </c>
      <c r="X45" s="6">
        <f t="shared" si="421"/>
        <v>61600</v>
      </c>
      <c r="Y45" s="7"/>
      <c r="Z45" s="116">
        <v>1.4999999999999999E-2</v>
      </c>
      <c r="AA45" s="91">
        <f t="shared" si="422"/>
        <v>924</v>
      </c>
      <c r="AB45" s="90">
        <f t="shared" si="423"/>
        <v>0.98499999999999999</v>
      </c>
      <c r="AC45" s="91">
        <f t="shared" si="424"/>
        <v>60676</v>
      </c>
      <c r="AD45" s="92">
        <f t="shared" si="425"/>
        <v>61600</v>
      </c>
      <c r="AE45" s="144">
        <f t="shared" si="426"/>
        <v>0</v>
      </c>
    </row>
    <row r="46" spans="2:31" ht="15" customHeight="1">
      <c r="B46" s="85">
        <f t="shared" si="205"/>
        <v>24</v>
      </c>
      <c r="C46" s="32" t="s">
        <v>172</v>
      </c>
      <c r="D46" s="32" t="s">
        <v>123</v>
      </c>
      <c r="E46" s="31">
        <v>66500</v>
      </c>
      <c r="F46" s="27">
        <v>44976</v>
      </c>
      <c r="G46" s="7"/>
      <c r="H46" s="35">
        <v>0</v>
      </c>
      <c r="I46" s="36">
        <f t="shared" si="410"/>
        <v>0</v>
      </c>
      <c r="J46" s="35">
        <f t="shared" si="411"/>
        <v>1</v>
      </c>
      <c r="K46" s="36">
        <f t="shared" si="412"/>
        <v>66500</v>
      </c>
      <c r="L46" s="4">
        <f t="shared" si="413"/>
        <v>66500</v>
      </c>
      <c r="M46" s="7"/>
      <c r="N46" s="33">
        <f t="shared" si="414"/>
        <v>0</v>
      </c>
      <c r="O46" s="34">
        <v>0</v>
      </c>
      <c r="P46" s="33">
        <f t="shared" si="415"/>
        <v>1</v>
      </c>
      <c r="Q46" s="34">
        <f t="shared" si="416"/>
        <v>66500</v>
      </c>
      <c r="R46" s="5">
        <f t="shared" si="417"/>
        <v>66500</v>
      </c>
      <c r="S46" s="7">
        <f t="shared" si="418"/>
        <v>0</v>
      </c>
      <c r="T46" s="29">
        <v>0</v>
      </c>
      <c r="U46" s="30">
        <f t="shared" si="419"/>
        <v>0</v>
      </c>
      <c r="V46" s="29">
        <v>1</v>
      </c>
      <c r="W46" s="30">
        <f t="shared" si="420"/>
        <v>66500</v>
      </c>
      <c r="X46" s="6">
        <f t="shared" si="421"/>
        <v>66500</v>
      </c>
      <c r="Y46" s="7"/>
      <c r="Z46" s="116">
        <v>1.4999999999999999E-2</v>
      </c>
      <c r="AA46" s="91">
        <f t="shared" si="422"/>
        <v>997.5</v>
      </c>
      <c r="AB46" s="90">
        <f t="shared" si="423"/>
        <v>0.98499999999999999</v>
      </c>
      <c r="AC46" s="91">
        <f t="shared" si="424"/>
        <v>65502.5</v>
      </c>
      <c r="AD46" s="92">
        <f t="shared" si="425"/>
        <v>66500</v>
      </c>
      <c r="AE46" s="144">
        <f t="shared" si="426"/>
        <v>0</v>
      </c>
    </row>
    <row r="47" spans="2:31" ht="15" customHeight="1">
      <c r="B47" s="85">
        <f t="shared" si="205"/>
        <v>25</v>
      </c>
      <c r="C47" s="32" t="s">
        <v>207</v>
      </c>
      <c r="D47" s="32" t="s">
        <v>157</v>
      </c>
      <c r="E47" s="31">
        <v>45100</v>
      </c>
      <c r="F47" s="27">
        <v>44977</v>
      </c>
      <c r="G47" s="7"/>
      <c r="H47" s="35">
        <v>0</v>
      </c>
      <c r="I47" s="36">
        <f t="shared" si="410"/>
        <v>0</v>
      </c>
      <c r="J47" s="35">
        <f t="shared" si="411"/>
        <v>1</v>
      </c>
      <c r="K47" s="36">
        <f t="shared" si="412"/>
        <v>45100</v>
      </c>
      <c r="L47" s="4">
        <f t="shared" si="413"/>
        <v>45100</v>
      </c>
      <c r="M47" s="7"/>
      <c r="N47" s="33">
        <f t="shared" si="414"/>
        <v>0</v>
      </c>
      <c r="O47" s="34">
        <v>0</v>
      </c>
      <c r="P47" s="33">
        <f t="shared" si="415"/>
        <v>1</v>
      </c>
      <c r="Q47" s="34">
        <f t="shared" si="416"/>
        <v>45100</v>
      </c>
      <c r="R47" s="5">
        <f t="shared" si="417"/>
        <v>45100</v>
      </c>
      <c r="S47" s="7">
        <f t="shared" si="418"/>
        <v>0</v>
      </c>
      <c r="T47" s="29">
        <v>0</v>
      </c>
      <c r="U47" s="30">
        <f t="shared" si="419"/>
        <v>0</v>
      </c>
      <c r="V47" s="29">
        <v>1</v>
      </c>
      <c r="W47" s="30">
        <f t="shared" si="420"/>
        <v>45100</v>
      </c>
      <c r="X47" s="6">
        <f t="shared" si="421"/>
        <v>45100</v>
      </c>
      <c r="Y47" s="7"/>
      <c r="Z47" s="116">
        <v>1.4999999999999999E-2</v>
      </c>
      <c r="AA47" s="91">
        <f t="shared" si="422"/>
        <v>676.5</v>
      </c>
      <c r="AB47" s="90">
        <f t="shared" si="423"/>
        <v>0.98499999999999999</v>
      </c>
      <c r="AC47" s="91">
        <f t="shared" si="424"/>
        <v>44423.5</v>
      </c>
      <c r="AD47" s="92">
        <f t="shared" si="425"/>
        <v>45100</v>
      </c>
      <c r="AE47" s="144">
        <f t="shared" si="426"/>
        <v>0</v>
      </c>
    </row>
    <row r="48" spans="2:31" ht="15" customHeight="1">
      <c r="B48" s="85">
        <f t="shared" si="205"/>
        <v>26</v>
      </c>
      <c r="C48" s="32" t="s">
        <v>208</v>
      </c>
      <c r="D48" s="32" t="s">
        <v>133</v>
      </c>
      <c r="E48" s="31">
        <v>7509</v>
      </c>
      <c r="F48" s="27">
        <v>44978</v>
      </c>
      <c r="G48" s="7"/>
      <c r="H48" s="35">
        <v>0</v>
      </c>
      <c r="I48" s="36">
        <f t="shared" si="410"/>
        <v>0</v>
      </c>
      <c r="J48" s="35">
        <f t="shared" si="411"/>
        <v>1</v>
      </c>
      <c r="K48" s="36">
        <f t="shared" si="412"/>
        <v>7509</v>
      </c>
      <c r="L48" s="4">
        <f t="shared" si="413"/>
        <v>7509</v>
      </c>
      <c r="M48" s="7"/>
      <c r="N48" s="33">
        <f t="shared" si="414"/>
        <v>0</v>
      </c>
      <c r="O48" s="34">
        <v>0</v>
      </c>
      <c r="P48" s="33">
        <f t="shared" si="415"/>
        <v>1</v>
      </c>
      <c r="Q48" s="34">
        <f t="shared" si="416"/>
        <v>7509</v>
      </c>
      <c r="R48" s="5">
        <f t="shared" si="417"/>
        <v>7509</v>
      </c>
      <c r="S48" s="7">
        <f t="shared" si="418"/>
        <v>0</v>
      </c>
      <c r="T48" s="29">
        <v>0</v>
      </c>
      <c r="U48" s="30">
        <f t="shared" si="419"/>
        <v>0</v>
      </c>
      <c r="V48" s="29">
        <v>1</v>
      </c>
      <c r="W48" s="30">
        <f t="shared" si="420"/>
        <v>7509</v>
      </c>
      <c r="X48" s="6">
        <f t="shared" si="421"/>
        <v>7509</v>
      </c>
      <c r="Y48" s="7"/>
      <c r="Z48" s="116">
        <v>1.4999999999999999E-2</v>
      </c>
      <c r="AA48" s="91">
        <f t="shared" si="422"/>
        <v>112.63499999999999</v>
      </c>
      <c r="AB48" s="90">
        <f t="shared" si="423"/>
        <v>0.98499999999999999</v>
      </c>
      <c r="AC48" s="91">
        <f t="shared" si="424"/>
        <v>7396.3649999999998</v>
      </c>
      <c r="AD48" s="92">
        <f t="shared" si="425"/>
        <v>7509</v>
      </c>
      <c r="AE48" s="144">
        <f t="shared" si="426"/>
        <v>0</v>
      </c>
    </row>
    <row r="49" spans="2:31" ht="15" customHeight="1">
      <c r="B49" s="85">
        <f t="shared" si="205"/>
        <v>27</v>
      </c>
      <c r="C49" s="32" t="s">
        <v>209</v>
      </c>
      <c r="D49" s="32" t="s">
        <v>133</v>
      </c>
      <c r="E49" s="31">
        <v>7509</v>
      </c>
      <c r="F49" s="27">
        <v>44980</v>
      </c>
      <c r="G49" s="7"/>
      <c r="H49" s="35">
        <v>0</v>
      </c>
      <c r="I49" s="36">
        <f t="shared" si="410"/>
        <v>0</v>
      </c>
      <c r="J49" s="35">
        <f t="shared" si="411"/>
        <v>1</v>
      </c>
      <c r="K49" s="36">
        <f t="shared" si="412"/>
        <v>7509</v>
      </c>
      <c r="L49" s="4">
        <f t="shared" si="413"/>
        <v>7509</v>
      </c>
      <c r="M49" s="7"/>
      <c r="N49" s="33">
        <f t="shared" si="414"/>
        <v>0</v>
      </c>
      <c r="O49" s="34">
        <v>0</v>
      </c>
      <c r="P49" s="33">
        <f t="shared" si="415"/>
        <v>1</v>
      </c>
      <c r="Q49" s="34">
        <f t="shared" si="416"/>
        <v>7509</v>
      </c>
      <c r="R49" s="5">
        <f t="shared" si="417"/>
        <v>7509</v>
      </c>
      <c r="S49" s="7">
        <f t="shared" si="418"/>
        <v>0</v>
      </c>
      <c r="T49" s="29">
        <v>0</v>
      </c>
      <c r="U49" s="30">
        <f t="shared" si="419"/>
        <v>0</v>
      </c>
      <c r="V49" s="29">
        <v>1</v>
      </c>
      <c r="W49" s="30">
        <f t="shared" si="420"/>
        <v>7509</v>
      </c>
      <c r="X49" s="6">
        <f t="shared" si="421"/>
        <v>7509</v>
      </c>
      <c r="Y49" s="7"/>
      <c r="Z49" s="116">
        <v>1.4999999999999999E-2</v>
      </c>
      <c r="AA49" s="91">
        <f t="shared" si="422"/>
        <v>112.63499999999999</v>
      </c>
      <c r="AB49" s="90">
        <f t="shared" si="423"/>
        <v>0.98499999999999999</v>
      </c>
      <c r="AC49" s="91">
        <f t="shared" si="424"/>
        <v>7396.3649999999998</v>
      </c>
      <c r="AD49" s="92">
        <f t="shared" si="425"/>
        <v>7509</v>
      </c>
      <c r="AE49" s="144">
        <f t="shared" si="426"/>
        <v>0</v>
      </c>
    </row>
    <row r="50" spans="2:31" ht="15" customHeight="1">
      <c r="B50" s="85">
        <f t="shared" si="205"/>
        <v>28</v>
      </c>
      <c r="C50" s="32" t="s">
        <v>212</v>
      </c>
      <c r="D50" s="32" t="s">
        <v>137</v>
      </c>
      <c r="E50" s="31">
        <v>36300</v>
      </c>
      <c r="F50" s="27">
        <v>44981</v>
      </c>
      <c r="G50" s="7"/>
      <c r="H50" s="35">
        <v>0</v>
      </c>
      <c r="I50" s="36">
        <f t="shared" ref="I50" si="427">E50*H50</f>
        <v>0</v>
      </c>
      <c r="J50" s="35">
        <f t="shared" ref="J50" si="428">100%-H50</f>
        <v>1</v>
      </c>
      <c r="K50" s="36">
        <f t="shared" ref="K50" si="429">E50*J50</f>
        <v>36300</v>
      </c>
      <c r="L50" s="4">
        <f t="shared" ref="L50" si="430">I50+K50</f>
        <v>36300</v>
      </c>
      <c r="M50" s="7"/>
      <c r="N50" s="33">
        <f t="shared" ref="N50" si="431">O50/E50</f>
        <v>0</v>
      </c>
      <c r="O50" s="34">
        <v>0</v>
      </c>
      <c r="P50" s="33">
        <f t="shared" ref="P50" si="432">Q50/E50</f>
        <v>1</v>
      </c>
      <c r="Q50" s="34">
        <f t="shared" ref="Q50" si="433">L50-O50</f>
        <v>36300</v>
      </c>
      <c r="R50" s="5">
        <f t="shared" ref="R50" si="434">O50+Q50</f>
        <v>36300</v>
      </c>
      <c r="S50" s="7">
        <f t="shared" ref="S50" si="435">+R50-E50</f>
        <v>0</v>
      </c>
      <c r="T50" s="29">
        <v>0</v>
      </c>
      <c r="U50" s="30">
        <f t="shared" ref="U50" si="436">E50*T50</f>
        <v>0</v>
      </c>
      <c r="V50" s="29">
        <v>1</v>
      </c>
      <c r="W50" s="30">
        <f t="shared" ref="W50" si="437">E50*V50</f>
        <v>36300</v>
      </c>
      <c r="X50" s="6">
        <f t="shared" ref="X50" si="438">U50+W50</f>
        <v>36300</v>
      </c>
      <c r="Y50" s="7"/>
      <c r="Z50" s="116">
        <v>1.4999999999999999E-2</v>
      </c>
      <c r="AA50" s="91">
        <f t="shared" ref="AA50" si="439">L50*Z50</f>
        <v>544.5</v>
      </c>
      <c r="AB50" s="90">
        <f t="shared" ref="AB50" si="440">100%-Z50</f>
        <v>0.98499999999999999</v>
      </c>
      <c r="AC50" s="91">
        <f t="shared" ref="AC50" si="441">L50*AB50</f>
        <v>35755.5</v>
      </c>
      <c r="AD50" s="92">
        <f t="shared" ref="AD50" si="442">AA50+AC50</f>
        <v>36300</v>
      </c>
      <c r="AE50" s="144">
        <f t="shared" ref="AE50" si="443">+AD50-E50</f>
        <v>0</v>
      </c>
    </row>
    <row r="51" spans="2:31" ht="15" customHeight="1">
      <c r="B51" s="85">
        <f t="shared" si="205"/>
        <v>29</v>
      </c>
      <c r="C51" s="32" t="s">
        <v>214</v>
      </c>
      <c r="D51" s="32" t="s">
        <v>139</v>
      </c>
      <c r="E51" s="31">
        <v>77005</v>
      </c>
      <c r="F51" s="27">
        <v>44982</v>
      </c>
      <c r="G51" s="7"/>
      <c r="H51" s="35">
        <v>0</v>
      </c>
      <c r="I51" s="36">
        <f t="shared" ref="I51" si="444">E51*H51</f>
        <v>0</v>
      </c>
      <c r="J51" s="35">
        <f t="shared" ref="J51" si="445">100%-H51</f>
        <v>1</v>
      </c>
      <c r="K51" s="36">
        <f t="shared" ref="K51" si="446">E51*J51</f>
        <v>77005</v>
      </c>
      <c r="L51" s="4">
        <f t="shared" ref="L51" si="447">I51+K51</f>
        <v>77005</v>
      </c>
      <c r="M51" s="7"/>
      <c r="N51" s="33">
        <f t="shared" ref="N51" si="448">O51/E51</f>
        <v>0</v>
      </c>
      <c r="O51" s="34">
        <v>0</v>
      </c>
      <c r="P51" s="33">
        <f t="shared" ref="P51" si="449">Q51/E51</f>
        <v>1</v>
      </c>
      <c r="Q51" s="34">
        <f t="shared" ref="Q51" si="450">L51-O51</f>
        <v>77005</v>
      </c>
      <c r="R51" s="5">
        <f t="shared" ref="R51" si="451">O51+Q51</f>
        <v>77005</v>
      </c>
      <c r="S51" s="7">
        <f t="shared" ref="S51" si="452">+R51-E51</f>
        <v>0</v>
      </c>
      <c r="T51" s="29">
        <v>0</v>
      </c>
      <c r="U51" s="30">
        <f t="shared" ref="U51" si="453">E51*T51</f>
        <v>0</v>
      </c>
      <c r="V51" s="29">
        <v>1</v>
      </c>
      <c r="W51" s="30">
        <f t="shared" ref="W51" si="454">E51*V51</f>
        <v>77005</v>
      </c>
      <c r="X51" s="6">
        <f t="shared" ref="X51" si="455">U51+W51</f>
        <v>77005</v>
      </c>
      <c r="Y51" s="7"/>
      <c r="Z51" s="116">
        <v>1.4999999999999999E-2</v>
      </c>
      <c r="AA51" s="91">
        <f t="shared" ref="AA51" si="456">L51*Z51</f>
        <v>1155.075</v>
      </c>
      <c r="AB51" s="90">
        <f t="shared" ref="AB51" si="457">100%-Z51</f>
        <v>0.98499999999999999</v>
      </c>
      <c r="AC51" s="91">
        <f t="shared" ref="AC51" si="458">L51*AB51</f>
        <v>75849.925000000003</v>
      </c>
      <c r="AD51" s="92">
        <f t="shared" ref="AD51" si="459">AA51+AC51</f>
        <v>77005</v>
      </c>
      <c r="AE51" s="144">
        <f t="shared" ref="AE51" si="460">+AD51-E51</f>
        <v>0</v>
      </c>
    </row>
    <row r="52" spans="2:31" ht="15" customHeight="1">
      <c r="B52" s="85">
        <f t="shared" si="205"/>
        <v>30</v>
      </c>
      <c r="C52" s="32" t="s">
        <v>213</v>
      </c>
      <c r="D52" s="32" t="s">
        <v>146</v>
      </c>
      <c r="E52" s="31">
        <v>13008</v>
      </c>
      <c r="F52" s="27">
        <v>44983</v>
      </c>
      <c r="G52" s="7"/>
      <c r="H52" s="35">
        <v>0</v>
      </c>
      <c r="I52" s="36">
        <f t="shared" ref="I52" si="461">E52*H52</f>
        <v>0</v>
      </c>
      <c r="J52" s="35">
        <f t="shared" ref="J52" si="462">100%-H52</f>
        <v>1</v>
      </c>
      <c r="K52" s="36">
        <f t="shared" ref="K52" si="463">E52*J52</f>
        <v>13008</v>
      </c>
      <c r="L52" s="4">
        <f t="shared" ref="L52" si="464">I52+K52</f>
        <v>13008</v>
      </c>
      <c r="M52" s="7"/>
      <c r="N52" s="33">
        <f t="shared" ref="N52" si="465">O52/E52</f>
        <v>0</v>
      </c>
      <c r="O52" s="34">
        <v>0</v>
      </c>
      <c r="P52" s="33">
        <f t="shared" ref="P52" si="466">Q52/E52</f>
        <v>1</v>
      </c>
      <c r="Q52" s="34">
        <f t="shared" ref="Q52" si="467">L52-O52</f>
        <v>13008</v>
      </c>
      <c r="R52" s="5">
        <f t="shared" ref="R52" si="468">O52+Q52</f>
        <v>13008</v>
      </c>
      <c r="S52" s="7">
        <f t="shared" ref="S52" si="469">+R52-E52</f>
        <v>0</v>
      </c>
      <c r="T52" s="29">
        <v>0</v>
      </c>
      <c r="U52" s="30">
        <f t="shared" ref="U52" si="470">E52*T52</f>
        <v>0</v>
      </c>
      <c r="V52" s="29">
        <v>1</v>
      </c>
      <c r="W52" s="30">
        <f t="shared" ref="W52" si="471">E52*V52</f>
        <v>13008</v>
      </c>
      <c r="X52" s="6">
        <f t="shared" ref="X52" si="472">U52+W52</f>
        <v>13008</v>
      </c>
      <c r="Y52" s="7"/>
      <c r="Z52" s="116">
        <v>1.4999999999999999E-2</v>
      </c>
      <c r="AA52" s="91">
        <f t="shared" ref="AA52" si="473">L52*Z52</f>
        <v>195.12</v>
      </c>
      <c r="AB52" s="90">
        <f t="shared" ref="AB52" si="474">100%-Z52</f>
        <v>0.98499999999999999</v>
      </c>
      <c r="AC52" s="91">
        <f t="shared" ref="AC52" si="475">L52*AB52</f>
        <v>12812.88</v>
      </c>
      <c r="AD52" s="92">
        <f t="shared" ref="AD52" si="476">AA52+AC52</f>
        <v>13008</v>
      </c>
      <c r="AE52" s="144">
        <f t="shared" ref="AE52" si="477">+AD52-E52</f>
        <v>0</v>
      </c>
    </row>
    <row r="53" spans="2:31" ht="15" customHeight="1">
      <c r="B53" s="85">
        <f t="shared" si="205"/>
        <v>31</v>
      </c>
      <c r="C53" s="32" t="s">
        <v>191</v>
      </c>
      <c r="D53" s="32" t="s">
        <v>146</v>
      </c>
      <c r="E53" s="31">
        <v>12508</v>
      </c>
      <c r="F53" s="27">
        <v>44983</v>
      </c>
      <c r="G53" s="7"/>
      <c r="H53" s="35">
        <v>0</v>
      </c>
      <c r="I53" s="36">
        <f t="shared" ref="I53" si="478">E53*H53</f>
        <v>0</v>
      </c>
      <c r="J53" s="35">
        <f t="shared" ref="J53" si="479">100%-H53</f>
        <v>1</v>
      </c>
      <c r="K53" s="36">
        <f t="shared" ref="K53" si="480">E53*J53</f>
        <v>12508</v>
      </c>
      <c r="L53" s="4">
        <f t="shared" ref="L53" si="481">I53+K53</f>
        <v>12508</v>
      </c>
      <c r="M53" s="7"/>
      <c r="N53" s="33">
        <f t="shared" ref="N53" si="482">O53/E53</f>
        <v>0</v>
      </c>
      <c r="O53" s="34">
        <v>0</v>
      </c>
      <c r="P53" s="33">
        <f t="shared" ref="P53" si="483">Q53/E53</f>
        <v>1</v>
      </c>
      <c r="Q53" s="34">
        <f t="shared" ref="Q53" si="484">L53-O53</f>
        <v>12508</v>
      </c>
      <c r="R53" s="5">
        <f t="shared" ref="R53" si="485">O53+Q53</f>
        <v>12508</v>
      </c>
      <c r="S53" s="7">
        <f t="shared" ref="S53" si="486">+R53-E53</f>
        <v>0</v>
      </c>
      <c r="T53" s="29">
        <v>0</v>
      </c>
      <c r="U53" s="30">
        <f t="shared" ref="U53" si="487">E53*T53</f>
        <v>0</v>
      </c>
      <c r="V53" s="29">
        <v>1</v>
      </c>
      <c r="W53" s="30">
        <f t="shared" ref="W53" si="488">E53*V53</f>
        <v>12508</v>
      </c>
      <c r="X53" s="6">
        <f t="shared" ref="X53" si="489">U53+W53</f>
        <v>12508</v>
      </c>
      <c r="Y53" s="7"/>
      <c r="Z53" s="116">
        <v>1.4999999999999999E-2</v>
      </c>
      <c r="AA53" s="91">
        <f t="shared" ref="AA53" si="490">L53*Z53</f>
        <v>187.62</v>
      </c>
      <c r="AB53" s="90">
        <f t="shared" ref="AB53" si="491">100%-Z53</f>
        <v>0.98499999999999999</v>
      </c>
      <c r="AC53" s="91">
        <f t="shared" ref="AC53" si="492">L53*AB53</f>
        <v>12320.38</v>
      </c>
      <c r="AD53" s="92">
        <f t="shared" ref="AD53" si="493">AA53+AC53</f>
        <v>12508</v>
      </c>
      <c r="AE53" s="144">
        <f t="shared" ref="AE53" si="494">+AD53-E53</f>
        <v>0</v>
      </c>
    </row>
    <row r="54" spans="2:31" ht="15" customHeight="1">
      <c r="B54" s="85">
        <f t="shared" si="205"/>
        <v>32</v>
      </c>
      <c r="C54" s="32" t="s">
        <v>215</v>
      </c>
      <c r="D54" s="32" t="s">
        <v>182</v>
      </c>
      <c r="E54" s="31">
        <v>76307</v>
      </c>
      <c r="F54" s="27">
        <v>44983</v>
      </c>
      <c r="G54" s="7"/>
      <c r="H54" s="35">
        <v>0</v>
      </c>
      <c r="I54" s="36">
        <f t="shared" ref="I54" si="495">E54*H54</f>
        <v>0</v>
      </c>
      <c r="J54" s="35">
        <f t="shared" ref="J54" si="496">100%-H54</f>
        <v>1</v>
      </c>
      <c r="K54" s="36">
        <f t="shared" ref="K54" si="497">E54*J54</f>
        <v>76307</v>
      </c>
      <c r="L54" s="4">
        <f t="shared" ref="L54" si="498">I54+K54</f>
        <v>76307</v>
      </c>
      <c r="M54" s="7"/>
      <c r="N54" s="33">
        <f t="shared" ref="N54" si="499">O54/E54</f>
        <v>0</v>
      </c>
      <c r="O54" s="34">
        <v>0</v>
      </c>
      <c r="P54" s="33">
        <f t="shared" ref="P54" si="500">Q54/E54</f>
        <v>1</v>
      </c>
      <c r="Q54" s="34">
        <f t="shared" ref="Q54" si="501">L54-O54</f>
        <v>76307</v>
      </c>
      <c r="R54" s="5">
        <f t="shared" ref="R54" si="502">O54+Q54</f>
        <v>76307</v>
      </c>
      <c r="S54" s="7">
        <f t="shared" ref="S54" si="503">+R54-E54</f>
        <v>0</v>
      </c>
      <c r="T54" s="29">
        <v>0</v>
      </c>
      <c r="U54" s="30">
        <f t="shared" ref="U54" si="504">E54*T54</f>
        <v>0</v>
      </c>
      <c r="V54" s="29">
        <v>1</v>
      </c>
      <c r="W54" s="30">
        <f t="shared" ref="W54" si="505">E54*V54</f>
        <v>76307</v>
      </c>
      <c r="X54" s="6">
        <f t="shared" ref="X54" si="506">U54+W54</f>
        <v>76307</v>
      </c>
      <c r="Y54" s="7"/>
      <c r="Z54" s="116">
        <v>1.4999999999999999E-2</v>
      </c>
      <c r="AA54" s="91">
        <f t="shared" ref="AA54" si="507">L54*Z54</f>
        <v>1144.605</v>
      </c>
      <c r="AB54" s="90">
        <f t="shared" ref="AB54" si="508">100%-Z54</f>
        <v>0.98499999999999999</v>
      </c>
      <c r="AC54" s="91">
        <f t="shared" ref="AC54" si="509">L54*AB54</f>
        <v>75162.395000000004</v>
      </c>
      <c r="AD54" s="92">
        <f t="shared" ref="AD54" si="510">AA54+AC54</f>
        <v>76307</v>
      </c>
      <c r="AE54" s="144">
        <f t="shared" ref="AE54" si="511">+AD54-E54</f>
        <v>0</v>
      </c>
    </row>
    <row r="55" spans="2:31" ht="15" customHeight="1">
      <c r="B55" s="85">
        <f t="shared" si="205"/>
        <v>33</v>
      </c>
      <c r="C55" s="32" t="s">
        <v>216</v>
      </c>
      <c r="D55" s="32" t="s">
        <v>217</v>
      </c>
      <c r="E55" s="31">
        <v>66600</v>
      </c>
      <c r="F55" s="27">
        <v>44983</v>
      </c>
      <c r="G55" s="7"/>
      <c r="H55" s="35">
        <v>0</v>
      </c>
      <c r="I55" s="36">
        <f t="shared" ref="I55" si="512">E55*H55</f>
        <v>0</v>
      </c>
      <c r="J55" s="35">
        <f t="shared" ref="J55" si="513">100%-H55</f>
        <v>1</v>
      </c>
      <c r="K55" s="36">
        <f t="shared" ref="K55" si="514">E55*J55</f>
        <v>66600</v>
      </c>
      <c r="L55" s="4">
        <f t="shared" ref="L55" si="515">I55+K55</f>
        <v>66600</v>
      </c>
      <c r="M55" s="7"/>
      <c r="N55" s="33">
        <f t="shared" ref="N55" si="516">O55/E55</f>
        <v>0</v>
      </c>
      <c r="O55" s="34">
        <v>0</v>
      </c>
      <c r="P55" s="33">
        <f t="shared" ref="P55" si="517">Q55/E55</f>
        <v>1</v>
      </c>
      <c r="Q55" s="34">
        <f t="shared" ref="Q55" si="518">L55-O55</f>
        <v>66600</v>
      </c>
      <c r="R55" s="5">
        <f t="shared" ref="R55" si="519">O55+Q55</f>
        <v>66600</v>
      </c>
      <c r="S55" s="7">
        <f t="shared" ref="S55" si="520">+R55-E55</f>
        <v>0</v>
      </c>
      <c r="T55" s="29">
        <v>0</v>
      </c>
      <c r="U55" s="30">
        <f t="shared" ref="U55" si="521">E55*T55</f>
        <v>0</v>
      </c>
      <c r="V55" s="29">
        <v>1</v>
      </c>
      <c r="W55" s="30">
        <f t="shared" ref="W55" si="522">E55*V55</f>
        <v>66600</v>
      </c>
      <c r="X55" s="6">
        <f t="shared" ref="X55" si="523">U55+W55</f>
        <v>66600</v>
      </c>
      <c r="Y55" s="7"/>
      <c r="Z55" s="116">
        <v>1.4999999999999999E-2</v>
      </c>
      <c r="AA55" s="91">
        <f t="shared" ref="AA55" si="524">L55*Z55</f>
        <v>999</v>
      </c>
      <c r="AB55" s="90">
        <f t="shared" ref="AB55" si="525">100%-Z55</f>
        <v>0.98499999999999999</v>
      </c>
      <c r="AC55" s="91">
        <f t="shared" ref="AC55" si="526">L55*AB55</f>
        <v>65601</v>
      </c>
      <c r="AD55" s="92">
        <f t="shared" ref="AD55" si="527">AA55+AC55</f>
        <v>66600</v>
      </c>
      <c r="AE55" s="144">
        <f t="shared" ref="AE55" si="528">+AD55-E55</f>
        <v>0</v>
      </c>
    </row>
    <row r="56" spans="2:31" ht="15" customHeight="1">
      <c r="B56" s="85">
        <f t="shared" si="205"/>
        <v>34</v>
      </c>
      <c r="C56" s="32" t="s">
        <v>126</v>
      </c>
      <c r="D56" s="32" t="s">
        <v>146</v>
      </c>
      <c r="E56" s="31">
        <v>13006</v>
      </c>
      <c r="F56" s="27">
        <v>44984</v>
      </c>
      <c r="G56" s="7"/>
      <c r="H56" s="35">
        <v>0</v>
      </c>
      <c r="I56" s="36">
        <f>E56*H56</f>
        <v>0</v>
      </c>
      <c r="J56" s="35">
        <f>100%-H56</f>
        <v>1</v>
      </c>
      <c r="K56" s="36">
        <f>E56*J56</f>
        <v>13006</v>
      </c>
      <c r="L56" s="4">
        <f>I56+K56</f>
        <v>13006</v>
      </c>
      <c r="M56" s="7"/>
      <c r="N56" s="33">
        <f>O56/E56</f>
        <v>0</v>
      </c>
      <c r="O56" s="34">
        <v>0</v>
      </c>
      <c r="P56" s="33">
        <f>Q56/E56</f>
        <v>1</v>
      </c>
      <c r="Q56" s="34">
        <f>L56-O56</f>
        <v>13006</v>
      </c>
      <c r="R56" s="5">
        <f>O56+Q56</f>
        <v>13006</v>
      </c>
      <c r="S56" s="7">
        <f>+R56-E56</f>
        <v>0</v>
      </c>
      <c r="T56" s="29">
        <v>0</v>
      </c>
      <c r="U56" s="30">
        <f>E56*T56</f>
        <v>0</v>
      </c>
      <c r="V56" s="29">
        <v>1</v>
      </c>
      <c r="W56" s="30">
        <f>E56*V56</f>
        <v>13006</v>
      </c>
      <c r="X56" s="6">
        <f>U56+W56</f>
        <v>13006</v>
      </c>
      <c r="Y56" s="7"/>
      <c r="Z56" s="116">
        <v>1.4999999999999999E-2</v>
      </c>
      <c r="AA56" s="91">
        <f>L56*Z56</f>
        <v>195.09</v>
      </c>
      <c r="AB56" s="90">
        <f>100%-Z56</f>
        <v>0.98499999999999999</v>
      </c>
      <c r="AC56" s="91">
        <f>L56*AB56</f>
        <v>12810.91</v>
      </c>
      <c r="AD56" s="92">
        <f>AA56+AC56</f>
        <v>13006</v>
      </c>
      <c r="AE56" s="144">
        <f>+AD56-E56</f>
        <v>0</v>
      </c>
    </row>
    <row r="57" spans="2:31" ht="15" customHeight="1">
      <c r="B57" s="85">
        <f t="shared" si="205"/>
        <v>35</v>
      </c>
      <c r="C57" s="32" t="s">
        <v>218</v>
      </c>
      <c r="D57" s="32" t="s">
        <v>161</v>
      </c>
      <c r="E57" s="31">
        <v>72700</v>
      </c>
      <c r="F57" s="27">
        <v>44984</v>
      </c>
      <c r="G57" s="7"/>
      <c r="H57" s="35">
        <v>0</v>
      </c>
      <c r="I57" s="36">
        <f>E57*H57</f>
        <v>0</v>
      </c>
      <c r="J57" s="35">
        <f>100%-H57</f>
        <v>1</v>
      </c>
      <c r="K57" s="36">
        <f>E57*J57</f>
        <v>72700</v>
      </c>
      <c r="L57" s="4">
        <f>I57+K57</f>
        <v>72700</v>
      </c>
      <c r="M57" s="7"/>
      <c r="N57" s="33">
        <f>O57/E57</f>
        <v>0</v>
      </c>
      <c r="O57" s="34">
        <v>0</v>
      </c>
      <c r="P57" s="33">
        <f>Q57/E57</f>
        <v>1</v>
      </c>
      <c r="Q57" s="34">
        <f>L57-O57</f>
        <v>72700</v>
      </c>
      <c r="R57" s="5">
        <f>O57+Q57</f>
        <v>72700</v>
      </c>
      <c r="S57" s="7">
        <f>+R57-E57</f>
        <v>0</v>
      </c>
      <c r="T57" s="29">
        <v>0</v>
      </c>
      <c r="U57" s="30">
        <f>E57*T57</f>
        <v>0</v>
      </c>
      <c r="V57" s="29">
        <v>1</v>
      </c>
      <c r="W57" s="30">
        <f>E57*V57</f>
        <v>72700</v>
      </c>
      <c r="X57" s="6">
        <f>U57+W57</f>
        <v>72700</v>
      </c>
      <c r="Y57" s="7"/>
      <c r="Z57" s="116">
        <v>1.4999999999999999E-2</v>
      </c>
      <c r="AA57" s="91">
        <f>L57*Z57</f>
        <v>1090.5</v>
      </c>
      <c r="AB57" s="90">
        <f>100%-Z57</f>
        <v>0.98499999999999999</v>
      </c>
      <c r="AC57" s="91">
        <f>L57*AB57</f>
        <v>71609.5</v>
      </c>
      <c r="AD57" s="92">
        <f>AA57+AC57</f>
        <v>72700</v>
      </c>
      <c r="AE57" s="144">
        <f>+AD57-E57</f>
        <v>0</v>
      </c>
    </row>
    <row r="58" spans="2:31" ht="15" customHeight="1">
      <c r="B58" s="85">
        <f t="shared" si="205"/>
        <v>36</v>
      </c>
      <c r="C58" s="32" t="s">
        <v>166</v>
      </c>
      <c r="D58" s="32" t="s">
        <v>219</v>
      </c>
      <c r="E58" s="31">
        <v>7802</v>
      </c>
      <c r="F58" s="27">
        <v>44985</v>
      </c>
      <c r="G58" s="7"/>
      <c r="H58" s="35">
        <v>0.05</v>
      </c>
      <c r="I58" s="36">
        <f>E58*H58</f>
        <v>390.1</v>
      </c>
      <c r="J58" s="35">
        <f>100%-H58</f>
        <v>0.95</v>
      </c>
      <c r="K58" s="36">
        <f>E58*J58</f>
        <v>7411.9</v>
      </c>
      <c r="L58" s="4">
        <f>I58+K58</f>
        <v>7802</v>
      </c>
      <c r="M58" s="7"/>
      <c r="N58" s="33">
        <f>O58/E58</f>
        <v>0</v>
      </c>
      <c r="O58" s="34">
        <v>0</v>
      </c>
      <c r="P58" s="33">
        <f>Q58/E58</f>
        <v>1</v>
      </c>
      <c r="Q58" s="34">
        <f>L58-O58</f>
        <v>7802</v>
      </c>
      <c r="R58" s="5">
        <f>O58+Q58</f>
        <v>7802</v>
      </c>
      <c r="S58" s="7">
        <f>+R58-E58</f>
        <v>0</v>
      </c>
      <c r="T58" s="29">
        <v>0</v>
      </c>
      <c r="U58" s="30">
        <f>E58*T58</f>
        <v>0</v>
      </c>
      <c r="V58" s="29">
        <v>1</v>
      </c>
      <c r="W58" s="30">
        <f>E58*V58</f>
        <v>7802</v>
      </c>
      <c r="X58" s="6">
        <f>U58+W58</f>
        <v>7802</v>
      </c>
      <c r="Y58" s="7"/>
      <c r="Z58" s="116">
        <v>1.4999999999999999E-2</v>
      </c>
      <c r="AA58" s="91">
        <f>L58*Z58</f>
        <v>117.03</v>
      </c>
      <c r="AB58" s="90">
        <f>100%-Z58</f>
        <v>0.98499999999999999</v>
      </c>
      <c r="AC58" s="91">
        <f>L58*AB58</f>
        <v>7684.97</v>
      </c>
      <c r="AD58" s="92">
        <f>AA58+AC58</f>
        <v>7802</v>
      </c>
      <c r="AE58" s="144">
        <f>+AD58-E58</f>
        <v>0</v>
      </c>
    </row>
    <row r="59" spans="2:31" ht="15" customHeight="1">
      <c r="B59" s="85">
        <f t="shared" si="205"/>
        <v>37</v>
      </c>
      <c r="C59" s="32" t="s">
        <v>220</v>
      </c>
      <c r="D59" s="32" t="s">
        <v>128</v>
      </c>
      <c r="E59" s="31">
        <v>71500</v>
      </c>
      <c r="F59" s="27">
        <v>44985</v>
      </c>
      <c r="G59" s="7"/>
      <c r="H59" s="35">
        <v>0</v>
      </c>
      <c r="I59" s="36">
        <f>E59*H59</f>
        <v>0</v>
      </c>
      <c r="J59" s="35">
        <f>100%-H59</f>
        <v>1</v>
      </c>
      <c r="K59" s="36">
        <f>E59*J59</f>
        <v>71500</v>
      </c>
      <c r="L59" s="4">
        <f>I59+K59</f>
        <v>71500</v>
      </c>
      <c r="M59" s="7"/>
      <c r="N59" s="33">
        <f>O59/E59</f>
        <v>0</v>
      </c>
      <c r="O59" s="34">
        <v>0</v>
      </c>
      <c r="P59" s="33">
        <f>Q59/E59</f>
        <v>1</v>
      </c>
      <c r="Q59" s="34">
        <f>L59-O59</f>
        <v>71500</v>
      </c>
      <c r="R59" s="5">
        <f>O59+Q59</f>
        <v>71500</v>
      </c>
      <c r="S59" s="7">
        <f>+R59-E59</f>
        <v>0</v>
      </c>
      <c r="T59" s="29">
        <v>0</v>
      </c>
      <c r="U59" s="30">
        <f>E59*T59</f>
        <v>0</v>
      </c>
      <c r="V59" s="29">
        <v>1</v>
      </c>
      <c r="W59" s="30">
        <f>E59*V59</f>
        <v>71500</v>
      </c>
      <c r="X59" s="6">
        <f>U59+W59</f>
        <v>71500</v>
      </c>
      <c r="Y59" s="7"/>
      <c r="Z59" s="116">
        <v>1.4999999999999999E-2</v>
      </c>
      <c r="AA59" s="91">
        <f>L59*Z59</f>
        <v>1072.5</v>
      </c>
      <c r="AB59" s="90">
        <f>100%-Z59</f>
        <v>0.98499999999999999</v>
      </c>
      <c r="AC59" s="91">
        <f>L59*AB59</f>
        <v>70427.5</v>
      </c>
      <c r="AD59" s="92">
        <f>AA59+AC59</f>
        <v>71500</v>
      </c>
      <c r="AE59" s="144">
        <f>+AD59-E59</f>
        <v>0</v>
      </c>
    </row>
    <row r="60" spans="2:31">
      <c r="B60" s="85"/>
      <c r="C60" s="26"/>
      <c r="D60" s="26"/>
      <c r="E60" s="86"/>
      <c r="F60" s="27"/>
      <c r="G60" s="7"/>
      <c r="H60" s="35"/>
      <c r="I60" s="36"/>
      <c r="J60" s="35"/>
      <c r="K60" s="36"/>
      <c r="L60" s="4"/>
      <c r="M60" s="7"/>
      <c r="N60" s="33"/>
      <c r="O60" s="34"/>
      <c r="P60" s="33"/>
      <c r="Q60" s="34"/>
      <c r="R60" s="5"/>
      <c r="S60" s="143">
        <f t="shared" ref="S60" si="529">+R60-E60</f>
        <v>0</v>
      </c>
      <c r="T60" s="29"/>
      <c r="U60" s="30"/>
      <c r="V60" s="29"/>
      <c r="W60" s="30"/>
      <c r="X60" s="6"/>
      <c r="Y60" s="7"/>
      <c r="Z60" s="116"/>
      <c r="AA60" s="91"/>
      <c r="AB60" s="90"/>
      <c r="AC60" s="91"/>
      <c r="AD60" s="92"/>
    </row>
    <row r="61" spans="2:31" ht="15" customHeight="1">
      <c r="B61" s="51"/>
      <c r="C61" s="8"/>
      <c r="D61" s="8"/>
      <c r="E61" s="46">
        <f>SUM(E23:E60)</f>
        <v>1711865</v>
      </c>
      <c r="F61" s="40"/>
      <c r="G61" s="47"/>
      <c r="H61" s="48"/>
      <c r="I61" s="52">
        <f>SUM(I23:I60)</f>
        <v>5390.2000000000007</v>
      </c>
      <c r="J61" s="53"/>
      <c r="K61" s="52">
        <f>SUM(K23:K60)</f>
        <v>1706474.7999999998</v>
      </c>
      <c r="L61" s="52">
        <f>SUM(L23:L60)</f>
        <v>1711865</v>
      </c>
      <c r="M61" s="54"/>
      <c r="N61" s="53"/>
      <c r="O61" s="52">
        <f>SUM(O23:O60)</f>
        <v>8204</v>
      </c>
      <c r="P61" s="53"/>
      <c r="Q61" s="52">
        <f>SUM(Q23:Q60)</f>
        <v>1703661</v>
      </c>
      <c r="R61" s="52">
        <f>SUM(R23:R60)</f>
        <v>1711865</v>
      </c>
      <c r="S61" s="54"/>
      <c r="T61" s="54"/>
      <c r="U61" s="52">
        <f>SUM(U23:U60)</f>
        <v>0</v>
      </c>
      <c r="V61" s="54"/>
      <c r="W61" s="52">
        <f>SUM(W23:W60)</f>
        <v>1711865</v>
      </c>
      <c r="X61" s="52">
        <f>SUM(X23:X60)</f>
        <v>1711865</v>
      </c>
      <c r="Y61" s="54"/>
      <c r="Z61" s="54"/>
      <c r="AA61" s="52">
        <f>SUM(AA23:AA60)</f>
        <v>25677.974999999991</v>
      </c>
      <c r="AB61" s="54"/>
      <c r="AC61" s="52">
        <f>SUM(AC23:AC60)</f>
        <v>1686187.0249999994</v>
      </c>
      <c r="AD61" s="52">
        <f>SUM(AD23:AD60)</f>
        <v>1711865</v>
      </c>
    </row>
    <row r="62" spans="2:31" ht="15" customHeight="1" thickBot="1">
      <c r="B62" s="21"/>
      <c r="C62" s="14"/>
      <c r="D62" s="14"/>
      <c r="E62" s="43"/>
      <c r="F62" s="44"/>
      <c r="G62" s="28"/>
      <c r="H62" s="15" t="s">
        <v>11</v>
      </c>
      <c r="I62" s="37"/>
      <c r="J62" s="38"/>
      <c r="K62" s="37"/>
      <c r="L62" s="39"/>
      <c r="M62" s="252">
        <f>O61-I61</f>
        <v>2813.7999999999993</v>
      </c>
      <c r="N62" s="253"/>
      <c r="O62" s="42"/>
      <c r="P62" s="41"/>
      <c r="Q62" s="42"/>
      <c r="R62" s="42"/>
      <c r="S62" s="28"/>
      <c r="T62" s="28"/>
      <c r="U62" s="28"/>
      <c r="V62" s="28"/>
      <c r="W62" s="28"/>
      <c r="X62" s="45"/>
      <c r="Y62" s="28"/>
      <c r="Z62" s="28"/>
      <c r="AA62" s="28"/>
      <c r="AB62" s="28"/>
      <c r="AC62" s="28"/>
      <c r="AD62" s="45"/>
    </row>
    <row r="63" spans="2:31" ht="16.5" thickBot="1">
      <c r="B63" s="22"/>
      <c r="C63" s="9"/>
      <c r="D63" s="9"/>
      <c r="E63" s="10"/>
      <c r="F63" s="11"/>
      <c r="G63" s="23"/>
      <c r="H63" s="12"/>
      <c r="I63" s="13"/>
      <c r="J63" s="12"/>
      <c r="K63" s="13"/>
      <c r="L63" s="13"/>
      <c r="M63" s="68" t="s">
        <v>53</v>
      </c>
      <c r="N63" s="250">
        <f>+M62+M18</f>
        <v>4490.4500000000226</v>
      </c>
      <c r="O63" s="251"/>
      <c r="P63" s="12"/>
      <c r="Q63" s="13"/>
      <c r="R63" s="13"/>
      <c r="S63" s="66"/>
      <c r="T63" s="66"/>
      <c r="U63" s="66"/>
      <c r="V63" s="66"/>
      <c r="W63" s="66"/>
      <c r="X63" s="67"/>
      <c r="Y63" s="66"/>
      <c r="Z63" s="66"/>
      <c r="AA63" s="66"/>
      <c r="AB63" s="66"/>
      <c r="AC63" s="66"/>
      <c r="AD63" s="67"/>
    </row>
    <row r="65" spans="11:18">
      <c r="K65" s="125"/>
      <c r="L65" s="120" t="s">
        <v>58</v>
      </c>
      <c r="M65" s="120"/>
      <c r="N65" s="120"/>
      <c r="O65" s="129" t="s">
        <v>59</v>
      </c>
      <c r="P65" s="120"/>
      <c r="Q65" s="133" t="s">
        <v>60</v>
      </c>
    </row>
    <row r="66" spans="11:18" ht="15" customHeight="1">
      <c r="K66" s="247" t="s">
        <v>57</v>
      </c>
      <c r="L66" s="126" t="s">
        <v>184</v>
      </c>
      <c r="M66" s="120"/>
      <c r="N66" s="120"/>
      <c r="O66" s="130">
        <f>+SUM(O23:O27)</f>
        <v>2909</v>
      </c>
      <c r="P66" s="120"/>
      <c r="Q66" s="130">
        <f>+O66</f>
        <v>2909</v>
      </c>
    </row>
    <row r="67" spans="11:18">
      <c r="K67" s="248"/>
      <c r="L67" s="127" t="s">
        <v>79</v>
      </c>
      <c r="M67" s="121"/>
      <c r="N67" s="121"/>
      <c r="O67" s="131">
        <f>+SUM(O29:O36)</f>
        <v>5295</v>
      </c>
      <c r="P67" s="121"/>
      <c r="Q67" s="131">
        <f>+O67</f>
        <v>5295</v>
      </c>
    </row>
    <row r="68" spans="11:18">
      <c r="K68" s="248"/>
      <c r="L68" s="127" t="s">
        <v>54</v>
      </c>
      <c r="M68" s="121"/>
      <c r="N68" s="121"/>
      <c r="O68" s="131">
        <f>+SUM(O37:O46)</f>
        <v>0</v>
      </c>
      <c r="P68" s="121"/>
      <c r="Q68" s="131">
        <f>+O68</f>
        <v>0</v>
      </c>
    </row>
    <row r="69" spans="11:18">
      <c r="K69" s="248"/>
      <c r="L69" s="127" t="s">
        <v>55</v>
      </c>
      <c r="M69" s="121"/>
      <c r="N69" s="121"/>
      <c r="O69" s="131">
        <f>+SUM(O47:O55)</f>
        <v>0</v>
      </c>
      <c r="P69" s="121"/>
      <c r="Q69" s="131">
        <f>+O69</f>
        <v>0</v>
      </c>
    </row>
    <row r="70" spans="11:18">
      <c r="K70" s="249"/>
      <c r="L70" s="128" t="s">
        <v>185</v>
      </c>
      <c r="M70" s="122"/>
      <c r="N70" s="122"/>
      <c r="O70" s="134">
        <f>+SUM(O56:O60)</f>
        <v>0</v>
      </c>
      <c r="P70" s="122"/>
      <c r="Q70" s="134">
        <f>+O70</f>
        <v>0</v>
      </c>
    </row>
    <row r="71" spans="11:18">
      <c r="K71" s="123"/>
      <c r="L71" s="129" t="s">
        <v>16</v>
      </c>
      <c r="M71" s="124"/>
      <c r="N71" s="124"/>
      <c r="O71" s="132">
        <f>+SUM(O66:O70)</f>
        <v>8204</v>
      </c>
      <c r="P71" s="124"/>
      <c r="Q71" s="132">
        <f>Q70</f>
        <v>0</v>
      </c>
    </row>
    <row r="74" spans="11:18">
      <c r="O74" s="167"/>
      <c r="P74" s="167"/>
      <c r="Q74" s="167"/>
      <c r="R74" s="167"/>
    </row>
    <row r="75" spans="11:18">
      <c r="O75" s="168"/>
      <c r="P75" s="167"/>
      <c r="Q75" s="168"/>
      <c r="R75" s="168"/>
    </row>
  </sheetData>
  <mergeCells count="28">
    <mergeCell ref="K66:K70"/>
    <mergeCell ref="H2:K2"/>
    <mergeCell ref="N2:Q2"/>
    <mergeCell ref="T2:W2"/>
    <mergeCell ref="H3:I3"/>
    <mergeCell ref="J3:K3"/>
    <mergeCell ref="N3:O3"/>
    <mergeCell ref="P3:Q3"/>
    <mergeCell ref="T3:U3"/>
    <mergeCell ref="V3:W3"/>
    <mergeCell ref="T21:W21"/>
    <mergeCell ref="H22:I22"/>
    <mergeCell ref="J22:K22"/>
    <mergeCell ref="N22:O22"/>
    <mergeCell ref="P22:Q22"/>
    <mergeCell ref="T22:U22"/>
    <mergeCell ref="V22:W22"/>
    <mergeCell ref="M62:N62"/>
    <mergeCell ref="N63:O63"/>
    <mergeCell ref="M18:N18"/>
    <mergeCell ref="H21:K21"/>
    <mergeCell ref="N21:Q21"/>
    <mergeCell ref="Z2:AC2"/>
    <mergeCell ref="Z3:AA3"/>
    <mergeCell ref="AB3:AC3"/>
    <mergeCell ref="Z21:AC21"/>
    <mergeCell ref="Z22:AA22"/>
    <mergeCell ref="AB22:AC2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AE71"/>
  <sheetViews>
    <sheetView zoomScale="85" zoomScaleNormal="85" workbookViewId="0">
      <pane xSplit="1" ySplit="3" topLeftCell="B25" activePane="bottomRight" state="frozen"/>
      <selection activeCell="Z34" sqref="Z34:Z87"/>
      <selection pane="topRight" activeCell="Z34" sqref="Z34:Z87"/>
      <selection pane="bottomLeft" activeCell="Z34" sqref="Z34:Z87"/>
      <selection pane="bottomRight" activeCell="C44" sqref="C44:D45"/>
    </sheetView>
  </sheetViews>
  <sheetFormatPr defaultRowHeight="15"/>
  <cols>
    <col min="1" max="1" width="2.140625" customWidth="1"/>
    <col min="2" max="2" width="4.140625" customWidth="1"/>
    <col min="3" max="3" width="22.28515625" customWidth="1"/>
    <col min="4" max="4" width="16.7109375" customWidth="1"/>
    <col min="7" max="7" width="1.7109375" customWidth="1"/>
    <col min="8" max="8" width="5.28515625" customWidth="1"/>
    <col min="9" max="9" width="8.7109375" customWidth="1"/>
    <col min="10" max="10" width="5.28515625" customWidth="1"/>
    <col min="11" max="11" width="8.7109375" customWidth="1"/>
    <col min="13" max="13" width="1.7109375" customWidth="1"/>
    <col min="14" max="14" width="5.28515625" customWidth="1"/>
    <col min="15" max="15" width="8.7109375" customWidth="1"/>
    <col min="16" max="16" width="5.28515625" customWidth="1"/>
    <col min="17" max="17" width="8.7109375" customWidth="1"/>
    <col min="19" max="19" width="2.5703125" customWidth="1"/>
    <col min="20" max="20" width="5.28515625" customWidth="1"/>
    <col min="21" max="21" width="8.7109375" customWidth="1"/>
    <col min="22" max="22" width="5.28515625" customWidth="1"/>
    <col min="23" max="23" width="8.7109375" customWidth="1"/>
    <col min="25" max="25" width="1.7109375" customWidth="1"/>
    <col min="26" max="26" width="6.5703125" customWidth="1"/>
    <col min="27" max="27" width="8.7109375" customWidth="1"/>
    <col min="28" max="28" width="5.28515625" customWidth="1"/>
    <col min="29" max="29" width="8.7109375" customWidth="1"/>
    <col min="31" max="31" width="2.140625" bestFit="1" customWidth="1"/>
  </cols>
  <sheetData>
    <row r="1" spans="2:31">
      <c r="B1" s="1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55"/>
      <c r="Y1" s="2"/>
      <c r="Z1" s="2"/>
      <c r="AA1" s="2"/>
      <c r="AB1" s="2"/>
      <c r="AC1" s="2"/>
      <c r="AD1" s="55"/>
    </row>
    <row r="2" spans="2:31">
      <c r="B2" s="49" t="s">
        <v>96</v>
      </c>
      <c r="C2" s="50"/>
      <c r="D2" s="50"/>
      <c r="E2" s="17"/>
      <c r="F2" s="17"/>
      <c r="G2" s="17"/>
      <c r="H2" s="238" t="s">
        <v>6</v>
      </c>
      <c r="I2" s="238"/>
      <c r="J2" s="238"/>
      <c r="K2" s="238"/>
      <c r="L2" s="18"/>
      <c r="M2" s="17"/>
      <c r="N2" s="239" t="s">
        <v>5</v>
      </c>
      <c r="O2" s="239"/>
      <c r="P2" s="239"/>
      <c r="Q2" s="239"/>
      <c r="R2" s="18"/>
      <c r="S2" s="17"/>
      <c r="T2" s="240" t="s">
        <v>8</v>
      </c>
      <c r="U2" s="240"/>
      <c r="V2" s="240"/>
      <c r="W2" s="240"/>
      <c r="X2" s="19"/>
      <c r="Y2" s="17"/>
      <c r="Z2" s="235" t="s">
        <v>43</v>
      </c>
      <c r="AA2" s="235"/>
      <c r="AB2" s="235"/>
      <c r="AC2" s="235"/>
      <c r="AD2" s="19"/>
    </row>
    <row r="3" spans="2:31">
      <c r="B3" s="56" t="s">
        <v>0</v>
      </c>
      <c r="C3" s="56" t="s">
        <v>2</v>
      </c>
      <c r="D3" s="56" t="s">
        <v>1</v>
      </c>
      <c r="E3" s="56" t="s">
        <v>7</v>
      </c>
      <c r="F3" s="56" t="s">
        <v>9</v>
      </c>
      <c r="G3" s="2"/>
      <c r="H3" s="241" t="s">
        <v>3</v>
      </c>
      <c r="I3" s="241"/>
      <c r="J3" s="242" t="s">
        <v>4</v>
      </c>
      <c r="K3" s="242"/>
      <c r="L3" s="3" t="s">
        <v>10</v>
      </c>
      <c r="M3" s="1"/>
      <c r="N3" s="243" t="s">
        <v>3</v>
      </c>
      <c r="O3" s="243"/>
      <c r="P3" s="244" t="s">
        <v>4</v>
      </c>
      <c r="Q3" s="244"/>
      <c r="R3" s="3" t="s">
        <v>10</v>
      </c>
      <c r="S3" s="2"/>
      <c r="T3" s="245" t="s">
        <v>3</v>
      </c>
      <c r="U3" s="245"/>
      <c r="V3" s="246" t="s">
        <v>4</v>
      </c>
      <c r="W3" s="246"/>
      <c r="X3" s="20" t="s">
        <v>10</v>
      </c>
      <c r="Y3" s="2"/>
      <c r="Z3" s="236" t="s">
        <v>3</v>
      </c>
      <c r="AA3" s="236"/>
      <c r="AB3" s="237" t="s">
        <v>4</v>
      </c>
      <c r="AC3" s="237"/>
      <c r="AD3" s="20" t="s">
        <v>10</v>
      </c>
    </row>
    <row r="4" spans="2:31">
      <c r="B4" s="16">
        <v>1</v>
      </c>
      <c r="C4" s="26" t="s">
        <v>195</v>
      </c>
      <c r="D4" s="26" t="s">
        <v>121</v>
      </c>
      <c r="E4" s="57">
        <v>13004</v>
      </c>
      <c r="F4" s="27">
        <v>44988</v>
      </c>
      <c r="G4" s="7"/>
      <c r="H4" s="35">
        <v>0.55000000000000004</v>
      </c>
      <c r="I4" s="36">
        <f t="shared" ref="I4" si="0">E4*H4</f>
        <v>7152.2000000000007</v>
      </c>
      <c r="J4" s="35">
        <f t="shared" ref="J4" si="1">100%-H4</f>
        <v>0.44999999999999996</v>
      </c>
      <c r="K4" s="36">
        <f t="shared" ref="K4" si="2">E4*J4</f>
        <v>5851.7999999999993</v>
      </c>
      <c r="L4" s="4">
        <f t="shared" ref="L4" si="3">I4+K4</f>
        <v>13004</v>
      </c>
      <c r="M4" s="7"/>
      <c r="N4" s="33">
        <f t="shared" ref="N4" si="4">O4/E4</f>
        <v>0.51768686557982158</v>
      </c>
      <c r="O4" s="34">
        <v>6732</v>
      </c>
      <c r="P4" s="33">
        <f t="shared" ref="P4" si="5">Q4/E4</f>
        <v>0.48231313442017842</v>
      </c>
      <c r="Q4" s="34">
        <f t="shared" ref="Q4:Q9" si="6">L4-O4</f>
        <v>6272</v>
      </c>
      <c r="R4" s="5">
        <f t="shared" ref="R4" si="7">O4+Q4</f>
        <v>13004</v>
      </c>
      <c r="S4" s="7">
        <f t="shared" ref="S4" si="8">+R4-E4</f>
        <v>0</v>
      </c>
      <c r="T4" s="29">
        <v>0.5</v>
      </c>
      <c r="U4" s="30">
        <f t="shared" ref="U4" si="9">E4*T4</f>
        <v>6502</v>
      </c>
      <c r="V4" s="29">
        <v>0.5</v>
      </c>
      <c r="W4" s="30">
        <f t="shared" ref="W4" si="10">E4*V4</f>
        <v>6502</v>
      </c>
      <c r="X4" s="6">
        <f t="shared" ref="X4" si="11">U4+W4</f>
        <v>13004</v>
      </c>
      <c r="Y4" s="7"/>
      <c r="Z4" s="90">
        <v>0.6</v>
      </c>
      <c r="AA4" s="91">
        <f t="shared" ref="AA4" si="12">L4*Z4</f>
        <v>7802.4</v>
      </c>
      <c r="AB4" s="90">
        <f t="shared" ref="AB4" si="13">100%-Z4</f>
        <v>0.4</v>
      </c>
      <c r="AC4" s="91">
        <f t="shared" ref="AC4" si="14">L4*AB4</f>
        <v>5201.6000000000004</v>
      </c>
      <c r="AD4" s="92">
        <f t="shared" ref="AD4" si="15">AA4+AC4</f>
        <v>13004</v>
      </c>
      <c r="AE4" s="144">
        <f t="shared" ref="AE4" si="16">+AD4-E4</f>
        <v>0</v>
      </c>
    </row>
    <row r="5" spans="2:31">
      <c r="B5" s="16">
        <f>1+B4</f>
        <v>2</v>
      </c>
      <c r="C5" s="26" t="s">
        <v>213</v>
      </c>
      <c r="D5" s="26" t="s">
        <v>121</v>
      </c>
      <c r="E5" s="57">
        <v>13005</v>
      </c>
      <c r="F5" s="27">
        <v>44991</v>
      </c>
      <c r="G5" s="7"/>
      <c r="H5" s="35">
        <v>0.55000000000000004</v>
      </c>
      <c r="I5" s="36">
        <f t="shared" ref="I5" si="17">E5*H5</f>
        <v>7152.7500000000009</v>
      </c>
      <c r="J5" s="35">
        <f t="shared" ref="J5" si="18">100%-H5</f>
        <v>0.44999999999999996</v>
      </c>
      <c r="K5" s="36">
        <f t="shared" ref="K5" si="19">E5*J5</f>
        <v>5852.2499999999991</v>
      </c>
      <c r="L5" s="4">
        <f t="shared" ref="L5" si="20">I5+K5</f>
        <v>13005</v>
      </c>
      <c r="M5" s="7"/>
      <c r="N5" s="33">
        <f t="shared" ref="N5" si="21">O5/E5</f>
        <v>0.49803921568627452</v>
      </c>
      <c r="O5" s="34">
        <v>6477</v>
      </c>
      <c r="P5" s="33">
        <f t="shared" ref="P5" si="22">Q5/E5</f>
        <v>0.50196078431372548</v>
      </c>
      <c r="Q5" s="34">
        <f t="shared" si="6"/>
        <v>6528</v>
      </c>
      <c r="R5" s="5">
        <f t="shared" ref="R5" si="23">O5+Q5</f>
        <v>13005</v>
      </c>
      <c r="S5" s="7">
        <f t="shared" ref="S5" si="24">+R5-E5</f>
        <v>0</v>
      </c>
      <c r="T5" s="29">
        <v>0.5</v>
      </c>
      <c r="U5" s="30">
        <f t="shared" ref="U5" si="25">E5*T5</f>
        <v>6502.5</v>
      </c>
      <c r="V5" s="29">
        <v>0.5</v>
      </c>
      <c r="W5" s="30">
        <f t="shared" ref="W5" si="26">E5*V5</f>
        <v>6502.5</v>
      </c>
      <c r="X5" s="6">
        <f t="shared" ref="X5" si="27">U5+W5</f>
        <v>13005</v>
      </c>
      <c r="Y5" s="7"/>
      <c r="Z5" s="90">
        <v>0.6</v>
      </c>
      <c r="AA5" s="91">
        <f t="shared" ref="AA5" si="28">L5*Z5</f>
        <v>7803</v>
      </c>
      <c r="AB5" s="90">
        <f t="shared" ref="AB5" si="29">100%-Z5</f>
        <v>0.4</v>
      </c>
      <c r="AC5" s="91">
        <f t="shared" ref="AC5" si="30">L5*AB5</f>
        <v>5202</v>
      </c>
      <c r="AD5" s="92">
        <f t="shared" ref="AD5" si="31">AA5+AC5</f>
        <v>13005</v>
      </c>
      <c r="AE5" s="144">
        <f t="shared" ref="AE5" si="32">+AD5-E5</f>
        <v>0</v>
      </c>
    </row>
    <row r="6" spans="2:31">
      <c r="B6" s="16">
        <f t="shared" ref="B6:B14" si="33">1+B5</f>
        <v>3</v>
      </c>
      <c r="C6" s="26" t="s">
        <v>195</v>
      </c>
      <c r="D6" s="26" t="s">
        <v>121</v>
      </c>
      <c r="E6" s="57">
        <v>13002</v>
      </c>
      <c r="F6" s="27">
        <v>44999</v>
      </c>
      <c r="G6" s="7"/>
      <c r="H6" s="35">
        <v>0.55000000000000004</v>
      </c>
      <c r="I6" s="36">
        <f t="shared" ref="I6" si="34">E6*H6</f>
        <v>7151.1</v>
      </c>
      <c r="J6" s="35">
        <f t="shared" ref="J6" si="35">100%-H6</f>
        <v>0.44999999999999996</v>
      </c>
      <c r="K6" s="36">
        <f t="shared" ref="K6" si="36">E6*J6</f>
        <v>5850.9</v>
      </c>
      <c r="L6" s="4">
        <f t="shared" ref="L6" si="37">I6+K6</f>
        <v>13002</v>
      </c>
      <c r="M6" s="7"/>
      <c r="N6" s="33">
        <f t="shared" ref="N6" si="38">O6/E6</f>
        <v>0.55437624980772193</v>
      </c>
      <c r="O6" s="34">
        <v>7208</v>
      </c>
      <c r="P6" s="33">
        <f t="shared" ref="P6" si="39">Q6/E6</f>
        <v>0.44562375019227812</v>
      </c>
      <c r="Q6" s="34">
        <f t="shared" si="6"/>
        <v>5794</v>
      </c>
      <c r="R6" s="5">
        <f t="shared" ref="R6" si="40">O6+Q6</f>
        <v>13002</v>
      </c>
      <c r="S6" s="7">
        <f t="shared" ref="S6" si="41">+R6-E6</f>
        <v>0</v>
      </c>
      <c r="T6" s="29">
        <v>0.5</v>
      </c>
      <c r="U6" s="30">
        <f t="shared" ref="U6" si="42">E6*T6</f>
        <v>6501</v>
      </c>
      <c r="V6" s="29">
        <v>0.5</v>
      </c>
      <c r="W6" s="30">
        <f t="shared" ref="W6" si="43">E6*V6</f>
        <v>6501</v>
      </c>
      <c r="X6" s="6">
        <f t="shared" ref="X6" si="44">U6+W6</f>
        <v>13002</v>
      </c>
      <c r="Y6" s="7"/>
      <c r="Z6" s="90">
        <v>0.6</v>
      </c>
      <c r="AA6" s="91">
        <f t="shared" ref="AA6" si="45">L6*Z6</f>
        <v>7801.2</v>
      </c>
      <c r="AB6" s="90">
        <f t="shared" ref="AB6" si="46">100%-Z6</f>
        <v>0.4</v>
      </c>
      <c r="AC6" s="91">
        <f t="shared" ref="AC6" si="47">L6*AB6</f>
        <v>5200.8</v>
      </c>
      <c r="AD6" s="92">
        <f t="shared" ref="AD6" si="48">AA6+AC6</f>
        <v>13002</v>
      </c>
      <c r="AE6" s="144">
        <f t="shared" ref="AE6" si="49">+AD6-E6</f>
        <v>0</v>
      </c>
    </row>
    <row r="7" spans="2:31">
      <c r="B7" s="16">
        <f t="shared" si="33"/>
        <v>4</v>
      </c>
      <c r="C7" s="26" t="s">
        <v>176</v>
      </c>
      <c r="D7" s="26" t="s">
        <v>121</v>
      </c>
      <c r="E7" s="57">
        <v>13707</v>
      </c>
      <c r="F7" s="27">
        <v>45000</v>
      </c>
      <c r="G7" s="7"/>
      <c r="H7" s="35">
        <v>0.55000000000000004</v>
      </c>
      <c r="I7" s="36">
        <f t="shared" ref="I7" si="50">E7*H7</f>
        <v>7538.85</v>
      </c>
      <c r="J7" s="35">
        <f t="shared" ref="J7" si="51">100%-H7</f>
        <v>0.44999999999999996</v>
      </c>
      <c r="K7" s="36">
        <f t="shared" ref="K7" si="52">E7*J7</f>
        <v>6168.15</v>
      </c>
      <c r="L7" s="4">
        <f t="shared" ref="L7" si="53">I7+K7</f>
        <v>13707</v>
      </c>
      <c r="M7" s="7"/>
      <c r="N7" s="33">
        <f t="shared" ref="N7" si="54">O7/E7</f>
        <v>0.54709272634420369</v>
      </c>
      <c r="O7" s="34">
        <v>7499</v>
      </c>
      <c r="P7" s="33">
        <f t="shared" ref="P7" si="55">Q7/E7</f>
        <v>0.45290727365579631</v>
      </c>
      <c r="Q7" s="34">
        <f t="shared" si="6"/>
        <v>6208</v>
      </c>
      <c r="R7" s="5">
        <f t="shared" ref="R7" si="56">O7+Q7</f>
        <v>13707</v>
      </c>
      <c r="S7" s="7">
        <f t="shared" ref="S7" si="57">+R7-E7</f>
        <v>0</v>
      </c>
      <c r="T7" s="29">
        <v>0.5</v>
      </c>
      <c r="U7" s="30">
        <f t="shared" ref="U7" si="58">E7*T7</f>
        <v>6853.5</v>
      </c>
      <c r="V7" s="29">
        <v>0.5</v>
      </c>
      <c r="W7" s="30">
        <f t="shared" ref="W7" si="59">E7*V7</f>
        <v>6853.5</v>
      </c>
      <c r="X7" s="6">
        <f t="shared" ref="X7" si="60">U7+W7</f>
        <v>13707</v>
      </c>
      <c r="Y7" s="7"/>
      <c r="Z7" s="90">
        <v>0.6</v>
      </c>
      <c r="AA7" s="91">
        <f t="shared" ref="AA7" si="61">L7*Z7</f>
        <v>8224.1999999999989</v>
      </c>
      <c r="AB7" s="90">
        <f t="shared" ref="AB7" si="62">100%-Z7</f>
        <v>0.4</v>
      </c>
      <c r="AC7" s="91">
        <f t="shared" ref="AC7" si="63">L7*AB7</f>
        <v>5482.8</v>
      </c>
      <c r="AD7" s="92">
        <f t="shared" ref="AD7" si="64">AA7+AC7</f>
        <v>13707</v>
      </c>
      <c r="AE7" s="144">
        <f t="shared" ref="AE7" si="65">+AD7-E7</f>
        <v>0</v>
      </c>
    </row>
    <row r="8" spans="2:31">
      <c r="B8" s="16">
        <f t="shared" si="33"/>
        <v>5</v>
      </c>
      <c r="C8" s="26" t="s">
        <v>191</v>
      </c>
      <c r="D8" s="26" t="s">
        <v>121</v>
      </c>
      <c r="E8" s="57">
        <v>12714</v>
      </c>
      <c r="F8" s="27">
        <v>45001</v>
      </c>
      <c r="G8" s="7"/>
      <c r="H8" s="35">
        <v>0.55000000000000004</v>
      </c>
      <c r="I8" s="36">
        <f t="shared" ref="I8" si="66">E8*H8</f>
        <v>6992.7000000000007</v>
      </c>
      <c r="J8" s="35">
        <f t="shared" ref="J8" si="67">100%-H8</f>
        <v>0.44999999999999996</v>
      </c>
      <c r="K8" s="36">
        <f t="shared" ref="K8" si="68">E8*J8</f>
        <v>5721.2999999999993</v>
      </c>
      <c r="L8" s="4">
        <f t="shared" ref="L8" si="69">I8+K8</f>
        <v>12714</v>
      </c>
      <c r="M8" s="7"/>
      <c r="N8" s="33">
        <f t="shared" ref="N8" si="70">O8/E8</f>
        <v>0.55812490168318385</v>
      </c>
      <c r="O8" s="34">
        <v>7096</v>
      </c>
      <c r="P8" s="33">
        <f t="shared" ref="P8" si="71">Q8/E8</f>
        <v>0.4418750983168161</v>
      </c>
      <c r="Q8" s="34">
        <f t="shared" si="6"/>
        <v>5618</v>
      </c>
      <c r="R8" s="5">
        <f t="shared" ref="R8" si="72">O8+Q8</f>
        <v>12714</v>
      </c>
      <c r="S8" s="7">
        <f t="shared" ref="S8" si="73">+R8-E8</f>
        <v>0</v>
      </c>
      <c r="T8" s="29">
        <v>0.5</v>
      </c>
      <c r="U8" s="30">
        <f t="shared" ref="U8" si="74">E8*T8</f>
        <v>6357</v>
      </c>
      <c r="V8" s="29">
        <v>0.5</v>
      </c>
      <c r="W8" s="30">
        <f t="shared" ref="W8" si="75">E8*V8</f>
        <v>6357</v>
      </c>
      <c r="X8" s="6">
        <f t="shared" ref="X8" si="76">U8+W8</f>
        <v>12714</v>
      </c>
      <c r="Y8" s="7"/>
      <c r="Z8" s="90">
        <v>0.6</v>
      </c>
      <c r="AA8" s="91">
        <f t="shared" ref="AA8" si="77">L8*Z8</f>
        <v>7628.4</v>
      </c>
      <c r="AB8" s="90">
        <f t="shared" ref="AB8" si="78">100%-Z8</f>
        <v>0.4</v>
      </c>
      <c r="AC8" s="91">
        <f t="shared" ref="AC8" si="79">L8*AB8</f>
        <v>5085.6000000000004</v>
      </c>
      <c r="AD8" s="92">
        <f t="shared" ref="AD8" si="80">AA8+AC8</f>
        <v>12714</v>
      </c>
      <c r="AE8" s="144">
        <f t="shared" ref="AE8" si="81">+AD8-E8</f>
        <v>0</v>
      </c>
    </row>
    <row r="9" spans="2:31">
      <c r="B9" s="16">
        <f t="shared" si="33"/>
        <v>6</v>
      </c>
      <c r="C9" s="26" t="s">
        <v>213</v>
      </c>
      <c r="D9" s="26" t="s">
        <v>121</v>
      </c>
      <c r="E9" s="57">
        <v>13007</v>
      </c>
      <c r="F9" s="27">
        <v>45002</v>
      </c>
      <c r="G9" s="7"/>
      <c r="H9" s="35">
        <v>0.55000000000000004</v>
      </c>
      <c r="I9" s="36">
        <f t="shared" ref="I9" si="82">E9*H9</f>
        <v>7153.85</v>
      </c>
      <c r="J9" s="35">
        <f t="shared" ref="J9" si="83">100%-H9</f>
        <v>0.44999999999999996</v>
      </c>
      <c r="K9" s="36">
        <f t="shared" ref="K9" si="84">E9*J9</f>
        <v>5853.15</v>
      </c>
      <c r="L9" s="4">
        <f t="shared" ref="L9" si="85">I9+K9</f>
        <v>13007</v>
      </c>
      <c r="M9" s="7"/>
      <c r="N9" s="33">
        <f t="shared" ref="N9" si="86">O9/E9</f>
        <v>0.57069270392865379</v>
      </c>
      <c r="O9" s="34">
        <v>7423</v>
      </c>
      <c r="P9" s="33">
        <f t="shared" ref="P9" si="87">Q9/E9</f>
        <v>0.42930729607134621</v>
      </c>
      <c r="Q9" s="34">
        <f t="shared" si="6"/>
        <v>5584</v>
      </c>
      <c r="R9" s="5">
        <f t="shared" ref="R9" si="88">O9+Q9</f>
        <v>13007</v>
      </c>
      <c r="S9" s="7">
        <f t="shared" ref="S9" si="89">+R9-E9</f>
        <v>0</v>
      </c>
      <c r="T9" s="29">
        <v>0.5</v>
      </c>
      <c r="U9" s="30">
        <f t="shared" ref="U9" si="90">E9*T9</f>
        <v>6503.5</v>
      </c>
      <c r="V9" s="29">
        <v>0.5</v>
      </c>
      <c r="W9" s="30">
        <f t="shared" ref="W9" si="91">E9*V9</f>
        <v>6503.5</v>
      </c>
      <c r="X9" s="6">
        <f t="shared" ref="X9" si="92">U9+W9</f>
        <v>13007</v>
      </c>
      <c r="Y9" s="7"/>
      <c r="Z9" s="90">
        <v>0.6</v>
      </c>
      <c r="AA9" s="91">
        <f t="shared" ref="AA9" si="93">L9*Z9</f>
        <v>7804.2</v>
      </c>
      <c r="AB9" s="90">
        <f t="shared" ref="AB9" si="94">100%-Z9</f>
        <v>0.4</v>
      </c>
      <c r="AC9" s="91">
        <f t="shared" ref="AC9" si="95">L9*AB9</f>
        <v>5202.8</v>
      </c>
      <c r="AD9" s="92">
        <f t="shared" ref="AD9" si="96">AA9+AC9</f>
        <v>13007</v>
      </c>
      <c r="AE9" s="144">
        <f t="shared" ref="AE9" si="97">+AD9-E9</f>
        <v>0</v>
      </c>
    </row>
    <row r="10" spans="2:31">
      <c r="B10" s="16">
        <f t="shared" si="33"/>
        <v>7</v>
      </c>
      <c r="C10" s="32" t="s">
        <v>116</v>
      </c>
      <c r="D10" s="26" t="s">
        <v>117</v>
      </c>
      <c r="E10" s="57">
        <v>12302</v>
      </c>
      <c r="F10" s="27">
        <v>45006</v>
      </c>
      <c r="G10" s="7"/>
      <c r="H10" s="35">
        <v>0.55000000000000004</v>
      </c>
      <c r="I10" s="36">
        <f t="shared" ref="I10" si="98">E10*H10</f>
        <v>6766.1</v>
      </c>
      <c r="J10" s="35">
        <f t="shared" ref="J10" si="99">100%-H10</f>
        <v>0.44999999999999996</v>
      </c>
      <c r="K10" s="36">
        <f t="shared" ref="K10" si="100">E10*J10</f>
        <v>5535.9</v>
      </c>
      <c r="L10" s="4">
        <f t="shared" ref="L10" si="101">I10+K10</f>
        <v>12302</v>
      </c>
      <c r="M10" s="7"/>
      <c r="N10" s="33">
        <f t="shared" ref="N10" si="102">O10/E10</f>
        <v>0.55210534872378481</v>
      </c>
      <c r="O10" s="34">
        <v>6792</v>
      </c>
      <c r="P10" s="33">
        <f t="shared" ref="P10" si="103">Q10/E10</f>
        <v>0.44789465127621525</v>
      </c>
      <c r="Q10" s="34">
        <f t="shared" ref="Q10" si="104">L10-O10</f>
        <v>5510</v>
      </c>
      <c r="R10" s="5">
        <f t="shared" ref="R10" si="105">O10+Q10</f>
        <v>12302</v>
      </c>
      <c r="S10" s="7">
        <f t="shared" ref="S10" si="106">+R10-E10</f>
        <v>0</v>
      </c>
      <c r="T10" s="29">
        <v>0.5</v>
      </c>
      <c r="U10" s="30">
        <f t="shared" ref="U10" si="107">E10*T10</f>
        <v>6151</v>
      </c>
      <c r="V10" s="29">
        <v>0.5</v>
      </c>
      <c r="W10" s="30">
        <f t="shared" ref="W10" si="108">E10*V10</f>
        <v>6151</v>
      </c>
      <c r="X10" s="6">
        <f t="shared" ref="X10" si="109">U10+W10</f>
        <v>12302</v>
      </c>
      <c r="Y10" s="7"/>
      <c r="Z10" s="90">
        <v>0.6</v>
      </c>
      <c r="AA10" s="91">
        <f t="shared" ref="AA10" si="110">L10*Z10</f>
        <v>7381.2</v>
      </c>
      <c r="AB10" s="90">
        <f t="shared" ref="AB10" si="111">100%-Z10</f>
        <v>0.4</v>
      </c>
      <c r="AC10" s="91">
        <f t="shared" ref="AC10" si="112">L10*AB10</f>
        <v>4920.8</v>
      </c>
      <c r="AD10" s="92">
        <f t="shared" ref="AD10" si="113">AA10+AC10</f>
        <v>12302</v>
      </c>
      <c r="AE10" s="144">
        <f t="shared" ref="AE10" si="114">+AD10-E10</f>
        <v>0</v>
      </c>
    </row>
    <row r="11" spans="2:31">
      <c r="B11" s="16">
        <f t="shared" si="33"/>
        <v>8</v>
      </c>
      <c r="C11" s="32" t="s">
        <v>152</v>
      </c>
      <c r="D11" s="26" t="s">
        <v>117</v>
      </c>
      <c r="E11" s="57">
        <v>12308</v>
      </c>
      <c r="F11" s="27">
        <v>45008</v>
      </c>
      <c r="G11" s="7"/>
      <c r="H11" s="35">
        <v>0.55000000000000004</v>
      </c>
      <c r="I11" s="36">
        <f t="shared" ref="I11" si="115">E11*H11</f>
        <v>6769.4000000000005</v>
      </c>
      <c r="J11" s="35">
        <f t="shared" ref="J11" si="116">100%-H11</f>
        <v>0.44999999999999996</v>
      </c>
      <c r="K11" s="36">
        <f t="shared" ref="K11" si="117">E11*J11</f>
        <v>5538.5999999999995</v>
      </c>
      <c r="L11" s="4">
        <f t="shared" ref="L11" si="118">I11+K11</f>
        <v>12308</v>
      </c>
      <c r="M11" s="7"/>
      <c r="N11" s="33">
        <f t="shared" ref="N11" si="119">O11/E11</f>
        <v>0.54720506987325312</v>
      </c>
      <c r="O11" s="34">
        <v>6735</v>
      </c>
      <c r="P11" s="33">
        <f t="shared" ref="P11" si="120">Q11/E11</f>
        <v>0.45279493012674682</v>
      </c>
      <c r="Q11" s="34">
        <f t="shared" ref="Q11" si="121">L11-O11</f>
        <v>5573</v>
      </c>
      <c r="R11" s="5">
        <f t="shared" ref="R11" si="122">O11+Q11</f>
        <v>12308</v>
      </c>
      <c r="S11" s="7">
        <f t="shared" ref="S11" si="123">+R11-E11</f>
        <v>0</v>
      </c>
      <c r="T11" s="29">
        <v>0.5</v>
      </c>
      <c r="U11" s="30">
        <f t="shared" ref="U11" si="124">E11*T11</f>
        <v>6154</v>
      </c>
      <c r="V11" s="29">
        <v>0.5</v>
      </c>
      <c r="W11" s="30">
        <f t="shared" ref="W11" si="125">E11*V11</f>
        <v>6154</v>
      </c>
      <c r="X11" s="6">
        <f t="shared" ref="X11" si="126">U11+W11</f>
        <v>12308</v>
      </c>
      <c r="Y11" s="7"/>
      <c r="Z11" s="90">
        <v>0.6</v>
      </c>
      <c r="AA11" s="91">
        <f t="shared" ref="AA11" si="127">L11*Z11</f>
        <v>7384.7999999999993</v>
      </c>
      <c r="AB11" s="90">
        <f t="shared" ref="AB11" si="128">100%-Z11</f>
        <v>0.4</v>
      </c>
      <c r="AC11" s="91">
        <f t="shared" ref="AC11" si="129">L11*AB11</f>
        <v>4923.2000000000007</v>
      </c>
      <c r="AD11" s="92">
        <f t="shared" ref="AD11" si="130">AA11+AC11</f>
        <v>12308</v>
      </c>
      <c r="AE11" s="144">
        <f t="shared" ref="AE11" si="131">+AD11-E11</f>
        <v>0</v>
      </c>
    </row>
    <row r="12" spans="2:31">
      <c r="B12" s="16">
        <f t="shared" si="33"/>
        <v>9</v>
      </c>
      <c r="C12" s="26" t="s">
        <v>202</v>
      </c>
      <c r="D12" s="26" t="s">
        <v>121</v>
      </c>
      <c r="E12" s="57">
        <v>12625</v>
      </c>
      <c r="F12" s="27">
        <v>45011</v>
      </c>
      <c r="G12" s="7"/>
      <c r="H12" s="35">
        <v>0.55000000000000004</v>
      </c>
      <c r="I12" s="36">
        <f t="shared" ref="I12:I13" si="132">E12*H12</f>
        <v>6943.7500000000009</v>
      </c>
      <c r="J12" s="35">
        <f t="shared" ref="J12:J13" si="133">100%-H12</f>
        <v>0.44999999999999996</v>
      </c>
      <c r="K12" s="36">
        <f t="shared" ref="K12:K13" si="134">E12*J12</f>
        <v>5681.2499999999991</v>
      </c>
      <c r="L12" s="4">
        <f t="shared" ref="L12:L13" si="135">I12+K12</f>
        <v>12625</v>
      </c>
      <c r="M12" s="7"/>
      <c r="N12" s="33">
        <f t="shared" ref="N12:N13" si="136">O12/E12</f>
        <v>0.56998019801980193</v>
      </c>
      <c r="O12" s="34">
        <v>7196</v>
      </c>
      <c r="P12" s="33">
        <f t="shared" ref="P12:P13" si="137">Q12/E12</f>
        <v>0.43001980198019801</v>
      </c>
      <c r="Q12" s="34">
        <f t="shared" ref="Q12:Q13" si="138">L12-O12</f>
        <v>5429</v>
      </c>
      <c r="R12" s="5">
        <f t="shared" ref="R12:R13" si="139">O12+Q12</f>
        <v>12625</v>
      </c>
      <c r="S12" s="7">
        <f t="shared" ref="S12:S13" si="140">+R12-E12</f>
        <v>0</v>
      </c>
      <c r="T12" s="29">
        <v>0.5</v>
      </c>
      <c r="U12" s="30">
        <f t="shared" ref="U12:U13" si="141">E12*T12</f>
        <v>6312.5</v>
      </c>
      <c r="V12" s="29">
        <v>0.5</v>
      </c>
      <c r="W12" s="30">
        <f t="shared" ref="W12:W13" si="142">E12*V12</f>
        <v>6312.5</v>
      </c>
      <c r="X12" s="6">
        <f t="shared" ref="X12:X13" si="143">U12+W12</f>
        <v>12625</v>
      </c>
      <c r="Y12" s="7"/>
      <c r="Z12" s="90">
        <v>0.6</v>
      </c>
      <c r="AA12" s="91">
        <f t="shared" ref="AA12:AA13" si="144">L12*Z12</f>
        <v>7575</v>
      </c>
      <c r="AB12" s="90">
        <f t="shared" ref="AB12:AB13" si="145">100%-Z12</f>
        <v>0.4</v>
      </c>
      <c r="AC12" s="91">
        <f t="shared" ref="AC12:AC13" si="146">L12*AB12</f>
        <v>5050</v>
      </c>
      <c r="AD12" s="92">
        <f t="shared" ref="AD12:AD13" si="147">AA12+AC12</f>
        <v>12625</v>
      </c>
      <c r="AE12" s="144">
        <f t="shared" ref="AE12:AE13" si="148">+AD12-E12</f>
        <v>0</v>
      </c>
    </row>
    <row r="13" spans="2:31">
      <c r="B13" s="16">
        <f t="shared" si="33"/>
        <v>10</v>
      </c>
      <c r="C13" s="26" t="s">
        <v>213</v>
      </c>
      <c r="D13" s="26" t="s">
        <v>121</v>
      </c>
      <c r="E13" s="57">
        <v>13008</v>
      </c>
      <c r="F13" s="27">
        <v>45013</v>
      </c>
      <c r="G13" s="7"/>
      <c r="H13" s="35">
        <v>0.55000000000000004</v>
      </c>
      <c r="I13" s="36">
        <f t="shared" si="132"/>
        <v>7154.4000000000005</v>
      </c>
      <c r="J13" s="35">
        <f t="shared" si="133"/>
        <v>0.44999999999999996</v>
      </c>
      <c r="K13" s="36">
        <f t="shared" si="134"/>
        <v>5853.5999999999995</v>
      </c>
      <c r="L13" s="4">
        <f t="shared" si="135"/>
        <v>13008</v>
      </c>
      <c r="M13" s="7"/>
      <c r="N13" s="33">
        <f t="shared" si="136"/>
        <v>0.58364083640836406</v>
      </c>
      <c r="O13" s="34">
        <v>7592</v>
      </c>
      <c r="P13" s="33">
        <f t="shared" si="137"/>
        <v>0.41635916359163594</v>
      </c>
      <c r="Q13" s="34">
        <f t="shared" si="138"/>
        <v>5416</v>
      </c>
      <c r="R13" s="5">
        <f t="shared" si="139"/>
        <v>13008</v>
      </c>
      <c r="S13" s="7">
        <f t="shared" si="140"/>
        <v>0</v>
      </c>
      <c r="T13" s="29">
        <v>0.5</v>
      </c>
      <c r="U13" s="30">
        <f t="shared" si="141"/>
        <v>6504</v>
      </c>
      <c r="V13" s="29">
        <v>0.5</v>
      </c>
      <c r="W13" s="30">
        <f t="shared" si="142"/>
        <v>6504</v>
      </c>
      <c r="X13" s="6">
        <f t="shared" si="143"/>
        <v>13008</v>
      </c>
      <c r="Y13" s="7"/>
      <c r="Z13" s="90">
        <v>0.6</v>
      </c>
      <c r="AA13" s="91">
        <f t="shared" si="144"/>
        <v>7804.7999999999993</v>
      </c>
      <c r="AB13" s="90">
        <f t="shared" si="145"/>
        <v>0.4</v>
      </c>
      <c r="AC13" s="91">
        <f t="shared" si="146"/>
        <v>5203.2000000000007</v>
      </c>
      <c r="AD13" s="92">
        <f t="shared" si="147"/>
        <v>13008</v>
      </c>
      <c r="AE13" s="144">
        <f t="shared" si="148"/>
        <v>0</v>
      </c>
    </row>
    <row r="14" spans="2:31">
      <c r="B14" s="16">
        <f t="shared" si="33"/>
        <v>11</v>
      </c>
      <c r="C14" s="26" t="s">
        <v>153</v>
      </c>
      <c r="D14" s="26" t="s">
        <v>121</v>
      </c>
      <c r="E14" s="57">
        <v>13001</v>
      </c>
      <c r="F14" s="27">
        <v>45014</v>
      </c>
      <c r="G14" s="7"/>
      <c r="H14" s="35">
        <v>0.55000000000000004</v>
      </c>
      <c r="I14" s="36">
        <f t="shared" ref="I14" si="149">E14*H14</f>
        <v>7150.55</v>
      </c>
      <c r="J14" s="35">
        <f t="shared" ref="J14" si="150">100%-H14</f>
        <v>0.44999999999999996</v>
      </c>
      <c r="K14" s="36">
        <f t="shared" ref="K14" si="151">E14*J14</f>
        <v>5850.45</v>
      </c>
      <c r="L14" s="4">
        <f t="shared" ref="L14" si="152">I14+K14</f>
        <v>13001</v>
      </c>
      <c r="M14" s="7"/>
      <c r="N14" s="33">
        <f t="shared" ref="N14" si="153">O14/E14</f>
        <v>0</v>
      </c>
      <c r="O14" s="34"/>
      <c r="P14" s="33">
        <f t="shared" ref="P14" si="154">Q14/E14</f>
        <v>1</v>
      </c>
      <c r="Q14" s="34">
        <f t="shared" ref="Q14" si="155">L14-O14</f>
        <v>13001</v>
      </c>
      <c r="R14" s="5">
        <f t="shared" ref="R14" si="156">O14+Q14</f>
        <v>13001</v>
      </c>
      <c r="S14" s="7">
        <f t="shared" ref="S14" si="157">+R14-E14</f>
        <v>0</v>
      </c>
      <c r="T14" s="29">
        <v>0.5</v>
      </c>
      <c r="U14" s="30">
        <f t="shared" ref="U14" si="158">E14*T14</f>
        <v>6500.5</v>
      </c>
      <c r="V14" s="29">
        <v>0.5</v>
      </c>
      <c r="W14" s="30">
        <f t="shared" ref="W14" si="159">E14*V14</f>
        <v>6500.5</v>
      </c>
      <c r="X14" s="6">
        <f t="shared" ref="X14" si="160">U14+W14</f>
        <v>13001</v>
      </c>
      <c r="Y14" s="7"/>
      <c r="Z14" s="90">
        <v>0.6</v>
      </c>
      <c r="AA14" s="91">
        <f t="shared" ref="AA14" si="161">L14*Z14</f>
        <v>7800.5999999999995</v>
      </c>
      <c r="AB14" s="90">
        <f t="shared" ref="AB14" si="162">100%-Z14</f>
        <v>0.4</v>
      </c>
      <c r="AC14" s="91">
        <f t="shared" ref="AC14" si="163">L14*AB14</f>
        <v>5200.4000000000005</v>
      </c>
      <c r="AD14" s="92">
        <f t="shared" ref="AD14" si="164">AA14+AC14</f>
        <v>13001</v>
      </c>
      <c r="AE14" s="144">
        <f t="shared" ref="AE14" si="165">+AD14-E14</f>
        <v>0</v>
      </c>
    </row>
    <row r="15" spans="2:31">
      <c r="B15" s="16"/>
      <c r="C15" s="26"/>
      <c r="D15" s="26"/>
      <c r="E15" s="57"/>
      <c r="F15" s="27"/>
      <c r="G15" s="7"/>
      <c r="H15" s="35"/>
      <c r="I15" s="36"/>
      <c r="J15" s="35"/>
      <c r="K15" s="36"/>
      <c r="L15" s="4"/>
      <c r="M15" s="7"/>
      <c r="N15" s="33"/>
      <c r="O15" s="34"/>
      <c r="P15" s="33"/>
      <c r="Q15" s="34"/>
      <c r="R15" s="5"/>
      <c r="S15" s="7"/>
      <c r="T15" s="29"/>
      <c r="U15" s="30"/>
      <c r="V15" s="29"/>
      <c r="W15" s="30"/>
      <c r="X15" s="6"/>
      <c r="Y15" s="7"/>
      <c r="Z15" s="90"/>
      <c r="AA15" s="91"/>
      <c r="AB15" s="90"/>
      <c r="AC15" s="91"/>
      <c r="AD15" s="92"/>
      <c r="AE15" s="144"/>
    </row>
    <row r="16" spans="2:31">
      <c r="B16" s="16"/>
      <c r="C16" s="32"/>
      <c r="D16" s="32"/>
      <c r="E16" s="57"/>
      <c r="F16" s="27"/>
      <c r="G16" s="7"/>
      <c r="H16" s="35"/>
      <c r="I16" s="36"/>
      <c r="J16" s="35"/>
      <c r="K16" s="36"/>
      <c r="L16" s="4"/>
      <c r="M16" s="7"/>
      <c r="N16" s="33"/>
      <c r="O16" s="34"/>
      <c r="P16" s="33"/>
      <c r="Q16" s="34"/>
      <c r="R16" s="5"/>
      <c r="S16" s="7"/>
      <c r="T16" s="29"/>
      <c r="U16" s="30"/>
      <c r="V16" s="29"/>
      <c r="W16" s="30"/>
      <c r="X16" s="6"/>
      <c r="Y16" s="7"/>
      <c r="Z16" s="90"/>
      <c r="AA16" s="91"/>
      <c r="AB16" s="90"/>
      <c r="AC16" s="91"/>
      <c r="AD16" s="92"/>
    </row>
    <row r="17" spans="2:31" s="80" customFormat="1">
      <c r="B17" s="77"/>
      <c r="C17" s="78"/>
      <c r="D17" s="78"/>
      <c r="E17" s="52">
        <f>SUM(E4:E16)</f>
        <v>141683</v>
      </c>
      <c r="F17" s="79"/>
      <c r="G17" s="54"/>
      <c r="H17" s="53"/>
      <c r="I17" s="52">
        <f>SUM(I4:I16)</f>
        <v>77925.650000000009</v>
      </c>
      <c r="J17" s="53"/>
      <c r="K17" s="52">
        <f>SUM(K4:K16)</f>
        <v>63757.349999999991</v>
      </c>
      <c r="L17" s="52">
        <f>SUM(L4:L16)</f>
        <v>141683</v>
      </c>
      <c r="M17" s="54"/>
      <c r="N17" s="53"/>
      <c r="O17" s="52">
        <f>SUM(O4:O16)</f>
        <v>70750</v>
      </c>
      <c r="P17" s="53"/>
      <c r="Q17" s="52">
        <f>SUM(Q4:Q16)</f>
        <v>70933</v>
      </c>
      <c r="R17" s="52">
        <f>SUM(R4:R16)</f>
        <v>141683</v>
      </c>
      <c r="S17" s="54"/>
      <c r="T17" s="54"/>
      <c r="U17" s="52">
        <f>SUM(U4:U16)</f>
        <v>70841.5</v>
      </c>
      <c r="V17" s="54"/>
      <c r="W17" s="52">
        <f>SUM(W4:W16)</f>
        <v>70841.5</v>
      </c>
      <c r="X17" s="52">
        <f>SUM(X4:X16)</f>
        <v>141683</v>
      </c>
      <c r="Y17" s="54"/>
      <c r="Z17" s="54"/>
      <c r="AA17" s="52">
        <f>SUM(AA4:AA16)</f>
        <v>85009.8</v>
      </c>
      <c r="AB17" s="54"/>
      <c r="AC17" s="52">
        <f>SUM(AC4:AC16)</f>
        <v>56673.200000000004</v>
      </c>
      <c r="AD17" s="52">
        <f>SUM(AD4:AD16)</f>
        <v>141683</v>
      </c>
    </row>
    <row r="18" spans="2:31">
      <c r="B18" s="21"/>
      <c r="C18" s="14"/>
      <c r="D18" s="14"/>
      <c r="E18" s="43"/>
      <c r="F18" s="44"/>
      <c r="G18" s="28"/>
      <c r="H18" s="15" t="s">
        <v>11</v>
      </c>
      <c r="I18" s="37"/>
      <c r="J18" s="38"/>
      <c r="K18" s="37"/>
      <c r="L18" s="39"/>
      <c r="M18" s="252">
        <f>O17-I17</f>
        <v>-7175.6500000000087</v>
      </c>
      <c r="N18" s="253"/>
      <c r="O18" s="42"/>
      <c r="P18" s="41"/>
      <c r="Q18" s="42"/>
      <c r="R18" s="42"/>
      <c r="S18" s="28"/>
      <c r="T18" s="28"/>
      <c r="U18" s="28"/>
      <c r="V18" s="28"/>
      <c r="W18" s="28"/>
      <c r="X18" s="45"/>
      <c r="Y18" s="28"/>
      <c r="Z18" s="28"/>
      <c r="AA18" s="28"/>
      <c r="AB18" s="28"/>
      <c r="AC18" s="28"/>
      <c r="AD18" s="45"/>
    </row>
    <row r="19" spans="2:31">
      <c r="B19" s="22"/>
      <c r="C19" s="9"/>
      <c r="D19" s="9"/>
      <c r="E19" s="10"/>
      <c r="F19" s="11"/>
      <c r="G19" s="23"/>
      <c r="H19" s="12"/>
      <c r="I19" s="13"/>
      <c r="J19" s="12"/>
      <c r="K19" s="13"/>
      <c r="L19" s="13"/>
      <c r="M19" s="23"/>
      <c r="N19" s="12"/>
      <c r="O19" s="13"/>
      <c r="P19" s="12"/>
      <c r="Q19" s="13"/>
      <c r="R19" s="13"/>
      <c r="S19" s="24"/>
      <c r="T19" s="24"/>
      <c r="U19" s="24"/>
      <c r="V19" s="24"/>
      <c r="W19" s="24"/>
      <c r="X19" s="25"/>
      <c r="Y19" s="24"/>
      <c r="Z19" s="24"/>
      <c r="AA19" s="24"/>
      <c r="AB19" s="24"/>
      <c r="AC19" s="24"/>
      <c r="AD19" s="25"/>
    </row>
    <row r="21" spans="2:31">
      <c r="B21" s="49" t="s">
        <v>97</v>
      </c>
      <c r="C21" s="50"/>
      <c r="D21" s="50"/>
      <c r="E21" s="17"/>
      <c r="F21" s="17"/>
      <c r="G21" s="17"/>
      <c r="H21" s="238" t="s">
        <v>6</v>
      </c>
      <c r="I21" s="238"/>
      <c r="J21" s="238"/>
      <c r="K21" s="238"/>
      <c r="L21" s="18"/>
      <c r="M21" s="17"/>
      <c r="N21" s="239" t="s">
        <v>5</v>
      </c>
      <c r="O21" s="239"/>
      <c r="P21" s="239"/>
      <c r="Q21" s="239"/>
      <c r="R21" s="18"/>
      <c r="S21" s="17"/>
      <c r="T21" s="240" t="s">
        <v>13</v>
      </c>
      <c r="U21" s="240"/>
      <c r="V21" s="240"/>
      <c r="W21" s="240"/>
      <c r="X21" s="19"/>
      <c r="Y21" s="17"/>
      <c r="Z21" s="235" t="s">
        <v>43</v>
      </c>
      <c r="AA21" s="235"/>
      <c r="AB21" s="235"/>
      <c r="AC21" s="235"/>
      <c r="AD21" s="19"/>
    </row>
    <row r="22" spans="2:31">
      <c r="B22" s="56" t="s">
        <v>0</v>
      </c>
      <c r="C22" s="56" t="s">
        <v>2</v>
      </c>
      <c r="D22" s="56" t="s">
        <v>1</v>
      </c>
      <c r="E22" s="56" t="s">
        <v>7</v>
      </c>
      <c r="F22" s="56" t="s">
        <v>9</v>
      </c>
      <c r="G22" s="2"/>
      <c r="H22" s="241" t="s">
        <v>3</v>
      </c>
      <c r="I22" s="241"/>
      <c r="J22" s="242" t="s">
        <v>4</v>
      </c>
      <c r="K22" s="242"/>
      <c r="L22" s="3" t="s">
        <v>10</v>
      </c>
      <c r="M22" s="1"/>
      <c r="N22" s="243" t="s">
        <v>3</v>
      </c>
      <c r="O22" s="243"/>
      <c r="P22" s="244" t="s">
        <v>4</v>
      </c>
      <c r="Q22" s="244"/>
      <c r="R22" s="3" t="s">
        <v>10</v>
      </c>
      <c r="S22" s="2"/>
      <c r="T22" s="245" t="s">
        <v>3</v>
      </c>
      <c r="U22" s="245"/>
      <c r="V22" s="246" t="s">
        <v>4</v>
      </c>
      <c r="W22" s="246"/>
      <c r="X22" s="20" t="s">
        <v>10</v>
      </c>
      <c r="Y22" s="2"/>
      <c r="Z22" s="236" t="s">
        <v>3</v>
      </c>
      <c r="AA22" s="236"/>
      <c r="AB22" s="237" t="s">
        <v>4</v>
      </c>
      <c r="AC22" s="237"/>
      <c r="AD22" s="20" t="s">
        <v>10</v>
      </c>
    </row>
    <row r="23" spans="2:31" ht="15" customHeight="1">
      <c r="B23" s="85">
        <v>1</v>
      </c>
      <c r="C23" s="32" t="s">
        <v>221</v>
      </c>
      <c r="D23" s="32" t="s">
        <v>157</v>
      </c>
      <c r="E23" s="31">
        <v>48950</v>
      </c>
      <c r="F23" s="27">
        <v>44987</v>
      </c>
      <c r="G23" s="7"/>
      <c r="H23" s="35">
        <v>0</v>
      </c>
      <c r="I23" s="36">
        <f t="shared" ref="I23" si="166">E23*H23</f>
        <v>0</v>
      </c>
      <c r="J23" s="35">
        <f t="shared" ref="J23" si="167">100%-H23</f>
        <v>1</v>
      </c>
      <c r="K23" s="36">
        <f t="shared" ref="K23" si="168">E23*J23</f>
        <v>48950</v>
      </c>
      <c r="L23" s="4">
        <f t="shared" ref="L23" si="169">I23+K23</f>
        <v>48950</v>
      </c>
      <c r="M23" s="7"/>
      <c r="N23" s="33">
        <f t="shared" ref="N23" si="170">O23/E23</f>
        <v>0</v>
      </c>
      <c r="O23" s="34">
        <v>0</v>
      </c>
      <c r="P23" s="33">
        <f t="shared" ref="P23" si="171">Q23/E23</f>
        <v>1</v>
      </c>
      <c r="Q23" s="34">
        <f t="shared" ref="Q23" si="172">L23-O23</f>
        <v>48950</v>
      </c>
      <c r="R23" s="5">
        <f t="shared" ref="R23" si="173">O23+Q23</f>
        <v>48950</v>
      </c>
      <c r="S23" s="7">
        <f t="shared" ref="S23" si="174">+R23-E23</f>
        <v>0</v>
      </c>
      <c r="T23" s="29">
        <v>0</v>
      </c>
      <c r="U23" s="30">
        <f t="shared" ref="U23" si="175">E23*T23</f>
        <v>0</v>
      </c>
      <c r="V23" s="29">
        <v>1</v>
      </c>
      <c r="W23" s="30">
        <f t="shared" ref="W23" si="176">E23*V23</f>
        <v>48950</v>
      </c>
      <c r="X23" s="6">
        <f t="shared" ref="X23" si="177">U23+W23</f>
        <v>48950</v>
      </c>
      <c r="Y23" s="7"/>
      <c r="Z23" s="116">
        <v>1.4999999999999999E-2</v>
      </c>
      <c r="AA23" s="91">
        <f t="shared" ref="AA23" si="178">L23*Z23</f>
        <v>734.25</v>
      </c>
      <c r="AB23" s="90">
        <f t="shared" ref="AB23" si="179">100%-Z23</f>
        <v>0.98499999999999999</v>
      </c>
      <c r="AC23" s="91">
        <f t="shared" ref="AC23" si="180">L23*AB23</f>
        <v>48215.75</v>
      </c>
      <c r="AD23" s="92">
        <f t="shared" ref="AD23" si="181">AA23+AC23</f>
        <v>48950</v>
      </c>
      <c r="AE23" s="144">
        <f t="shared" ref="AE23" si="182">+AD23-E23</f>
        <v>0</v>
      </c>
    </row>
    <row r="24" spans="2:31" ht="15" customHeight="1">
      <c r="B24" s="85">
        <f t="shared" ref="B24:B54" si="183">1+B23</f>
        <v>2</v>
      </c>
      <c r="C24" s="32" t="s">
        <v>149</v>
      </c>
      <c r="D24" s="32" t="s">
        <v>150</v>
      </c>
      <c r="E24" s="31">
        <v>39011</v>
      </c>
      <c r="F24" s="27">
        <v>44987</v>
      </c>
      <c r="G24" s="7"/>
      <c r="H24" s="35">
        <v>0</v>
      </c>
      <c r="I24" s="36">
        <f t="shared" ref="I24" si="184">E24*H24</f>
        <v>0</v>
      </c>
      <c r="J24" s="35">
        <f t="shared" ref="J24" si="185">100%-H24</f>
        <v>1</v>
      </c>
      <c r="K24" s="36">
        <f t="shared" ref="K24" si="186">E24*J24</f>
        <v>39011</v>
      </c>
      <c r="L24" s="4">
        <f t="shared" ref="L24" si="187">I24+K24</f>
        <v>39011</v>
      </c>
      <c r="M24" s="7"/>
      <c r="N24" s="33">
        <f t="shared" ref="N24" si="188">O24/E24</f>
        <v>0</v>
      </c>
      <c r="O24" s="34">
        <v>0</v>
      </c>
      <c r="P24" s="33">
        <f t="shared" ref="P24" si="189">Q24/E24</f>
        <v>1</v>
      </c>
      <c r="Q24" s="34">
        <f t="shared" ref="Q24" si="190">L24-O24</f>
        <v>39011</v>
      </c>
      <c r="R24" s="5">
        <f t="shared" ref="R24" si="191">O24+Q24</f>
        <v>39011</v>
      </c>
      <c r="S24" s="7">
        <f t="shared" ref="S24" si="192">+R24-E24</f>
        <v>0</v>
      </c>
      <c r="T24" s="29">
        <v>0</v>
      </c>
      <c r="U24" s="30">
        <f t="shared" ref="U24" si="193">E24*T24</f>
        <v>0</v>
      </c>
      <c r="V24" s="29">
        <v>1</v>
      </c>
      <c r="W24" s="30">
        <f t="shared" ref="W24" si="194">E24*V24</f>
        <v>39011</v>
      </c>
      <c r="X24" s="6">
        <f t="shared" ref="X24" si="195">U24+W24</f>
        <v>39011</v>
      </c>
      <c r="Y24" s="7"/>
      <c r="Z24" s="116">
        <v>1.4999999999999999E-2</v>
      </c>
      <c r="AA24" s="91">
        <f t="shared" ref="AA24" si="196">L24*Z24</f>
        <v>585.16499999999996</v>
      </c>
      <c r="AB24" s="90">
        <f t="shared" ref="AB24" si="197">100%-Z24</f>
        <v>0.98499999999999999</v>
      </c>
      <c r="AC24" s="91">
        <f t="shared" ref="AC24" si="198">L24*AB24</f>
        <v>38425.834999999999</v>
      </c>
      <c r="AD24" s="92">
        <f t="shared" ref="AD24" si="199">AA24+AC24</f>
        <v>39011</v>
      </c>
      <c r="AE24" s="144">
        <f t="shared" ref="AE24" si="200">+AD24-E24</f>
        <v>0</v>
      </c>
    </row>
    <row r="25" spans="2:31" ht="15" customHeight="1">
      <c r="B25" s="85">
        <f t="shared" si="183"/>
        <v>3</v>
      </c>
      <c r="C25" s="32" t="s">
        <v>222</v>
      </c>
      <c r="D25" s="32" t="s">
        <v>223</v>
      </c>
      <c r="E25" s="31">
        <v>152888</v>
      </c>
      <c r="F25" s="27">
        <v>44989</v>
      </c>
      <c r="G25" s="7"/>
      <c r="H25" s="35">
        <v>0</v>
      </c>
      <c r="I25" s="36">
        <f t="shared" ref="I25:I26" si="201">E25*H25</f>
        <v>0</v>
      </c>
      <c r="J25" s="35">
        <f t="shared" ref="J25:J26" si="202">100%-H25</f>
        <v>1</v>
      </c>
      <c r="K25" s="36">
        <f t="shared" ref="K25:K26" si="203">E25*J25</f>
        <v>152888</v>
      </c>
      <c r="L25" s="4">
        <f t="shared" ref="L25:L26" si="204">I25+K25</f>
        <v>152888</v>
      </c>
      <c r="M25" s="7"/>
      <c r="N25" s="33">
        <f t="shared" ref="N25:N26" si="205">O25/E25</f>
        <v>6.828528072837633E-3</v>
      </c>
      <c r="O25" s="34">
        <v>1044</v>
      </c>
      <c r="P25" s="33">
        <f t="shared" ref="P25:P26" si="206">Q25/E25</f>
        <v>0.99317147192716237</v>
      </c>
      <c r="Q25" s="34">
        <f t="shared" ref="Q25:Q26" si="207">L25-O25</f>
        <v>151844</v>
      </c>
      <c r="R25" s="5">
        <f t="shared" ref="R25:R26" si="208">O25+Q25</f>
        <v>152888</v>
      </c>
      <c r="S25" s="7">
        <f t="shared" ref="S25:S26" si="209">+R25-E25</f>
        <v>0</v>
      </c>
      <c r="T25" s="29">
        <v>0</v>
      </c>
      <c r="U25" s="30">
        <f t="shared" ref="U25:U26" si="210">E25*T25</f>
        <v>0</v>
      </c>
      <c r="V25" s="29">
        <v>1</v>
      </c>
      <c r="W25" s="30">
        <f t="shared" ref="W25:W26" si="211">E25*V25</f>
        <v>152888</v>
      </c>
      <c r="X25" s="6">
        <f t="shared" ref="X25:X26" si="212">U25+W25</f>
        <v>152888</v>
      </c>
      <c r="Y25" s="7"/>
      <c r="Z25" s="116">
        <v>1.4999999999999999E-2</v>
      </c>
      <c r="AA25" s="91">
        <f t="shared" ref="AA25:AA26" si="213">L25*Z25</f>
        <v>2293.3199999999997</v>
      </c>
      <c r="AB25" s="90">
        <f t="shared" ref="AB25:AB26" si="214">100%-Z25</f>
        <v>0.98499999999999999</v>
      </c>
      <c r="AC25" s="91">
        <f t="shared" ref="AC25:AC26" si="215">L25*AB25</f>
        <v>150594.68</v>
      </c>
      <c r="AD25" s="92">
        <f t="shared" ref="AD25:AD26" si="216">AA25+AC25</f>
        <v>152888</v>
      </c>
      <c r="AE25" s="144">
        <f t="shared" ref="AE25:AE26" si="217">+AD25-E25</f>
        <v>0</v>
      </c>
    </row>
    <row r="26" spans="2:31" ht="15" customHeight="1">
      <c r="B26" s="85">
        <f t="shared" si="183"/>
        <v>4</v>
      </c>
      <c r="C26" s="32" t="s">
        <v>224</v>
      </c>
      <c r="D26" s="32" t="s">
        <v>173</v>
      </c>
      <c r="E26" s="31">
        <v>63000</v>
      </c>
      <c r="F26" s="27">
        <v>44989</v>
      </c>
      <c r="G26" s="7"/>
      <c r="H26" s="35">
        <v>0</v>
      </c>
      <c r="I26" s="36">
        <f t="shared" si="201"/>
        <v>0</v>
      </c>
      <c r="J26" s="35">
        <f t="shared" si="202"/>
        <v>1</v>
      </c>
      <c r="K26" s="36">
        <f t="shared" si="203"/>
        <v>63000</v>
      </c>
      <c r="L26" s="4">
        <f t="shared" si="204"/>
        <v>63000</v>
      </c>
      <c r="M26" s="7"/>
      <c r="N26" s="33">
        <f t="shared" si="205"/>
        <v>0</v>
      </c>
      <c r="O26" s="34">
        <v>0</v>
      </c>
      <c r="P26" s="33">
        <f t="shared" si="206"/>
        <v>1</v>
      </c>
      <c r="Q26" s="34">
        <f t="shared" si="207"/>
        <v>63000</v>
      </c>
      <c r="R26" s="5">
        <f t="shared" si="208"/>
        <v>63000</v>
      </c>
      <c r="S26" s="7">
        <f t="shared" si="209"/>
        <v>0</v>
      </c>
      <c r="T26" s="29">
        <v>0</v>
      </c>
      <c r="U26" s="30">
        <f t="shared" si="210"/>
        <v>0</v>
      </c>
      <c r="V26" s="29">
        <v>1</v>
      </c>
      <c r="W26" s="30">
        <f t="shared" si="211"/>
        <v>63000</v>
      </c>
      <c r="X26" s="6">
        <f t="shared" si="212"/>
        <v>63000</v>
      </c>
      <c r="Y26" s="7"/>
      <c r="Z26" s="116">
        <v>1.4999999999999999E-2</v>
      </c>
      <c r="AA26" s="91">
        <f t="shared" si="213"/>
        <v>945</v>
      </c>
      <c r="AB26" s="90">
        <f t="shared" si="214"/>
        <v>0.98499999999999999</v>
      </c>
      <c r="AC26" s="91">
        <f t="shared" si="215"/>
        <v>62055</v>
      </c>
      <c r="AD26" s="92">
        <f t="shared" si="216"/>
        <v>63000</v>
      </c>
      <c r="AE26" s="144">
        <f t="shared" si="217"/>
        <v>0</v>
      </c>
    </row>
    <row r="27" spans="2:31" ht="15" customHeight="1">
      <c r="B27" s="85">
        <f t="shared" si="183"/>
        <v>5</v>
      </c>
      <c r="C27" s="32" t="s">
        <v>225</v>
      </c>
      <c r="D27" s="32" t="s">
        <v>226</v>
      </c>
      <c r="E27" s="31">
        <v>73500</v>
      </c>
      <c r="F27" s="27">
        <v>44990</v>
      </c>
      <c r="G27" s="7"/>
      <c r="H27" s="35">
        <v>0</v>
      </c>
      <c r="I27" s="36">
        <f t="shared" ref="I27" si="218">E27*H27</f>
        <v>0</v>
      </c>
      <c r="J27" s="35">
        <f t="shared" ref="J27" si="219">100%-H27</f>
        <v>1</v>
      </c>
      <c r="K27" s="36">
        <f t="shared" ref="K27" si="220">E27*J27</f>
        <v>73500</v>
      </c>
      <c r="L27" s="4">
        <f t="shared" ref="L27" si="221">I27+K27</f>
        <v>73500</v>
      </c>
      <c r="M27" s="7"/>
      <c r="N27" s="33">
        <f t="shared" ref="N27" si="222">O27/E27</f>
        <v>0</v>
      </c>
      <c r="O27" s="34">
        <v>0</v>
      </c>
      <c r="P27" s="33">
        <f t="shared" ref="P27" si="223">Q27/E27</f>
        <v>1</v>
      </c>
      <c r="Q27" s="34">
        <f t="shared" ref="Q27" si="224">L27-O27</f>
        <v>73500</v>
      </c>
      <c r="R27" s="5">
        <f t="shared" ref="R27" si="225">O27+Q27</f>
        <v>73500</v>
      </c>
      <c r="S27" s="7">
        <f t="shared" ref="S27" si="226">+R27-E27</f>
        <v>0</v>
      </c>
      <c r="T27" s="29">
        <v>0</v>
      </c>
      <c r="U27" s="30">
        <f t="shared" ref="U27" si="227">E27*T27</f>
        <v>0</v>
      </c>
      <c r="V27" s="29">
        <v>1</v>
      </c>
      <c r="W27" s="30">
        <f t="shared" ref="W27" si="228">E27*V27</f>
        <v>73500</v>
      </c>
      <c r="X27" s="6">
        <f t="shared" ref="X27" si="229">U27+W27</f>
        <v>73500</v>
      </c>
      <c r="Y27" s="7"/>
      <c r="Z27" s="116">
        <v>1.4999999999999999E-2</v>
      </c>
      <c r="AA27" s="91">
        <f t="shared" ref="AA27" si="230">L27*Z27</f>
        <v>1102.5</v>
      </c>
      <c r="AB27" s="90">
        <f t="shared" ref="AB27" si="231">100%-Z27</f>
        <v>0.98499999999999999</v>
      </c>
      <c r="AC27" s="91">
        <f t="shared" ref="AC27" si="232">L27*AB27</f>
        <v>72397.5</v>
      </c>
      <c r="AD27" s="92">
        <f t="shared" ref="AD27" si="233">AA27+AC27</f>
        <v>73500</v>
      </c>
      <c r="AE27" s="144">
        <f t="shared" ref="AE27" si="234">+AD27-E27</f>
        <v>0</v>
      </c>
    </row>
    <row r="28" spans="2:31" ht="15" customHeight="1">
      <c r="B28" s="85">
        <f t="shared" si="183"/>
        <v>6</v>
      </c>
      <c r="C28" s="32" t="s">
        <v>183</v>
      </c>
      <c r="D28" s="32" t="s">
        <v>227</v>
      </c>
      <c r="E28" s="31">
        <v>63000</v>
      </c>
      <c r="F28" s="27">
        <v>44991</v>
      </c>
      <c r="G28" s="7"/>
      <c r="H28" s="35">
        <v>0</v>
      </c>
      <c r="I28" s="36">
        <f t="shared" ref="I28" si="235">E28*H28</f>
        <v>0</v>
      </c>
      <c r="J28" s="35">
        <f t="shared" ref="J28" si="236">100%-H28</f>
        <v>1</v>
      </c>
      <c r="K28" s="36">
        <f t="shared" ref="K28" si="237">E28*J28</f>
        <v>63000</v>
      </c>
      <c r="L28" s="4">
        <f t="shared" ref="L28" si="238">I28+K28</f>
        <v>63000</v>
      </c>
      <c r="M28" s="7"/>
      <c r="N28" s="33">
        <f t="shared" ref="N28" si="239">O28/E28</f>
        <v>0</v>
      </c>
      <c r="O28" s="34">
        <v>0</v>
      </c>
      <c r="P28" s="33">
        <f t="shared" ref="P28" si="240">Q28/E28</f>
        <v>1</v>
      </c>
      <c r="Q28" s="34">
        <f t="shared" ref="Q28" si="241">L28-O28</f>
        <v>63000</v>
      </c>
      <c r="R28" s="5">
        <f t="shared" ref="R28" si="242">O28+Q28</f>
        <v>63000</v>
      </c>
      <c r="S28" s="7">
        <f t="shared" ref="S28" si="243">+R28-E28</f>
        <v>0</v>
      </c>
      <c r="T28" s="29">
        <v>0</v>
      </c>
      <c r="U28" s="30">
        <f t="shared" ref="U28" si="244">E28*T28</f>
        <v>0</v>
      </c>
      <c r="V28" s="29">
        <v>1</v>
      </c>
      <c r="W28" s="30">
        <f t="shared" ref="W28" si="245">E28*V28</f>
        <v>63000</v>
      </c>
      <c r="X28" s="6">
        <f t="shared" ref="X28" si="246">U28+W28</f>
        <v>63000</v>
      </c>
      <c r="Y28" s="7"/>
      <c r="Z28" s="116">
        <v>1.4999999999999999E-2</v>
      </c>
      <c r="AA28" s="91">
        <f t="shared" ref="AA28" si="247">L28*Z28</f>
        <v>945</v>
      </c>
      <c r="AB28" s="90">
        <f t="shared" ref="AB28" si="248">100%-Z28</f>
        <v>0.98499999999999999</v>
      </c>
      <c r="AC28" s="91">
        <f t="shared" ref="AC28" si="249">L28*AB28</f>
        <v>62055</v>
      </c>
      <c r="AD28" s="92">
        <f t="shared" ref="AD28" si="250">AA28+AC28</f>
        <v>63000</v>
      </c>
      <c r="AE28" s="144">
        <f t="shared" ref="AE28" si="251">+AD28-E28</f>
        <v>0</v>
      </c>
    </row>
    <row r="29" spans="2:31" ht="15" customHeight="1">
      <c r="B29" s="85">
        <f t="shared" si="183"/>
        <v>7</v>
      </c>
      <c r="C29" s="32" t="s">
        <v>228</v>
      </c>
      <c r="D29" s="32" t="s">
        <v>87</v>
      </c>
      <c r="E29" s="31">
        <v>51000</v>
      </c>
      <c r="F29" s="27">
        <v>44992</v>
      </c>
      <c r="G29" s="7"/>
      <c r="H29" s="35">
        <v>0</v>
      </c>
      <c r="I29" s="36">
        <f t="shared" ref="I29" si="252">E29*H29</f>
        <v>0</v>
      </c>
      <c r="J29" s="35">
        <f t="shared" ref="J29" si="253">100%-H29</f>
        <v>1</v>
      </c>
      <c r="K29" s="36">
        <f t="shared" ref="K29" si="254">E29*J29</f>
        <v>51000</v>
      </c>
      <c r="L29" s="4">
        <f t="shared" ref="L29" si="255">I29+K29</f>
        <v>51000</v>
      </c>
      <c r="M29" s="7"/>
      <c r="N29" s="33">
        <f t="shared" ref="N29" si="256">O29/E29</f>
        <v>0</v>
      </c>
      <c r="O29" s="34">
        <v>0</v>
      </c>
      <c r="P29" s="33">
        <f t="shared" ref="P29" si="257">Q29/E29</f>
        <v>1</v>
      </c>
      <c r="Q29" s="34">
        <f t="shared" ref="Q29" si="258">L29-O29</f>
        <v>51000</v>
      </c>
      <c r="R29" s="5">
        <f t="shared" ref="R29" si="259">O29+Q29</f>
        <v>51000</v>
      </c>
      <c r="S29" s="7">
        <f t="shared" ref="S29" si="260">+R29-E29</f>
        <v>0</v>
      </c>
      <c r="T29" s="29">
        <v>0</v>
      </c>
      <c r="U29" s="30">
        <f t="shared" ref="U29" si="261">E29*T29</f>
        <v>0</v>
      </c>
      <c r="V29" s="29">
        <v>1</v>
      </c>
      <c r="W29" s="30">
        <f t="shared" ref="W29" si="262">E29*V29</f>
        <v>51000</v>
      </c>
      <c r="X29" s="6">
        <f t="shared" ref="X29" si="263">U29+W29</f>
        <v>51000</v>
      </c>
      <c r="Y29" s="7"/>
      <c r="Z29" s="116">
        <v>1.4999999999999999E-2</v>
      </c>
      <c r="AA29" s="91">
        <f t="shared" ref="AA29" si="264">L29*Z29</f>
        <v>765</v>
      </c>
      <c r="AB29" s="90">
        <f t="shared" ref="AB29" si="265">100%-Z29</f>
        <v>0.98499999999999999</v>
      </c>
      <c r="AC29" s="91">
        <f t="shared" ref="AC29" si="266">L29*AB29</f>
        <v>50235</v>
      </c>
      <c r="AD29" s="92">
        <f t="shared" ref="AD29" si="267">AA29+AC29</f>
        <v>51000</v>
      </c>
      <c r="AE29" s="144">
        <f t="shared" ref="AE29" si="268">+AD29-E29</f>
        <v>0</v>
      </c>
    </row>
    <row r="30" spans="2:31" ht="15" customHeight="1">
      <c r="B30" s="85">
        <f t="shared" si="183"/>
        <v>8</v>
      </c>
      <c r="C30" s="32" t="s">
        <v>229</v>
      </c>
      <c r="D30" s="32" t="s">
        <v>125</v>
      </c>
      <c r="E30" s="31">
        <v>67000</v>
      </c>
      <c r="F30" s="27">
        <v>44992</v>
      </c>
      <c r="G30" s="7"/>
      <c r="H30" s="35">
        <v>0</v>
      </c>
      <c r="I30" s="36">
        <f t="shared" ref="I30" si="269">E30*H30</f>
        <v>0</v>
      </c>
      <c r="J30" s="35">
        <f t="shared" ref="J30" si="270">100%-H30</f>
        <v>1</v>
      </c>
      <c r="K30" s="36">
        <f t="shared" ref="K30" si="271">E30*J30</f>
        <v>67000</v>
      </c>
      <c r="L30" s="4">
        <f t="shared" ref="L30" si="272">I30+K30</f>
        <v>67000</v>
      </c>
      <c r="M30" s="7"/>
      <c r="N30" s="33">
        <f t="shared" ref="N30" si="273">O30/E30</f>
        <v>0</v>
      </c>
      <c r="O30" s="34">
        <v>0</v>
      </c>
      <c r="P30" s="33">
        <f t="shared" ref="P30" si="274">Q30/E30</f>
        <v>1</v>
      </c>
      <c r="Q30" s="34">
        <f t="shared" ref="Q30" si="275">L30-O30</f>
        <v>67000</v>
      </c>
      <c r="R30" s="5">
        <f t="shared" ref="R30" si="276">O30+Q30</f>
        <v>67000</v>
      </c>
      <c r="S30" s="7">
        <f t="shared" ref="S30" si="277">+R30-E30</f>
        <v>0</v>
      </c>
      <c r="T30" s="29">
        <v>0</v>
      </c>
      <c r="U30" s="30">
        <f t="shared" ref="U30" si="278">E30*T30</f>
        <v>0</v>
      </c>
      <c r="V30" s="29">
        <v>1</v>
      </c>
      <c r="W30" s="30">
        <f t="shared" ref="W30" si="279">E30*V30</f>
        <v>67000</v>
      </c>
      <c r="X30" s="6">
        <f t="shared" ref="X30" si="280">U30+W30</f>
        <v>67000</v>
      </c>
      <c r="Y30" s="7"/>
      <c r="Z30" s="116">
        <v>1.4999999999999999E-2</v>
      </c>
      <c r="AA30" s="91">
        <f t="shared" ref="AA30" si="281">L30*Z30</f>
        <v>1005</v>
      </c>
      <c r="AB30" s="90">
        <f t="shared" ref="AB30" si="282">100%-Z30</f>
        <v>0.98499999999999999</v>
      </c>
      <c r="AC30" s="91">
        <f t="shared" ref="AC30" si="283">L30*AB30</f>
        <v>65995</v>
      </c>
      <c r="AD30" s="92">
        <f t="shared" ref="AD30" si="284">AA30+AC30</f>
        <v>67000</v>
      </c>
      <c r="AE30" s="144">
        <f t="shared" ref="AE30" si="285">+AD30-E30</f>
        <v>0</v>
      </c>
    </row>
    <row r="31" spans="2:31" ht="15" customHeight="1">
      <c r="B31" s="85">
        <f t="shared" si="183"/>
        <v>9</v>
      </c>
      <c r="C31" s="32" t="s">
        <v>230</v>
      </c>
      <c r="D31" s="32" t="s">
        <v>231</v>
      </c>
      <c r="E31" s="31">
        <v>57800</v>
      </c>
      <c r="F31" s="27">
        <v>44995</v>
      </c>
      <c r="G31" s="7"/>
      <c r="H31" s="35">
        <v>0</v>
      </c>
      <c r="I31" s="36">
        <f t="shared" ref="I31:I32" si="286">E31*H31</f>
        <v>0</v>
      </c>
      <c r="J31" s="35">
        <f t="shared" ref="J31:J32" si="287">100%-H31</f>
        <v>1</v>
      </c>
      <c r="K31" s="36">
        <f t="shared" ref="K31:K32" si="288">E31*J31</f>
        <v>57800</v>
      </c>
      <c r="L31" s="4">
        <f t="shared" ref="L31:L32" si="289">I31+K31</f>
        <v>57800</v>
      </c>
      <c r="M31" s="7"/>
      <c r="N31" s="33">
        <f t="shared" ref="N31:N32" si="290">O31/E31</f>
        <v>0</v>
      </c>
      <c r="O31" s="34">
        <v>0</v>
      </c>
      <c r="P31" s="33">
        <f t="shared" ref="P31:P32" si="291">Q31/E31</f>
        <v>1</v>
      </c>
      <c r="Q31" s="34">
        <f t="shared" ref="Q31:Q32" si="292">L31-O31</f>
        <v>57800</v>
      </c>
      <c r="R31" s="5">
        <f t="shared" ref="R31:R32" si="293">O31+Q31</f>
        <v>57800</v>
      </c>
      <c r="S31" s="7">
        <f t="shared" ref="S31:S32" si="294">+R31-E31</f>
        <v>0</v>
      </c>
      <c r="T31" s="29">
        <v>0</v>
      </c>
      <c r="U31" s="30">
        <f t="shared" ref="U31:U32" si="295">E31*T31</f>
        <v>0</v>
      </c>
      <c r="V31" s="29">
        <v>1</v>
      </c>
      <c r="W31" s="30">
        <f t="shared" ref="W31:W32" si="296">E31*V31</f>
        <v>57800</v>
      </c>
      <c r="X31" s="6">
        <f t="shared" ref="X31:X32" si="297">U31+W31</f>
        <v>57800</v>
      </c>
      <c r="Y31" s="7"/>
      <c r="Z31" s="116">
        <v>1.4999999999999999E-2</v>
      </c>
      <c r="AA31" s="91">
        <f t="shared" ref="AA31:AA32" si="298">L31*Z31</f>
        <v>867</v>
      </c>
      <c r="AB31" s="90">
        <f t="shared" ref="AB31:AB32" si="299">100%-Z31</f>
        <v>0.98499999999999999</v>
      </c>
      <c r="AC31" s="91">
        <f t="shared" ref="AC31:AC32" si="300">L31*AB31</f>
        <v>56933</v>
      </c>
      <c r="AD31" s="92">
        <f t="shared" ref="AD31:AD32" si="301">AA31+AC31</f>
        <v>57800</v>
      </c>
      <c r="AE31" s="144">
        <f t="shared" ref="AE31:AE32" si="302">+AD31-E31</f>
        <v>0</v>
      </c>
    </row>
    <row r="32" spans="2:31" ht="15" customHeight="1">
      <c r="B32" s="85">
        <f t="shared" si="183"/>
        <v>10</v>
      </c>
      <c r="C32" s="32" t="s">
        <v>232</v>
      </c>
      <c r="D32" s="32" t="s">
        <v>187</v>
      </c>
      <c r="E32" s="31">
        <v>76100</v>
      </c>
      <c r="F32" s="27">
        <v>44995</v>
      </c>
      <c r="G32" s="7"/>
      <c r="H32" s="35">
        <v>0</v>
      </c>
      <c r="I32" s="36">
        <f t="shared" si="286"/>
        <v>0</v>
      </c>
      <c r="J32" s="35">
        <f t="shared" si="287"/>
        <v>1</v>
      </c>
      <c r="K32" s="36">
        <f t="shared" si="288"/>
        <v>76100</v>
      </c>
      <c r="L32" s="4">
        <f t="shared" si="289"/>
        <v>76100</v>
      </c>
      <c r="M32" s="7"/>
      <c r="N32" s="33">
        <f t="shared" si="290"/>
        <v>0</v>
      </c>
      <c r="O32" s="34">
        <v>0</v>
      </c>
      <c r="P32" s="33">
        <f t="shared" si="291"/>
        <v>1</v>
      </c>
      <c r="Q32" s="34">
        <f t="shared" si="292"/>
        <v>76100</v>
      </c>
      <c r="R32" s="5">
        <f t="shared" si="293"/>
        <v>76100</v>
      </c>
      <c r="S32" s="7">
        <f t="shared" si="294"/>
        <v>0</v>
      </c>
      <c r="T32" s="29">
        <v>0</v>
      </c>
      <c r="U32" s="30">
        <f t="shared" si="295"/>
        <v>0</v>
      </c>
      <c r="V32" s="29">
        <v>1</v>
      </c>
      <c r="W32" s="30">
        <f t="shared" si="296"/>
        <v>76100</v>
      </c>
      <c r="X32" s="6">
        <f t="shared" si="297"/>
        <v>76100</v>
      </c>
      <c r="Y32" s="7"/>
      <c r="Z32" s="116">
        <v>1.4999999999999999E-2</v>
      </c>
      <c r="AA32" s="91">
        <f t="shared" si="298"/>
        <v>1141.5</v>
      </c>
      <c r="AB32" s="90">
        <f t="shared" si="299"/>
        <v>0.98499999999999999</v>
      </c>
      <c r="AC32" s="91">
        <f t="shared" si="300"/>
        <v>74958.5</v>
      </c>
      <c r="AD32" s="92">
        <f t="shared" si="301"/>
        <v>76100</v>
      </c>
      <c r="AE32" s="144">
        <f t="shared" si="302"/>
        <v>0</v>
      </c>
    </row>
    <row r="33" spans="2:31" ht="14.25" customHeight="1">
      <c r="B33" s="85">
        <f t="shared" si="183"/>
        <v>11</v>
      </c>
      <c r="C33" s="32" t="s">
        <v>88</v>
      </c>
      <c r="D33" s="32" t="s">
        <v>87</v>
      </c>
      <c r="E33" s="31">
        <v>51603</v>
      </c>
      <c r="F33" s="27">
        <v>44996</v>
      </c>
      <c r="G33" s="7"/>
      <c r="H33" s="35">
        <v>0</v>
      </c>
      <c r="I33" s="36">
        <f t="shared" ref="I33" si="303">E33*H33</f>
        <v>0</v>
      </c>
      <c r="J33" s="35">
        <f t="shared" ref="J33" si="304">100%-H33</f>
        <v>1</v>
      </c>
      <c r="K33" s="36">
        <f t="shared" ref="K33" si="305">E33*J33</f>
        <v>51603</v>
      </c>
      <c r="L33" s="4">
        <f t="shared" ref="L33" si="306">I33+K33</f>
        <v>51603</v>
      </c>
      <c r="M33" s="7"/>
      <c r="N33" s="33">
        <f t="shared" ref="N33" si="307">O33/E33</f>
        <v>0</v>
      </c>
      <c r="O33" s="34">
        <v>0</v>
      </c>
      <c r="P33" s="33">
        <f t="shared" ref="P33" si="308">Q33/E33</f>
        <v>1</v>
      </c>
      <c r="Q33" s="34">
        <f t="shared" ref="Q33" si="309">L33-O33</f>
        <v>51603</v>
      </c>
      <c r="R33" s="5">
        <f t="shared" ref="R33" si="310">O33+Q33</f>
        <v>51603</v>
      </c>
      <c r="S33" s="7">
        <f t="shared" ref="S33" si="311">+R33-E33</f>
        <v>0</v>
      </c>
      <c r="T33" s="29">
        <v>0</v>
      </c>
      <c r="U33" s="30">
        <f t="shared" ref="U33" si="312">E33*T33</f>
        <v>0</v>
      </c>
      <c r="V33" s="29">
        <v>1</v>
      </c>
      <c r="W33" s="30">
        <f t="shared" ref="W33" si="313">E33*V33</f>
        <v>51603</v>
      </c>
      <c r="X33" s="6">
        <f t="shared" ref="X33" si="314">U33+W33</f>
        <v>51603</v>
      </c>
      <c r="Y33" s="7"/>
      <c r="Z33" s="116">
        <v>1.4999999999999999E-2</v>
      </c>
      <c r="AA33" s="91">
        <f t="shared" ref="AA33" si="315">L33*Z33</f>
        <v>774.04499999999996</v>
      </c>
      <c r="AB33" s="90">
        <f t="shared" ref="AB33" si="316">100%-Z33</f>
        <v>0.98499999999999999</v>
      </c>
      <c r="AC33" s="91">
        <f t="shared" ref="AC33" si="317">L33*AB33</f>
        <v>50828.955000000002</v>
      </c>
      <c r="AD33" s="92">
        <f t="shared" ref="AD33" si="318">AA33+AC33</f>
        <v>51603</v>
      </c>
      <c r="AE33" s="144">
        <f t="shared" ref="AE33" si="319">+AD33-E33</f>
        <v>0</v>
      </c>
    </row>
    <row r="34" spans="2:31" ht="14.25" customHeight="1">
      <c r="B34" s="85">
        <f t="shared" si="183"/>
        <v>12</v>
      </c>
      <c r="C34" s="32" t="s">
        <v>172</v>
      </c>
      <c r="D34" s="32" t="s">
        <v>123</v>
      </c>
      <c r="E34" s="31">
        <v>66500</v>
      </c>
      <c r="F34" s="27">
        <v>44996</v>
      </c>
      <c r="G34" s="7"/>
      <c r="H34" s="35">
        <v>0</v>
      </c>
      <c r="I34" s="36">
        <f t="shared" ref="I34" si="320">E34*H34</f>
        <v>0</v>
      </c>
      <c r="J34" s="35">
        <f t="shared" ref="J34" si="321">100%-H34</f>
        <v>1</v>
      </c>
      <c r="K34" s="36">
        <f t="shared" ref="K34" si="322">E34*J34</f>
        <v>66500</v>
      </c>
      <c r="L34" s="4">
        <f t="shared" ref="L34" si="323">I34+K34</f>
        <v>66500</v>
      </c>
      <c r="M34" s="7"/>
      <c r="N34" s="33">
        <f t="shared" ref="N34" si="324">O34/E34</f>
        <v>0</v>
      </c>
      <c r="O34" s="34">
        <v>0</v>
      </c>
      <c r="P34" s="33">
        <f t="shared" ref="P34" si="325">Q34/E34</f>
        <v>1</v>
      </c>
      <c r="Q34" s="34">
        <f t="shared" ref="Q34" si="326">L34-O34</f>
        <v>66500</v>
      </c>
      <c r="R34" s="5">
        <f t="shared" ref="R34" si="327">O34+Q34</f>
        <v>66500</v>
      </c>
      <c r="S34" s="7">
        <f t="shared" ref="S34" si="328">+R34-E34</f>
        <v>0</v>
      </c>
      <c r="T34" s="29">
        <v>0</v>
      </c>
      <c r="U34" s="30">
        <f t="shared" ref="U34" si="329">E34*T34</f>
        <v>0</v>
      </c>
      <c r="V34" s="29">
        <v>1</v>
      </c>
      <c r="W34" s="30">
        <f t="shared" ref="W34" si="330">E34*V34</f>
        <v>66500</v>
      </c>
      <c r="X34" s="6">
        <f t="shared" ref="X34" si="331">U34+W34</f>
        <v>66500</v>
      </c>
      <c r="Y34" s="7"/>
      <c r="Z34" s="116">
        <v>1.4999999999999999E-2</v>
      </c>
      <c r="AA34" s="91">
        <f t="shared" ref="AA34" si="332">L34*Z34</f>
        <v>997.5</v>
      </c>
      <c r="AB34" s="90">
        <f t="shared" ref="AB34" si="333">100%-Z34</f>
        <v>0.98499999999999999</v>
      </c>
      <c r="AC34" s="91">
        <f t="shared" ref="AC34" si="334">L34*AB34</f>
        <v>65502.5</v>
      </c>
      <c r="AD34" s="92">
        <f t="shared" ref="AD34" si="335">AA34+AC34</f>
        <v>66500</v>
      </c>
      <c r="AE34" s="144">
        <f t="shared" ref="AE34" si="336">+AD34-E34</f>
        <v>0</v>
      </c>
    </row>
    <row r="35" spans="2:31" ht="14.25" customHeight="1">
      <c r="B35" s="85">
        <f t="shared" si="183"/>
        <v>13</v>
      </c>
      <c r="C35" s="32" t="s">
        <v>233</v>
      </c>
      <c r="D35" s="32" t="s">
        <v>168</v>
      </c>
      <c r="E35" s="31">
        <v>69850</v>
      </c>
      <c r="F35" s="27">
        <v>44998</v>
      </c>
      <c r="G35" s="7"/>
      <c r="H35" s="35">
        <v>0</v>
      </c>
      <c r="I35" s="36">
        <f t="shared" ref="I35" si="337">E35*H35</f>
        <v>0</v>
      </c>
      <c r="J35" s="35">
        <f t="shared" ref="J35" si="338">100%-H35</f>
        <v>1</v>
      </c>
      <c r="K35" s="36">
        <f t="shared" ref="K35" si="339">E35*J35</f>
        <v>69850</v>
      </c>
      <c r="L35" s="4">
        <f t="shared" ref="L35" si="340">I35+K35</f>
        <v>69850</v>
      </c>
      <c r="M35" s="7"/>
      <c r="N35" s="33">
        <f t="shared" ref="N35" si="341">O35/E35</f>
        <v>0</v>
      </c>
      <c r="O35" s="34">
        <v>0</v>
      </c>
      <c r="P35" s="33">
        <f t="shared" ref="P35" si="342">Q35/E35</f>
        <v>1</v>
      </c>
      <c r="Q35" s="34">
        <f t="shared" ref="Q35" si="343">L35-O35</f>
        <v>69850</v>
      </c>
      <c r="R35" s="5">
        <f t="shared" ref="R35" si="344">O35+Q35</f>
        <v>69850</v>
      </c>
      <c r="S35" s="7">
        <f t="shared" ref="S35" si="345">+R35-E35</f>
        <v>0</v>
      </c>
      <c r="T35" s="29">
        <v>0</v>
      </c>
      <c r="U35" s="30">
        <f t="shared" ref="U35" si="346">E35*T35</f>
        <v>0</v>
      </c>
      <c r="V35" s="29">
        <v>1</v>
      </c>
      <c r="W35" s="30">
        <f t="shared" ref="W35" si="347">E35*V35</f>
        <v>69850</v>
      </c>
      <c r="X35" s="6">
        <f t="shared" ref="X35" si="348">U35+W35</f>
        <v>69850</v>
      </c>
      <c r="Y35" s="7"/>
      <c r="Z35" s="116">
        <v>1.4999999999999999E-2</v>
      </c>
      <c r="AA35" s="91">
        <f t="shared" ref="AA35" si="349">L35*Z35</f>
        <v>1047.75</v>
      </c>
      <c r="AB35" s="90">
        <f t="shared" ref="AB35" si="350">100%-Z35</f>
        <v>0.98499999999999999</v>
      </c>
      <c r="AC35" s="91">
        <f t="shared" ref="AC35" si="351">L35*AB35</f>
        <v>68802.25</v>
      </c>
      <c r="AD35" s="92">
        <f t="shared" ref="AD35" si="352">AA35+AC35</f>
        <v>69850</v>
      </c>
      <c r="AE35" s="144">
        <f t="shared" ref="AE35" si="353">+AD35-E35</f>
        <v>0</v>
      </c>
    </row>
    <row r="36" spans="2:31" ht="14.25" customHeight="1">
      <c r="B36" s="85">
        <f t="shared" si="183"/>
        <v>14</v>
      </c>
      <c r="C36" s="32" t="s">
        <v>234</v>
      </c>
      <c r="D36" s="32" t="s">
        <v>235</v>
      </c>
      <c r="E36" s="31">
        <v>7434</v>
      </c>
      <c r="F36" s="27">
        <v>45000</v>
      </c>
      <c r="G36" s="7"/>
      <c r="H36" s="35">
        <v>0</v>
      </c>
      <c r="I36" s="36">
        <f t="shared" ref="I36" si="354">E36*H36</f>
        <v>0</v>
      </c>
      <c r="J36" s="35">
        <f t="shared" ref="J36" si="355">100%-H36</f>
        <v>1</v>
      </c>
      <c r="K36" s="36">
        <f t="shared" ref="K36" si="356">E36*J36</f>
        <v>7434</v>
      </c>
      <c r="L36" s="4">
        <f t="shared" ref="L36" si="357">I36+K36</f>
        <v>7434</v>
      </c>
      <c r="M36" s="7"/>
      <c r="N36" s="33">
        <f t="shared" ref="N36" si="358">O36/E36</f>
        <v>0</v>
      </c>
      <c r="O36" s="34">
        <v>0</v>
      </c>
      <c r="P36" s="33">
        <f t="shared" ref="P36" si="359">Q36/E36</f>
        <v>1</v>
      </c>
      <c r="Q36" s="34">
        <f t="shared" ref="Q36" si="360">L36-O36</f>
        <v>7434</v>
      </c>
      <c r="R36" s="5">
        <f t="shared" ref="R36" si="361">O36+Q36</f>
        <v>7434</v>
      </c>
      <c r="S36" s="7">
        <f t="shared" ref="S36" si="362">+R36-E36</f>
        <v>0</v>
      </c>
      <c r="T36" s="29">
        <v>0</v>
      </c>
      <c r="U36" s="30">
        <f t="shared" ref="U36" si="363">E36*T36</f>
        <v>0</v>
      </c>
      <c r="V36" s="29">
        <v>1</v>
      </c>
      <c r="W36" s="30">
        <f t="shared" ref="W36" si="364">E36*V36</f>
        <v>7434</v>
      </c>
      <c r="X36" s="6">
        <f t="shared" ref="X36" si="365">U36+W36</f>
        <v>7434</v>
      </c>
      <c r="Y36" s="7"/>
      <c r="Z36" s="116">
        <v>1.4999999999999999E-2</v>
      </c>
      <c r="AA36" s="91">
        <f t="shared" ref="AA36" si="366">L36*Z36</f>
        <v>111.50999999999999</v>
      </c>
      <c r="AB36" s="90">
        <f t="shared" ref="AB36" si="367">100%-Z36</f>
        <v>0.98499999999999999</v>
      </c>
      <c r="AC36" s="91">
        <f t="shared" ref="AC36" si="368">L36*AB36</f>
        <v>7322.49</v>
      </c>
      <c r="AD36" s="92">
        <f t="shared" ref="AD36" si="369">AA36+AC36</f>
        <v>7434</v>
      </c>
      <c r="AE36" s="144">
        <f t="shared" ref="AE36" si="370">+AD36-E36</f>
        <v>0</v>
      </c>
    </row>
    <row r="37" spans="2:31" ht="14.25" customHeight="1">
      <c r="B37" s="85">
        <f t="shared" si="183"/>
        <v>15</v>
      </c>
      <c r="C37" s="32" t="s">
        <v>236</v>
      </c>
      <c r="D37" s="32" t="s">
        <v>171</v>
      </c>
      <c r="E37" s="31">
        <v>71100</v>
      </c>
      <c r="F37" s="27">
        <v>45002</v>
      </c>
      <c r="G37" s="7"/>
      <c r="H37" s="35">
        <v>0</v>
      </c>
      <c r="I37" s="36">
        <f t="shared" ref="I37" si="371">E37*H37</f>
        <v>0</v>
      </c>
      <c r="J37" s="35">
        <f t="shared" ref="J37" si="372">100%-H37</f>
        <v>1</v>
      </c>
      <c r="K37" s="36">
        <f t="shared" ref="K37" si="373">E37*J37</f>
        <v>71100</v>
      </c>
      <c r="L37" s="4">
        <f t="shared" ref="L37" si="374">I37+K37</f>
        <v>71100</v>
      </c>
      <c r="M37" s="7"/>
      <c r="N37" s="33">
        <f t="shared" ref="N37" si="375">O37/E37</f>
        <v>0</v>
      </c>
      <c r="O37" s="34">
        <v>0</v>
      </c>
      <c r="P37" s="33">
        <f t="shared" ref="P37" si="376">Q37/E37</f>
        <v>1</v>
      </c>
      <c r="Q37" s="34">
        <f t="shared" ref="Q37" si="377">L37-O37</f>
        <v>71100</v>
      </c>
      <c r="R37" s="5">
        <f t="shared" ref="R37" si="378">O37+Q37</f>
        <v>71100</v>
      </c>
      <c r="S37" s="7">
        <f t="shared" ref="S37" si="379">+R37-E37</f>
        <v>0</v>
      </c>
      <c r="T37" s="29">
        <v>0</v>
      </c>
      <c r="U37" s="30">
        <f t="shared" ref="U37" si="380">E37*T37</f>
        <v>0</v>
      </c>
      <c r="V37" s="29">
        <v>1</v>
      </c>
      <c r="W37" s="30">
        <f t="shared" ref="W37" si="381">E37*V37</f>
        <v>71100</v>
      </c>
      <c r="X37" s="6">
        <f t="shared" ref="X37" si="382">U37+W37</f>
        <v>71100</v>
      </c>
      <c r="Y37" s="7"/>
      <c r="Z37" s="116">
        <v>1.4999999999999999E-2</v>
      </c>
      <c r="AA37" s="91">
        <f t="shared" ref="AA37" si="383">L37*Z37</f>
        <v>1066.5</v>
      </c>
      <c r="AB37" s="90">
        <f t="shared" ref="AB37" si="384">100%-Z37</f>
        <v>0.98499999999999999</v>
      </c>
      <c r="AC37" s="91">
        <f t="shared" ref="AC37" si="385">L37*AB37</f>
        <v>70033.5</v>
      </c>
      <c r="AD37" s="92">
        <f t="shared" ref="AD37" si="386">AA37+AC37</f>
        <v>71100</v>
      </c>
      <c r="AE37" s="144">
        <f t="shared" ref="AE37" si="387">+AD37-E37</f>
        <v>0</v>
      </c>
    </row>
    <row r="38" spans="2:31" ht="14.25" customHeight="1">
      <c r="B38" s="85">
        <f t="shared" si="183"/>
        <v>16</v>
      </c>
      <c r="C38" s="32" t="s">
        <v>153</v>
      </c>
      <c r="D38" s="32" t="s">
        <v>146</v>
      </c>
      <c r="E38" s="31">
        <v>13001</v>
      </c>
      <c r="F38" s="27">
        <v>45003</v>
      </c>
      <c r="G38" s="7"/>
      <c r="H38" s="35">
        <v>0</v>
      </c>
      <c r="I38" s="36">
        <f t="shared" ref="I38" si="388">E38*H38</f>
        <v>0</v>
      </c>
      <c r="J38" s="35">
        <f t="shared" ref="J38" si="389">100%-H38</f>
        <v>1</v>
      </c>
      <c r="K38" s="36">
        <f t="shared" ref="K38" si="390">E38*J38</f>
        <v>13001</v>
      </c>
      <c r="L38" s="4">
        <f t="shared" ref="L38" si="391">I38+K38</f>
        <v>13001</v>
      </c>
      <c r="M38" s="7"/>
      <c r="N38" s="33">
        <f t="shared" ref="N38" si="392">O38/E38</f>
        <v>0</v>
      </c>
      <c r="O38" s="34">
        <v>0</v>
      </c>
      <c r="P38" s="33">
        <f t="shared" ref="P38" si="393">Q38/E38</f>
        <v>1</v>
      </c>
      <c r="Q38" s="34">
        <f t="shared" ref="Q38" si="394">L38-O38</f>
        <v>13001</v>
      </c>
      <c r="R38" s="5">
        <f t="shared" ref="R38" si="395">O38+Q38</f>
        <v>13001</v>
      </c>
      <c r="S38" s="7">
        <f t="shared" ref="S38" si="396">+R38-E38</f>
        <v>0</v>
      </c>
      <c r="T38" s="29">
        <v>0</v>
      </c>
      <c r="U38" s="30">
        <f t="shared" ref="U38" si="397">E38*T38</f>
        <v>0</v>
      </c>
      <c r="V38" s="29">
        <v>1</v>
      </c>
      <c r="W38" s="30">
        <f t="shared" ref="W38" si="398">E38*V38</f>
        <v>13001</v>
      </c>
      <c r="X38" s="6">
        <f t="shared" ref="X38" si="399">U38+W38</f>
        <v>13001</v>
      </c>
      <c r="Y38" s="7"/>
      <c r="Z38" s="116">
        <v>1.4999999999999999E-2</v>
      </c>
      <c r="AA38" s="91">
        <f t="shared" ref="AA38" si="400">L38*Z38</f>
        <v>195.01499999999999</v>
      </c>
      <c r="AB38" s="90">
        <f t="shared" ref="AB38" si="401">100%-Z38</f>
        <v>0.98499999999999999</v>
      </c>
      <c r="AC38" s="91">
        <f t="shared" ref="AC38" si="402">L38*AB38</f>
        <v>12805.985000000001</v>
      </c>
      <c r="AD38" s="92">
        <f t="shared" ref="AD38" si="403">AA38+AC38</f>
        <v>13001</v>
      </c>
      <c r="AE38" s="144">
        <f t="shared" ref="AE38" si="404">+AD38-E38</f>
        <v>0</v>
      </c>
    </row>
    <row r="39" spans="2:31" ht="14.25" customHeight="1">
      <c r="B39" s="85">
        <f t="shared" si="183"/>
        <v>17</v>
      </c>
      <c r="C39" s="32" t="s">
        <v>196</v>
      </c>
      <c r="D39" s="32" t="s">
        <v>146</v>
      </c>
      <c r="E39" s="31">
        <v>13002</v>
      </c>
      <c r="F39" s="27">
        <v>45003</v>
      </c>
      <c r="G39" s="7"/>
      <c r="H39" s="35">
        <v>0</v>
      </c>
      <c r="I39" s="36">
        <f t="shared" ref="I39" si="405">E39*H39</f>
        <v>0</v>
      </c>
      <c r="J39" s="35">
        <f t="shared" ref="J39" si="406">100%-H39</f>
        <v>1</v>
      </c>
      <c r="K39" s="36">
        <f t="shared" ref="K39" si="407">E39*J39</f>
        <v>13002</v>
      </c>
      <c r="L39" s="4">
        <f t="shared" ref="L39" si="408">I39+K39</f>
        <v>13002</v>
      </c>
      <c r="M39" s="7"/>
      <c r="N39" s="33">
        <f t="shared" ref="N39" si="409">O39/E39</f>
        <v>0</v>
      </c>
      <c r="O39" s="34">
        <v>0</v>
      </c>
      <c r="P39" s="33">
        <f t="shared" ref="P39" si="410">Q39/E39</f>
        <v>1</v>
      </c>
      <c r="Q39" s="34">
        <f t="shared" ref="Q39" si="411">L39-O39</f>
        <v>13002</v>
      </c>
      <c r="R39" s="5">
        <f t="shared" ref="R39" si="412">O39+Q39</f>
        <v>13002</v>
      </c>
      <c r="S39" s="7">
        <f t="shared" ref="S39" si="413">+R39-E39</f>
        <v>0</v>
      </c>
      <c r="T39" s="29">
        <v>0</v>
      </c>
      <c r="U39" s="30">
        <f t="shared" ref="U39" si="414">E39*T39</f>
        <v>0</v>
      </c>
      <c r="V39" s="29">
        <v>1</v>
      </c>
      <c r="W39" s="30">
        <f t="shared" ref="W39" si="415">E39*V39</f>
        <v>13002</v>
      </c>
      <c r="X39" s="6">
        <f t="shared" ref="X39" si="416">U39+W39</f>
        <v>13002</v>
      </c>
      <c r="Y39" s="7"/>
      <c r="Z39" s="116">
        <v>1.4999999999999999E-2</v>
      </c>
      <c r="AA39" s="91">
        <f t="shared" ref="AA39" si="417">L39*Z39</f>
        <v>195.03</v>
      </c>
      <c r="AB39" s="90">
        <f t="shared" ref="AB39" si="418">100%-Z39</f>
        <v>0.98499999999999999</v>
      </c>
      <c r="AC39" s="91">
        <f t="shared" ref="AC39" si="419">L39*AB39</f>
        <v>12806.97</v>
      </c>
      <c r="AD39" s="92">
        <f t="shared" ref="AD39" si="420">AA39+AC39</f>
        <v>13002</v>
      </c>
      <c r="AE39" s="144">
        <f t="shared" ref="AE39" si="421">+AD39-E39</f>
        <v>0</v>
      </c>
    </row>
    <row r="40" spans="2:31" ht="14.25" customHeight="1">
      <c r="B40" s="85">
        <f t="shared" si="183"/>
        <v>18</v>
      </c>
      <c r="C40" s="32" t="s">
        <v>237</v>
      </c>
      <c r="D40" s="32" t="s">
        <v>142</v>
      </c>
      <c r="E40" s="31">
        <v>40800</v>
      </c>
      <c r="F40" s="27">
        <v>45004</v>
      </c>
      <c r="G40" s="7"/>
      <c r="H40" s="35">
        <v>0</v>
      </c>
      <c r="I40" s="36">
        <f t="shared" ref="I40" si="422">E40*H40</f>
        <v>0</v>
      </c>
      <c r="J40" s="35">
        <f t="shared" ref="J40" si="423">100%-H40</f>
        <v>1</v>
      </c>
      <c r="K40" s="36">
        <f t="shared" ref="K40" si="424">E40*J40</f>
        <v>40800</v>
      </c>
      <c r="L40" s="4">
        <f t="shared" ref="L40" si="425">I40+K40</f>
        <v>40800</v>
      </c>
      <c r="M40" s="7"/>
      <c r="N40" s="33">
        <f t="shared" ref="N40" si="426">O40/E40</f>
        <v>0</v>
      </c>
      <c r="O40" s="34">
        <v>0</v>
      </c>
      <c r="P40" s="33">
        <f t="shared" ref="P40" si="427">Q40/E40</f>
        <v>1</v>
      </c>
      <c r="Q40" s="34">
        <f t="shared" ref="Q40" si="428">L40-O40</f>
        <v>40800</v>
      </c>
      <c r="R40" s="5">
        <f t="shared" ref="R40" si="429">O40+Q40</f>
        <v>40800</v>
      </c>
      <c r="S40" s="7">
        <f t="shared" ref="S40" si="430">+R40-E40</f>
        <v>0</v>
      </c>
      <c r="T40" s="29">
        <v>0</v>
      </c>
      <c r="U40" s="30">
        <f t="shared" ref="U40" si="431">E40*T40</f>
        <v>0</v>
      </c>
      <c r="V40" s="29">
        <v>1</v>
      </c>
      <c r="W40" s="30">
        <f t="shared" ref="W40" si="432">E40*V40</f>
        <v>40800</v>
      </c>
      <c r="X40" s="6">
        <f t="shared" ref="X40" si="433">U40+W40</f>
        <v>40800</v>
      </c>
      <c r="Y40" s="7"/>
      <c r="Z40" s="116">
        <v>1.4999999999999999E-2</v>
      </c>
      <c r="AA40" s="91">
        <f t="shared" ref="AA40" si="434">L40*Z40</f>
        <v>612</v>
      </c>
      <c r="AB40" s="90">
        <f t="shared" ref="AB40" si="435">100%-Z40</f>
        <v>0.98499999999999999</v>
      </c>
      <c r="AC40" s="91">
        <f t="shared" ref="AC40" si="436">L40*AB40</f>
        <v>40188</v>
      </c>
      <c r="AD40" s="92">
        <f t="shared" ref="AD40" si="437">AA40+AC40</f>
        <v>40800</v>
      </c>
      <c r="AE40" s="144">
        <f t="shared" ref="AE40" si="438">+AD40-E40</f>
        <v>0</v>
      </c>
    </row>
    <row r="41" spans="2:31" ht="14.25" customHeight="1">
      <c r="B41" s="85">
        <f t="shared" si="183"/>
        <v>19</v>
      </c>
      <c r="C41" s="32" t="s">
        <v>238</v>
      </c>
      <c r="D41" s="32" t="s">
        <v>239</v>
      </c>
      <c r="E41" s="31">
        <v>62500</v>
      </c>
      <c r="F41" s="27">
        <v>45006</v>
      </c>
      <c r="G41" s="7"/>
      <c r="H41" s="35">
        <v>0.1</v>
      </c>
      <c r="I41" s="36">
        <f t="shared" ref="I41" si="439">E41*H41</f>
        <v>6250</v>
      </c>
      <c r="J41" s="35">
        <f t="shared" ref="J41" si="440">100%-H41</f>
        <v>0.9</v>
      </c>
      <c r="K41" s="36">
        <f t="shared" ref="K41" si="441">E41*J41</f>
        <v>56250</v>
      </c>
      <c r="L41" s="4">
        <f t="shared" ref="L41" si="442">I41+K41</f>
        <v>62500</v>
      </c>
      <c r="M41" s="7"/>
      <c r="N41" s="33">
        <f t="shared" ref="N41" si="443">O41/E41</f>
        <v>0.10617600000000001</v>
      </c>
      <c r="O41" s="34">
        <v>6636</v>
      </c>
      <c r="P41" s="33">
        <f t="shared" ref="P41" si="444">Q41/E41</f>
        <v>0.89382399999999995</v>
      </c>
      <c r="Q41" s="34">
        <f t="shared" ref="Q41" si="445">L41-O41</f>
        <v>55864</v>
      </c>
      <c r="R41" s="5">
        <f t="shared" ref="R41" si="446">O41+Q41</f>
        <v>62500</v>
      </c>
      <c r="S41" s="7">
        <f t="shared" ref="S41" si="447">+R41-E41</f>
        <v>0</v>
      </c>
      <c r="T41" s="29">
        <v>0</v>
      </c>
      <c r="U41" s="30">
        <f t="shared" ref="U41" si="448">E41*T41</f>
        <v>0</v>
      </c>
      <c r="V41" s="29">
        <v>1</v>
      </c>
      <c r="W41" s="30">
        <f t="shared" ref="W41" si="449">E41*V41</f>
        <v>62500</v>
      </c>
      <c r="X41" s="6">
        <f t="shared" ref="X41" si="450">U41+W41</f>
        <v>62500</v>
      </c>
      <c r="Y41" s="7"/>
      <c r="Z41" s="116">
        <v>1.4999999999999999E-2</v>
      </c>
      <c r="AA41" s="91">
        <f t="shared" ref="AA41" si="451">L41*Z41</f>
        <v>937.5</v>
      </c>
      <c r="AB41" s="90">
        <f t="shared" ref="AB41" si="452">100%-Z41</f>
        <v>0.98499999999999999</v>
      </c>
      <c r="AC41" s="91">
        <f t="shared" ref="AC41" si="453">L41*AB41</f>
        <v>61562.5</v>
      </c>
      <c r="AD41" s="92">
        <f t="shared" ref="AD41" si="454">AA41+AC41</f>
        <v>62500</v>
      </c>
      <c r="AE41" s="144">
        <f t="shared" ref="AE41" si="455">+AD41-E41</f>
        <v>0</v>
      </c>
    </row>
    <row r="42" spans="2:31" ht="14.25" customHeight="1">
      <c r="B42" s="85">
        <f t="shared" si="183"/>
        <v>20</v>
      </c>
      <c r="C42" s="32" t="s">
        <v>240</v>
      </c>
      <c r="D42" s="32" t="s">
        <v>241</v>
      </c>
      <c r="E42" s="31">
        <v>68330</v>
      </c>
      <c r="F42" s="27">
        <v>45006</v>
      </c>
      <c r="G42" s="7"/>
      <c r="H42" s="35">
        <v>0.05</v>
      </c>
      <c r="I42" s="36">
        <f t="shared" ref="I42:I43" si="456">E42*H42</f>
        <v>3416.5</v>
      </c>
      <c r="J42" s="35">
        <f t="shared" ref="J42:J43" si="457">100%-H42</f>
        <v>0.95</v>
      </c>
      <c r="K42" s="36">
        <f t="shared" ref="K42:K43" si="458">E42*J42</f>
        <v>64913.5</v>
      </c>
      <c r="L42" s="4">
        <f t="shared" ref="L42:L43" si="459">I42+K42</f>
        <v>68330</v>
      </c>
      <c r="M42" s="7"/>
      <c r="N42" s="33">
        <f t="shared" ref="N42:N43" si="460">O42/E42</f>
        <v>6.9222888921410805E-2</v>
      </c>
      <c r="O42" s="34">
        <v>4730</v>
      </c>
      <c r="P42" s="33">
        <f t="shared" ref="P42:P43" si="461">Q42/E42</f>
        <v>0.93077711107858918</v>
      </c>
      <c r="Q42" s="34">
        <f t="shared" ref="Q42:Q43" si="462">L42-O42</f>
        <v>63600</v>
      </c>
      <c r="R42" s="5">
        <f t="shared" ref="R42:R43" si="463">O42+Q42</f>
        <v>68330</v>
      </c>
      <c r="S42" s="7">
        <f t="shared" ref="S42:S43" si="464">+R42-E42</f>
        <v>0</v>
      </c>
      <c r="T42" s="29">
        <v>0</v>
      </c>
      <c r="U42" s="30">
        <f t="shared" ref="U42:U43" si="465">E42*T42</f>
        <v>0</v>
      </c>
      <c r="V42" s="29">
        <v>1</v>
      </c>
      <c r="W42" s="30">
        <f t="shared" ref="W42:W43" si="466">E42*V42</f>
        <v>68330</v>
      </c>
      <c r="X42" s="6">
        <f t="shared" ref="X42:X43" si="467">U42+W42</f>
        <v>68330</v>
      </c>
      <c r="Y42" s="7"/>
      <c r="Z42" s="116">
        <v>1.4999999999999999E-2</v>
      </c>
      <c r="AA42" s="91">
        <f t="shared" ref="AA42:AA43" si="468">L42*Z42</f>
        <v>1024.95</v>
      </c>
      <c r="AB42" s="90">
        <f t="shared" ref="AB42:AB43" si="469">100%-Z42</f>
        <v>0.98499999999999999</v>
      </c>
      <c r="AC42" s="91">
        <f t="shared" ref="AC42:AC43" si="470">L42*AB42</f>
        <v>67305.05</v>
      </c>
      <c r="AD42" s="92">
        <f t="shared" ref="AD42:AD43" si="471">AA42+AC42</f>
        <v>68330</v>
      </c>
      <c r="AE42" s="144">
        <f t="shared" ref="AE42:AE43" si="472">+AD42-E42</f>
        <v>0</v>
      </c>
    </row>
    <row r="43" spans="2:31" ht="14.25" customHeight="1">
      <c r="B43" s="85">
        <f t="shared" si="183"/>
        <v>21</v>
      </c>
      <c r="C43" s="32" t="s">
        <v>242</v>
      </c>
      <c r="D43" s="32" t="s">
        <v>135</v>
      </c>
      <c r="E43" s="31">
        <v>73152</v>
      </c>
      <c r="F43" s="27">
        <v>45008</v>
      </c>
      <c r="G43" s="7"/>
      <c r="H43" s="35">
        <v>0</v>
      </c>
      <c r="I43" s="36">
        <f t="shared" si="456"/>
        <v>0</v>
      </c>
      <c r="J43" s="35">
        <f t="shared" si="457"/>
        <v>1</v>
      </c>
      <c r="K43" s="36">
        <f t="shared" si="458"/>
        <v>73152</v>
      </c>
      <c r="L43" s="4">
        <f t="shared" si="459"/>
        <v>73152</v>
      </c>
      <c r="M43" s="7"/>
      <c r="N43" s="33">
        <f t="shared" si="460"/>
        <v>0</v>
      </c>
      <c r="O43" s="34">
        <v>0</v>
      </c>
      <c r="P43" s="33">
        <f t="shared" si="461"/>
        <v>1</v>
      </c>
      <c r="Q43" s="34">
        <f t="shared" si="462"/>
        <v>73152</v>
      </c>
      <c r="R43" s="5">
        <f t="shared" si="463"/>
        <v>73152</v>
      </c>
      <c r="S43" s="7">
        <f t="shared" si="464"/>
        <v>0</v>
      </c>
      <c r="T43" s="29">
        <v>0</v>
      </c>
      <c r="U43" s="30">
        <f t="shared" si="465"/>
        <v>0</v>
      </c>
      <c r="V43" s="29">
        <v>1</v>
      </c>
      <c r="W43" s="30">
        <f t="shared" si="466"/>
        <v>73152</v>
      </c>
      <c r="X43" s="6">
        <f t="shared" si="467"/>
        <v>73152</v>
      </c>
      <c r="Y43" s="7"/>
      <c r="Z43" s="116">
        <v>1.4999999999999999E-2</v>
      </c>
      <c r="AA43" s="91">
        <f t="shared" si="468"/>
        <v>1097.28</v>
      </c>
      <c r="AB43" s="90">
        <f t="shared" si="469"/>
        <v>0.98499999999999999</v>
      </c>
      <c r="AC43" s="91">
        <f t="shared" si="470"/>
        <v>72054.720000000001</v>
      </c>
      <c r="AD43" s="92">
        <f t="shared" si="471"/>
        <v>73152</v>
      </c>
      <c r="AE43" s="144">
        <f t="shared" si="472"/>
        <v>0</v>
      </c>
    </row>
    <row r="44" spans="2:31" ht="14.25" customHeight="1">
      <c r="B44" s="85">
        <f t="shared" si="183"/>
        <v>22</v>
      </c>
      <c r="C44" s="32" t="s">
        <v>243</v>
      </c>
      <c r="D44" s="32" t="s">
        <v>244</v>
      </c>
      <c r="E44" s="31">
        <v>56000</v>
      </c>
      <c r="F44" s="27">
        <v>45009</v>
      </c>
      <c r="G44" s="7"/>
      <c r="H44" s="35">
        <v>0.1</v>
      </c>
      <c r="I44" s="36">
        <f>E44*H44</f>
        <v>5600</v>
      </c>
      <c r="J44" s="35">
        <f>100%-H44</f>
        <v>0.9</v>
      </c>
      <c r="K44" s="36">
        <f>E44*J44</f>
        <v>50400</v>
      </c>
      <c r="L44" s="4">
        <f>I44+K44</f>
        <v>56000</v>
      </c>
      <c r="M44" s="7"/>
      <c r="N44" s="33">
        <f>O44/E44</f>
        <v>0.13707142857142857</v>
      </c>
      <c r="O44" s="34">
        <v>7676</v>
      </c>
      <c r="P44" s="33">
        <f>Q44/E44</f>
        <v>0.86292857142857138</v>
      </c>
      <c r="Q44" s="34">
        <f>L44-O44</f>
        <v>48324</v>
      </c>
      <c r="R44" s="5">
        <f>O44+Q44</f>
        <v>56000</v>
      </c>
      <c r="S44" s="7">
        <f>+R44-E44</f>
        <v>0</v>
      </c>
      <c r="T44" s="29">
        <v>0</v>
      </c>
      <c r="U44" s="30">
        <f t="shared" ref="U44" si="473">E44*T44</f>
        <v>0</v>
      </c>
      <c r="V44" s="29">
        <v>1</v>
      </c>
      <c r="W44" s="30">
        <f t="shared" ref="W44" si="474">E44*V44</f>
        <v>56000</v>
      </c>
      <c r="X44" s="6">
        <f t="shared" ref="X44" si="475">U44+W44</f>
        <v>56000</v>
      </c>
      <c r="Y44" s="7"/>
      <c r="Z44" s="116">
        <v>1.4999999999999999E-2</v>
      </c>
      <c r="AA44" s="91">
        <f t="shared" ref="AA44" si="476">L44*Z44</f>
        <v>840</v>
      </c>
      <c r="AB44" s="90">
        <f t="shared" ref="AB44" si="477">100%-Z44</f>
        <v>0.98499999999999999</v>
      </c>
      <c r="AC44" s="91">
        <f t="shared" ref="AC44" si="478">L44*AB44</f>
        <v>55160</v>
      </c>
      <c r="AD44" s="92">
        <f t="shared" ref="AD44" si="479">AA44+AC44</f>
        <v>56000</v>
      </c>
      <c r="AE44" s="144">
        <f t="shared" ref="AE44" si="480">+AD44-E44</f>
        <v>0</v>
      </c>
    </row>
    <row r="45" spans="2:31" ht="14.25" customHeight="1">
      <c r="B45" s="85">
        <f t="shared" si="183"/>
        <v>23</v>
      </c>
      <c r="C45" s="32" t="s">
        <v>197</v>
      </c>
      <c r="D45" s="32" t="s">
        <v>146</v>
      </c>
      <c r="E45" s="31">
        <v>13509</v>
      </c>
      <c r="F45" s="27">
        <v>45010</v>
      </c>
      <c r="G45" s="7"/>
      <c r="H45" s="35">
        <v>0</v>
      </c>
      <c r="I45" s="36">
        <f t="shared" ref="I45:I46" si="481">E45*H45</f>
        <v>0</v>
      </c>
      <c r="J45" s="35">
        <f t="shared" ref="J45:J46" si="482">100%-H45</f>
        <v>1</v>
      </c>
      <c r="K45" s="36">
        <f t="shared" ref="K45:K46" si="483">E45*J45</f>
        <v>13509</v>
      </c>
      <c r="L45" s="4">
        <f t="shared" ref="L45:L46" si="484">I45+K45</f>
        <v>13509</v>
      </c>
      <c r="M45" s="7"/>
      <c r="N45" s="33">
        <f t="shared" ref="N45" si="485">O45/E45</f>
        <v>0</v>
      </c>
      <c r="O45" s="34">
        <v>0</v>
      </c>
      <c r="P45" s="33">
        <f t="shared" ref="P45" si="486">Q45/E45</f>
        <v>1</v>
      </c>
      <c r="Q45" s="34">
        <f t="shared" ref="Q45" si="487">L45-O45</f>
        <v>13509</v>
      </c>
      <c r="R45" s="5">
        <f t="shared" ref="R45" si="488">O45+Q45</f>
        <v>13509</v>
      </c>
      <c r="S45" s="7">
        <f t="shared" ref="S45" si="489">+R45-E45</f>
        <v>0</v>
      </c>
      <c r="T45" s="29">
        <v>0</v>
      </c>
      <c r="U45" s="30">
        <f t="shared" ref="U45" si="490">E45*T45</f>
        <v>0</v>
      </c>
      <c r="V45" s="29">
        <v>1</v>
      </c>
      <c r="W45" s="30">
        <f t="shared" ref="W45" si="491">E45*V45</f>
        <v>13509</v>
      </c>
      <c r="X45" s="6">
        <f t="shared" ref="X45" si="492">U45+W45</f>
        <v>13509</v>
      </c>
      <c r="Y45" s="7"/>
      <c r="Z45" s="116">
        <v>1.4999999999999999E-2</v>
      </c>
      <c r="AA45" s="91">
        <f t="shared" ref="AA45" si="493">L45*Z45</f>
        <v>202.63499999999999</v>
      </c>
      <c r="AB45" s="90">
        <f t="shared" ref="AB45" si="494">100%-Z45</f>
        <v>0.98499999999999999</v>
      </c>
      <c r="AC45" s="91">
        <f t="shared" ref="AC45" si="495">L45*AB45</f>
        <v>13306.365</v>
      </c>
      <c r="AD45" s="92">
        <f t="shared" ref="AD45" si="496">AA45+AC45</f>
        <v>13509</v>
      </c>
      <c r="AE45" s="144">
        <f t="shared" ref="AE45" si="497">+AD45-E45</f>
        <v>0</v>
      </c>
    </row>
    <row r="46" spans="2:31" ht="14.25" customHeight="1">
      <c r="B46" s="85">
        <f t="shared" si="183"/>
        <v>24</v>
      </c>
      <c r="C46" s="32" t="s">
        <v>247</v>
      </c>
      <c r="D46" s="32" t="s">
        <v>137</v>
      </c>
      <c r="E46" s="31">
        <v>51700</v>
      </c>
      <c r="F46" s="27">
        <v>45010</v>
      </c>
      <c r="G46" s="7"/>
      <c r="H46" s="35">
        <v>0.05</v>
      </c>
      <c r="I46" s="36">
        <f t="shared" si="481"/>
        <v>2585</v>
      </c>
      <c r="J46" s="35">
        <f t="shared" si="482"/>
        <v>0.95</v>
      </c>
      <c r="K46" s="36">
        <f t="shared" si="483"/>
        <v>49115</v>
      </c>
      <c r="L46" s="4">
        <f t="shared" si="484"/>
        <v>51700</v>
      </c>
      <c r="M46" s="7"/>
      <c r="N46" s="33">
        <f t="shared" ref="N46" si="498">O46/E46</f>
        <v>3.7678916827853001E-2</v>
      </c>
      <c r="O46" s="34">
        <v>1948</v>
      </c>
      <c r="P46" s="33">
        <f t="shared" ref="P46" si="499">Q46/E46</f>
        <v>0.96232108317214704</v>
      </c>
      <c r="Q46" s="34">
        <f t="shared" ref="Q46" si="500">L46-O46</f>
        <v>49752</v>
      </c>
      <c r="R46" s="5">
        <f t="shared" ref="R46" si="501">O46+Q46</f>
        <v>51700</v>
      </c>
      <c r="S46" s="7">
        <f t="shared" ref="S46" si="502">+R46-E46</f>
        <v>0</v>
      </c>
      <c r="T46" s="29">
        <v>0</v>
      </c>
      <c r="U46" s="30">
        <f t="shared" ref="U46" si="503">E46*T46</f>
        <v>0</v>
      </c>
      <c r="V46" s="29">
        <v>1</v>
      </c>
      <c r="W46" s="30">
        <f t="shared" ref="W46" si="504">E46*V46</f>
        <v>51700</v>
      </c>
      <c r="X46" s="6">
        <f t="shared" ref="X46" si="505">U46+W46</f>
        <v>51700</v>
      </c>
      <c r="Y46" s="7"/>
      <c r="Z46" s="116">
        <v>1.4999999999999999E-2</v>
      </c>
      <c r="AA46" s="91">
        <f t="shared" ref="AA46" si="506">L46*Z46</f>
        <v>775.5</v>
      </c>
      <c r="AB46" s="90">
        <f t="shared" ref="AB46" si="507">100%-Z46</f>
        <v>0.98499999999999999</v>
      </c>
      <c r="AC46" s="91">
        <f t="shared" ref="AC46" si="508">L46*AB46</f>
        <v>50924.5</v>
      </c>
      <c r="AD46" s="92">
        <f t="shared" ref="AD46" si="509">AA46+AC46</f>
        <v>51700</v>
      </c>
      <c r="AE46" s="144">
        <f t="shared" ref="AE46" si="510">+AD46-E46</f>
        <v>0</v>
      </c>
    </row>
    <row r="47" spans="2:31" ht="14.25" customHeight="1">
      <c r="B47" s="85">
        <f t="shared" si="183"/>
        <v>25</v>
      </c>
      <c r="C47" s="32" t="s">
        <v>245</v>
      </c>
      <c r="D47" s="32" t="s">
        <v>246</v>
      </c>
      <c r="E47" s="31">
        <v>78424</v>
      </c>
      <c r="F47" s="27">
        <v>45011</v>
      </c>
      <c r="G47" s="7"/>
      <c r="H47" s="35">
        <v>0.1</v>
      </c>
      <c r="I47" s="36">
        <f>E47*H47</f>
        <v>7842.4000000000005</v>
      </c>
      <c r="J47" s="35">
        <f>100%-H47</f>
        <v>0.9</v>
      </c>
      <c r="K47" s="36">
        <f>E47*J47</f>
        <v>70581.600000000006</v>
      </c>
      <c r="L47" s="4">
        <f>I47+K47</f>
        <v>78424</v>
      </c>
      <c r="M47" s="7"/>
      <c r="N47" s="33">
        <f>O47/E47</f>
        <v>8.5522289095174953E-2</v>
      </c>
      <c r="O47" s="34">
        <v>6707</v>
      </c>
      <c r="P47" s="33">
        <f>Q47/E47</f>
        <v>0.9144777109048251</v>
      </c>
      <c r="Q47" s="34">
        <f>L47-O47</f>
        <v>71717</v>
      </c>
      <c r="R47" s="5">
        <f>O47+Q47</f>
        <v>78424</v>
      </c>
      <c r="S47" s="7">
        <f>+R47-E47</f>
        <v>0</v>
      </c>
      <c r="T47" s="29">
        <v>0</v>
      </c>
      <c r="U47" s="30">
        <f>E47*T47</f>
        <v>0</v>
      </c>
      <c r="V47" s="29">
        <v>1</v>
      </c>
      <c r="W47" s="30">
        <f>E47*V47</f>
        <v>78424</v>
      </c>
      <c r="X47" s="6">
        <f>U47+W47</f>
        <v>78424</v>
      </c>
      <c r="Y47" s="7"/>
      <c r="Z47" s="116">
        <v>1.4999999999999999E-2</v>
      </c>
      <c r="AA47" s="91">
        <f>L47*Z47</f>
        <v>1176.3599999999999</v>
      </c>
      <c r="AB47" s="90">
        <f>100%-Z47</f>
        <v>0.98499999999999999</v>
      </c>
      <c r="AC47" s="91">
        <f>L47*AB47</f>
        <v>77247.64</v>
      </c>
      <c r="AD47" s="92">
        <f>AA47+AC47</f>
        <v>78424</v>
      </c>
      <c r="AE47" s="144">
        <f>+AD47-E47</f>
        <v>0</v>
      </c>
    </row>
    <row r="48" spans="2:31" ht="14.25" customHeight="1">
      <c r="B48" s="85">
        <f t="shared" si="183"/>
        <v>26</v>
      </c>
      <c r="C48" s="32" t="s">
        <v>176</v>
      </c>
      <c r="D48" s="32" t="s">
        <v>146</v>
      </c>
      <c r="E48" s="31">
        <v>13702</v>
      </c>
      <c r="F48" s="27">
        <v>45013</v>
      </c>
      <c r="G48" s="7"/>
      <c r="H48" s="35">
        <v>0</v>
      </c>
      <c r="I48" s="36">
        <f t="shared" ref="I48" si="511">E48*H48</f>
        <v>0</v>
      </c>
      <c r="J48" s="35">
        <f t="shared" ref="J48" si="512">100%-H48</f>
        <v>1</v>
      </c>
      <c r="K48" s="36">
        <f t="shared" ref="K48" si="513">E48*J48</f>
        <v>13702</v>
      </c>
      <c r="L48" s="4">
        <f t="shared" ref="L48" si="514">I48+K48</f>
        <v>13702</v>
      </c>
      <c r="M48" s="7"/>
      <c r="N48" s="33">
        <f t="shared" ref="N48" si="515">O48/E48</f>
        <v>0</v>
      </c>
      <c r="O48" s="34">
        <v>0</v>
      </c>
      <c r="P48" s="33">
        <f t="shared" ref="P48" si="516">Q48/E48</f>
        <v>1</v>
      </c>
      <c r="Q48" s="34">
        <f t="shared" ref="Q48" si="517">L48-O48</f>
        <v>13702</v>
      </c>
      <c r="R48" s="5">
        <f t="shared" ref="R48" si="518">O48+Q48</f>
        <v>13702</v>
      </c>
      <c r="S48" s="7">
        <f t="shared" ref="S48" si="519">+R48-E48</f>
        <v>0</v>
      </c>
      <c r="T48" s="29">
        <v>0</v>
      </c>
      <c r="U48" s="30">
        <f t="shared" ref="U48" si="520">E48*T48</f>
        <v>0</v>
      </c>
      <c r="V48" s="29">
        <v>1</v>
      </c>
      <c r="W48" s="30">
        <f t="shared" ref="W48" si="521">E48*V48</f>
        <v>13702</v>
      </c>
      <c r="X48" s="6">
        <f t="shared" ref="X48" si="522">U48+W48</f>
        <v>13702</v>
      </c>
      <c r="Y48" s="7"/>
      <c r="Z48" s="116">
        <v>1.4999999999999999E-2</v>
      </c>
      <c r="AA48" s="91">
        <f t="shared" ref="AA48" si="523">L48*Z48</f>
        <v>205.53</v>
      </c>
      <c r="AB48" s="90">
        <f t="shared" ref="AB48" si="524">100%-Z48</f>
        <v>0.98499999999999999</v>
      </c>
      <c r="AC48" s="91">
        <f t="shared" ref="AC48" si="525">L48*AB48</f>
        <v>13496.47</v>
      </c>
      <c r="AD48" s="92">
        <f t="shared" ref="AD48" si="526">AA48+AC48</f>
        <v>13702</v>
      </c>
      <c r="AE48" s="144">
        <f t="shared" ref="AE48" si="527">+AD48-E48</f>
        <v>0</v>
      </c>
    </row>
    <row r="49" spans="2:31" ht="14.25" customHeight="1">
      <c r="B49" s="85">
        <f t="shared" si="183"/>
        <v>27</v>
      </c>
      <c r="C49" s="32" t="s">
        <v>248</v>
      </c>
      <c r="D49" s="32" t="s">
        <v>182</v>
      </c>
      <c r="E49" s="31">
        <v>68403</v>
      </c>
      <c r="F49" s="27">
        <v>45013</v>
      </c>
      <c r="G49" s="7"/>
      <c r="H49" s="35">
        <v>0.05</v>
      </c>
      <c r="I49" s="36">
        <f t="shared" ref="I49:I51" si="528">E49*H49</f>
        <v>3420.15</v>
      </c>
      <c r="J49" s="35">
        <f t="shared" ref="J49:J51" si="529">100%-H49</f>
        <v>0.95</v>
      </c>
      <c r="K49" s="36">
        <f t="shared" ref="K49:K51" si="530">E49*J49</f>
        <v>64982.85</v>
      </c>
      <c r="L49" s="4">
        <f t="shared" ref="L49:L51" si="531">I49+K49</f>
        <v>68403</v>
      </c>
      <c r="M49" s="7"/>
      <c r="N49" s="33">
        <f t="shared" ref="N49:N50" si="532">O49/E49</f>
        <v>5.5231495694633273E-2</v>
      </c>
      <c r="O49" s="34">
        <v>3778</v>
      </c>
      <c r="P49" s="33">
        <f t="shared" ref="P49:P50" si="533">Q49/E49</f>
        <v>0.94476850430536674</v>
      </c>
      <c r="Q49" s="34">
        <f t="shared" ref="Q49:Q50" si="534">L49-O49</f>
        <v>64625</v>
      </c>
      <c r="R49" s="5">
        <f t="shared" ref="R49:R50" si="535">O49+Q49</f>
        <v>68403</v>
      </c>
      <c r="S49" s="7">
        <f t="shared" ref="S49:S50" si="536">+R49-E49</f>
        <v>0</v>
      </c>
      <c r="T49" s="29">
        <v>0</v>
      </c>
      <c r="U49" s="30">
        <f t="shared" ref="U49:U50" si="537">E49*T49</f>
        <v>0</v>
      </c>
      <c r="V49" s="29">
        <v>1</v>
      </c>
      <c r="W49" s="30">
        <f t="shared" ref="W49:W50" si="538">E49*V49</f>
        <v>68403</v>
      </c>
      <c r="X49" s="6">
        <f t="shared" ref="X49:X50" si="539">U49+W49</f>
        <v>68403</v>
      </c>
      <c r="Y49" s="7"/>
      <c r="Z49" s="116">
        <v>1.4999999999999999E-2</v>
      </c>
      <c r="AA49" s="91">
        <f t="shared" ref="AA49:AA50" si="540">L49*Z49</f>
        <v>1026.0450000000001</v>
      </c>
      <c r="AB49" s="90">
        <f t="shared" ref="AB49:AB50" si="541">100%-Z49</f>
        <v>0.98499999999999999</v>
      </c>
      <c r="AC49" s="91">
        <f t="shared" ref="AC49:AC50" si="542">L49*AB49</f>
        <v>67376.955000000002</v>
      </c>
      <c r="AD49" s="92">
        <f t="shared" ref="AD49:AD50" si="543">AA49+AC49</f>
        <v>68403</v>
      </c>
      <c r="AE49" s="144">
        <f t="shared" ref="AE49:AE50" si="544">+AD49-E49</f>
        <v>0</v>
      </c>
    </row>
    <row r="50" spans="2:31" ht="14.25" customHeight="1">
      <c r="B50" s="85">
        <f t="shared" si="183"/>
        <v>28</v>
      </c>
      <c r="C50" s="32" t="s">
        <v>196</v>
      </c>
      <c r="D50" s="32" t="s">
        <v>146</v>
      </c>
      <c r="E50" s="31">
        <v>13007</v>
      </c>
      <c r="F50" s="27">
        <v>45015</v>
      </c>
      <c r="G50" s="7"/>
      <c r="H50" s="35">
        <v>0</v>
      </c>
      <c r="I50" s="36">
        <f t="shared" si="528"/>
        <v>0</v>
      </c>
      <c r="J50" s="35">
        <f t="shared" si="529"/>
        <v>1</v>
      </c>
      <c r="K50" s="36">
        <f t="shared" si="530"/>
        <v>13007</v>
      </c>
      <c r="L50" s="4">
        <f t="shared" si="531"/>
        <v>13007</v>
      </c>
      <c r="M50" s="7"/>
      <c r="N50" s="33">
        <f t="shared" si="532"/>
        <v>0</v>
      </c>
      <c r="O50" s="34">
        <v>0</v>
      </c>
      <c r="P50" s="33">
        <f t="shared" si="533"/>
        <v>1</v>
      </c>
      <c r="Q50" s="34">
        <f t="shared" si="534"/>
        <v>13007</v>
      </c>
      <c r="R50" s="5">
        <f t="shared" si="535"/>
        <v>13007</v>
      </c>
      <c r="S50" s="7">
        <f t="shared" si="536"/>
        <v>0</v>
      </c>
      <c r="T50" s="29">
        <v>0</v>
      </c>
      <c r="U50" s="30">
        <f t="shared" si="537"/>
        <v>0</v>
      </c>
      <c r="V50" s="29">
        <v>1</v>
      </c>
      <c r="W50" s="30">
        <f t="shared" si="538"/>
        <v>13007</v>
      </c>
      <c r="X50" s="6">
        <f t="shared" si="539"/>
        <v>13007</v>
      </c>
      <c r="Y50" s="7"/>
      <c r="Z50" s="116">
        <v>1.4999999999999999E-2</v>
      </c>
      <c r="AA50" s="91">
        <f t="shared" si="540"/>
        <v>195.10499999999999</v>
      </c>
      <c r="AB50" s="90">
        <f t="shared" si="541"/>
        <v>0.98499999999999999</v>
      </c>
      <c r="AC50" s="91">
        <f t="shared" si="542"/>
        <v>12811.895</v>
      </c>
      <c r="AD50" s="92">
        <f t="shared" si="543"/>
        <v>13007</v>
      </c>
      <c r="AE50" s="144">
        <f t="shared" si="544"/>
        <v>0</v>
      </c>
    </row>
    <row r="51" spans="2:31" ht="14.25" customHeight="1">
      <c r="B51" s="85">
        <f t="shared" si="183"/>
        <v>29</v>
      </c>
      <c r="C51" s="32" t="s">
        <v>249</v>
      </c>
      <c r="D51" s="32" t="s">
        <v>250</v>
      </c>
      <c r="E51" s="31">
        <v>65485</v>
      </c>
      <c r="F51" s="27">
        <v>45015</v>
      </c>
      <c r="G51" s="7"/>
      <c r="H51" s="35">
        <v>0.1</v>
      </c>
      <c r="I51" s="36">
        <f t="shared" si="528"/>
        <v>6548.5</v>
      </c>
      <c r="J51" s="35">
        <f t="shared" si="529"/>
        <v>0.9</v>
      </c>
      <c r="K51" s="36">
        <f t="shared" si="530"/>
        <v>58936.5</v>
      </c>
      <c r="L51" s="4">
        <f t="shared" si="531"/>
        <v>65485</v>
      </c>
      <c r="M51" s="7"/>
      <c r="N51" s="33">
        <f t="shared" ref="N51:N53" si="545">O51/E51</f>
        <v>0.10474154386500725</v>
      </c>
      <c r="O51" s="34">
        <v>6859</v>
      </c>
      <c r="P51" s="33">
        <f t="shared" ref="P51:P53" si="546">Q51/E51</f>
        <v>0.89525845613499277</v>
      </c>
      <c r="Q51" s="34">
        <f t="shared" ref="Q51:Q53" si="547">L51-O51</f>
        <v>58626</v>
      </c>
      <c r="R51" s="5">
        <f t="shared" ref="R51:R53" si="548">O51+Q51</f>
        <v>65485</v>
      </c>
      <c r="S51" s="7">
        <f t="shared" ref="S51:S53" si="549">+R51-E51</f>
        <v>0</v>
      </c>
      <c r="T51" s="29">
        <v>0</v>
      </c>
      <c r="U51" s="30">
        <f t="shared" ref="U51:U53" si="550">E51*T51</f>
        <v>0</v>
      </c>
      <c r="V51" s="29">
        <v>1</v>
      </c>
      <c r="W51" s="30">
        <f t="shared" ref="W51:W53" si="551">E51*V51</f>
        <v>65485</v>
      </c>
      <c r="X51" s="6">
        <f t="shared" ref="X51:X53" si="552">U51+W51</f>
        <v>65485</v>
      </c>
      <c r="Y51" s="7"/>
      <c r="Z51" s="116">
        <v>1.4999999999999999E-2</v>
      </c>
      <c r="AA51" s="91">
        <f t="shared" ref="AA51:AA53" si="553">L51*Z51</f>
        <v>982.27499999999998</v>
      </c>
      <c r="AB51" s="90">
        <f t="shared" ref="AB51:AB53" si="554">100%-Z51</f>
        <v>0.98499999999999999</v>
      </c>
      <c r="AC51" s="91">
        <f t="shared" ref="AC51:AC53" si="555">L51*AB51</f>
        <v>64502.724999999999</v>
      </c>
      <c r="AD51" s="92">
        <f t="shared" ref="AD51:AD53" si="556">AA51+AC51</f>
        <v>65485</v>
      </c>
      <c r="AE51" s="144">
        <f t="shared" ref="AE51:AE53" si="557">+AD51-E51</f>
        <v>0</v>
      </c>
    </row>
    <row r="52" spans="2:31" ht="14.25" customHeight="1">
      <c r="B52" s="85">
        <f t="shared" si="183"/>
        <v>30</v>
      </c>
      <c r="C52" s="32" t="s">
        <v>251</v>
      </c>
      <c r="D52" s="32" t="s">
        <v>179</v>
      </c>
      <c r="E52" s="31">
        <v>77000</v>
      </c>
      <c r="F52" s="27">
        <v>45015</v>
      </c>
      <c r="G52" s="7"/>
      <c r="H52" s="35">
        <v>0.05</v>
      </c>
      <c r="I52" s="36">
        <f t="shared" ref="I52:I53" si="558">E52*H52</f>
        <v>3850</v>
      </c>
      <c r="J52" s="35">
        <f t="shared" ref="J52:J53" si="559">100%-H52</f>
        <v>0.95</v>
      </c>
      <c r="K52" s="36">
        <f t="shared" ref="K52:K53" si="560">E52*J52</f>
        <v>73150</v>
      </c>
      <c r="L52" s="4">
        <f t="shared" ref="L52:L53" si="561">I52+K52</f>
        <v>77000</v>
      </c>
      <c r="M52" s="7"/>
      <c r="N52" s="33">
        <f t="shared" si="545"/>
        <v>4.9116883116883114E-2</v>
      </c>
      <c r="O52" s="34">
        <v>3782</v>
      </c>
      <c r="P52" s="33">
        <f t="shared" si="546"/>
        <v>0.95088311688311689</v>
      </c>
      <c r="Q52" s="34">
        <f t="shared" si="547"/>
        <v>73218</v>
      </c>
      <c r="R52" s="5">
        <f t="shared" si="548"/>
        <v>77000</v>
      </c>
      <c r="S52" s="7">
        <f t="shared" si="549"/>
        <v>0</v>
      </c>
      <c r="T52" s="29">
        <v>0</v>
      </c>
      <c r="U52" s="30">
        <f t="shared" si="550"/>
        <v>0</v>
      </c>
      <c r="V52" s="29">
        <v>1</v>
      </c>
      <c r="W52" s="30">
        <f t="shared" si="551"/>
        <v>77000</v>
      </c>
      <c r="X52" s="6">
        <f t="shared" si="552"/>
        <v>77000</v>
      </c>
      <c r="Y52" s="7"/>
      <c r="Z52" s="116">
        <v>1.4999999999999999E-2</v>
      </c>
      <c r="AA52" s="91">
        <f t="shared" si="553"/>
        <v>1155</v>
      </c>
      <c r="AB52" s="90">
        <f t="shared" si="554"/>
        <v>0.98499999999999999</v>
      </c>
      <c r="AC52" s="91">
        <f t="shared" si="555"/>
        <v>75845</v>
      </c>
      <c r="AD52" s="92">
        <f t="shared" si="556"/>
        <v>77000</v>
      </c>
      <c r="AE52" s="144">
        <f t="shared" si="557"/>
        <v>0</v>
      </c>
    </row>
    <row r="53" spans="2:31" ht="14.25" customHeight="1">
      <c r="B53" s="85">
        <f t="shared" si="183"/>
        <v>31</v>
      </c>
      <c r="C53" s="32" t="s">
        <v>252</v>
      </c>
      <c r="D53" s="32" t="s">
        <v>133</v>
      </c>
      <c r="E53" s="31">
        <v>7486</v>
      </c>
      <c r="F53" s="27">
        <v>45016</v>
      </c>
      <c r="G53" s="7"/>
      <c r="H53" s="35">
        <v>0</v>
      </c>
      <c r="I53" s="36">
        <f t="shared" si="558"/>
        <v>0</v>
      </c>
      <c r="J53" s="35">
        <f t="shared" si="559"/>
        <v>1</v>
      </c>
      <c r="K53" s="36">
        <f t="shared" si="560"/>
        <v>7486</v>
      </c>
      <c r="L53" s="4">
        <f t="shared" si="561"/>
        <v>7486</v>
      </c>
      <c r="M53" s="7"/>
      <c r="N53" s="33">
        <f t="shared" si="545"/>
        <v>0</v>
      </c>
      <c r="O53" s="34">
        <v>0</v>
      </c>
      <c r="P53" s="33">
        <f t="shared" si="546"/>
        <v>1</v>
      </c>
      <c r="Q53" s="34">
        <f t="shared" si="547"/>
        <v>7486</v>
      </c>
      <c r="R53" s="5">
        <f t="shared" si="548"/>
        <v>7486</v>
      </c>
      <c r="S53" s="7">
        <f t="shared" si="549"/>
        <v>0</v>
      </c>
      <c r="T53" s="29">
        <v>0</v>
      </c>
      <c r="U53" s="30">
        <f t="shared" si="550"/>
        <v>0</v>
      </c>
      <c r="V53" s="29">
        <v>1</v>
      </c>
      <c r="W53" s="30">
        <f t="shared" si="551"/>
        <v>7486</v>
      </c>
      <c r="X53" s="6">
        <f t="shared" si="552"/>
        <v>7486</v>
      </c>
      <c r="Y53" s="7"/>
      <c r="Z53" s="116">
        <v>1.4999999999999999E-2</v>
      </c>
      <c r="AA53" s="91">
        <f t="shared" si="553"/>
        <v>112.28999999999999</v>
      </c>
      <c r="AB53" s="90">
        <f t="shared" si="554"/>
        <v>0.98499999999999999</v>
      </c>
      <c r="AC53" s="91">
        <f t="shared" si="555"/>
        <v>7373.71</v>
      </c>
      <c r="AD53" s="92">
        <f t="shared" si="556"/>
        <v>7486</v>
      </c>
      <c r="AE53" s="144">
        <f t="shared" si="557"/>
        <v>0</v>
      </c>
    </row>
    <row r="54" spans="2:31" ht="14.25" customHeight="1">
      <c r="B54" s="85">
        <f t="shared" si="183"/>
        <v>32</v>
      </c>
      <c r="C54" s="32" t="s">
        <v>183</v>
      </c>
      <c r="D54" s="32" t="s">
        <v>253</v>
      </c>
      <c r="E54" s="31">
        <v>70000</v>
      </c>
      <c r="F54" s="27">
        <v>45016</v>
      </c>
      <c r="G54" s="7"/>
      <c r="H54" s="35">
        <v>0</v>
      </c>
      <c r="I54" s="36">
        <f t="shared" ref="I54" si="562">E54*H54</f>
        <v>0</v>
      </c>
      <c r="J54" s="35">
        <f t="shared" ref="J54" si="563">100%-H54</f>
        <v>1</v>
      </c>
      <c r="K54" s="36">
        <f t="shared" ref="K54" si="564">E54*J54</f>
        <v>70000</v>
      </c>
      <c r="L54" s="4">
        <f t="shared" ref="L54" si="565">I54+K54</f>
        <v>70000</v>
      </c>
      <c r="M54" s="7"/>
      <c r="N54" s="33">
        <f t="shared" ref="N54" si="566">O54/E54</f>
        <v>0</v>
      </c>
      <c r="O54" s="34">
        <v>0</v>
      </c>
      <c r="P54" s="33">
        <f t="shared" ref="P54" si="567">Q54/E54</f>
        <v>1</v>
      </c>
      <c r="Q54" s="34">
        <f t="shared" ref="Q54" si="568">L54-O54</f>
        <v>70000</v>
      </c>
      <c r="R54" s="5">
        <f t="shared" ref="R54" si="569">O54+Q54</f>
        <v>70000</v>
      </c>
      <c r="S54" s="7">
        <f t="shared" ref="S54" si="570">+R54-E54</f>
        <v>0</v>
      </c>
      <c r="T54" s="29">
        <v>0</v>
      </c>
      <c r="U54" s="30">
        <f t="shared" ref="U54" si="571">E54*T54</f>
        <v>0</v>
      </c>
      <c r="V54" s="29">
        <v>1</v>
      </c>
      <c r="W54" s="30">
        <f t="shared" ref="W54" si="572">E54*V54</f>
        <v>70000</v>
      </c>
      <c r="X54" s="6">
        <f t="shared" ref="X54" si="573">U54+W54</f>
        <v>70000</v>
      </c>
      <c r="Y54" s="7"/>
      <c r="Z54" s="116">
        <v>1.4999999999999999E-2</v>
      </c>
      <c r="AA54" s="91">
        <f t="shared" ref="AA54" si="574">L54*Z54</f>
        <v>1050</v>
      </c>
      <c r="AB54" s="90">
        <f t="shared" ref="AB54" si="575">100%-Z54</f>
        <v>0.98499999999999999</v>
      </c>
      <c r="AC54" s="91">
        <f t="shared" ref="AC54" si="576">L54*AB54</f>
        <v>68950</v>
      </c>
      <c r="AD54" s="92">
        <f t="shared" ref="AD54" si="577">AA54+AC54</f>
        <v>70000</v>
      </c>
      <c r="AE54" s="144">
        <f t="shared" ref="AE54" si="578">+AD54-E54</f>
        <v>0</v>
      </c>
    </row>
    <row r="55" spans="2:31" ht="14.25" customHeight="1">
      <c r="B55" s="85"/>
      <c r="C55" s="32"/>
      <c r="D55" s="32"/>
      <c r="E55" s="31"/>
      <c r="F55" s="27"/>
      <c r="G55" s="7"/>
      <c r="H55" s="35"/>
      <c r="I55" s="36"/>
      <c r="J55" s="35"/>
      <c r="K55" s="36"/>
      <c r="L55" s="4"/>
      <c r="M55" s="7"/>
      <c r="N55" s="33"/>
      <c r="O55" s="34"/>
      <c r="P55" s="33"/>
      <c r="Q55" s="34"/>
      <c r="R55" s="5"/>
      <c r="S55" s="7"/>
      <c r="T55" s="29"/>
      <c r="U55" s="30"/>
      <c r="V55" s="29"/>
      <c r="W55" s="30"/>
      <c r="X55" s="6"/>
      <c r="Y55" s="7"/>
      <c r="Z55" s="116"/>
      <c r="AA55" s="91"/>
      <c r="AB55" s="90"/>
      <c r="AC55" s="91"/>
      <c r="AD55" s="92"/>
      <c r="AE55" s="144"/>
    </row>
    <row r="56" spans="2:31">
      <c r="B56" s="85"/>
      <c r="C56" s="26"/>
      <c r="D56" s="26"/>
      <c r="E56" s="86"/>
      <c r="F56" s="27"/>
      <c r="G56" s="7"/>
      <c r="H56" s="35"/>
      <c r="I56" s="36"/>
      <c r="J56" s="35"/>
      <c r="K56" s="36"/>
      <c r="L56" s="4"/>
      <c r="M56" s="7"/>
      <c r="N56" s="33"/>
      <c r="O56" s="34"/>
      <c r="P56" s="33"/>
      <c r="Q56" s="34"/>
      <c r="R56" s="5"/>
      <c r="S56" s="7"/>
      <c r="T56" s="29"/>
      <c r="U56" s="30"/>
      <c r="V56" s="29"/>
      <c r="W56" s="30"/>
      <c r="X56" s="6"/>
      <c r="Y56" s="7"/>
      <c r="Z56" s="90"/>
      <c r="AA56" s="91"/>
      <c r="AB56" s="90"/>
      <c r="AC56" s="91"/>
      <c r="AD56" s="92"/>
    </row>
    <row r="57" spans="2:31" ht="15" customHeight="1">
      <c r="B57" s="51"/>
      <c r="C57" s="8"/>
      <c r="D57" s="8"/>
      <c r="E57" s="46">
        <f>SUM(E23:E56)</f>
        <v>1744237</v>
      </c>
      <c r="F57" s="40"/>
      <c r="G57" s="47"/>
      <c r="H57" s="48"/>
      <c r="I57" s="52">
        <f>SUM(I23:I56)</f>
        <v>39512.550000000003</v>
      </c>
      <c r="J57" s="53"/>
      <c r="K57" s="52">
        <f>SUM(K23:K56)</f>
        <v>1704724.4500000002</v>
      </c>
      <c r="L57" s="52">
        <f>SUM(L23:L56)</f>
        <v>1744237</v>
      </c>
      <c r="M57" s="54"/>
      <c r="N57" s="53"/>
      <c r="O57" s="52">
        <f>SUM(O23:O56)</f>
        <v>43160</v>
      </c>
      <c r="P57" s="53"/>
      <c r="Q57" s="52">
        <f>SUM(Q23:Q56)</f>
        <v>1701077</v>
      </c>
      <c r="R57" s="52">
        <f>SUM(R23:R56)</f>
        <v>1744237</v>
      </c>
      <c r="S57" s="54"/>
      <c r="T57" s="54"/>
      <c r="U57" s="52">
        <f>SUM(U23:U24)</f>
        <v>0</v>
      </c>
      <c r="V57" s="54"/>
      <c r="W57" s="52">
        <f>SUM(W23:W56)</f>
        <v>1744237</v>
      </c>
      <c r="X57" s="52">
        <f>SUM(X23:X56)</f>
        <v>1744237</v>
      </c>
      <c r="Y57" s="54"/>
      <c r="Z57" s="54"/>
      <c r="AA57" s="52">
        <f>SUM(AA23:AA56)</f>
        <v>26163.554999999997</v>
      </c>
      <c r="AB57" s="54"/>
      <c r="AC57" s="52">
        <f>SUM(AC23:AC56)</f>
        <v>1718073.4450000001</v>
      </c>
      <c r="AD57" s="52">
        <f>SUM(AD23:AD56)</f>
        <v>1744237</v>
      </c>
    </row>
    <row r="58" spans="2:31" ht="15" customHeight="1" thickBot="1">
      <c r="B58" s="21"/>
      <c r="C58" s="14"/>
      <c r="D58" s="14"/>
      <c r="E58" s="43"/>
      <c r="F58" s="44"/>
      <c r="G58" s="28"/>
      <c r="H58" s="15" t="s">
        <v>11</v>
      </c>
      <c r="I58" s="37"/>
      <c r="J58" s="38"/>
      <c r="K58" s="37"/>
      <c r="L58" s="39"/>
      <c r="M58" s="252">
        <f>O57-I57</f>
        <v>3647.4499999999971</v>
      </c>
      <c r="N58" s="253"/>
      <c r="O58" s="42"/>
      <c r="P58" s="41"/>
      <c r="Q58" s="42"/>
      <c r="R58" s="42"/>
      <c r="S58" s="28"/>
      <c r="T58" s="28"/>
      <c r="U58" s="28"/>
      <c r="V58" s="28"/>
      <c r="W58" s="28"/>
      <c r="X58" s="45"/>
      <c r="Y58" s="28"/>
      <c r="Z58" s="28"/>
      <c r="AA58" s="28"/>
      <c r="AB58" s="28"/>
      <c r="AC58" s="28"/>
      <c r="AD58" s="45"/>
    </row>
    <row r="59" spans="2:31" ht="16.5" thickBot="1">
      <c r="B59" s="22"/>
      <c r="C59" s="9"/>
      <c r="D59" s="9"/>
      <c r="E59" s="10"/>
      <c r="F59" s="11"/>
      <c r="G59" s="23"/>
      <c r="H59" s="12"/>
      <c r="I59" s="13"/>
      <c r="J59" s="12"/>
      <c r="K59" s="13"/>
      <c r="L59" s="13"/>
      <c r="M59" s="68" t="s">
        <v>53</v>
      </c>
      <c r="N59" s="250">
        <f>+M58+M18</f>
        <v>-3528.2000000000116</v>
      </c>
      <c r="O59" s="251"/>
      <c r="P59" s="12"/>
      <c r="Q59" s="13"/>
      <c r="R59" s="13"/>
      <c r="S59" s="66"/>
      <c r="T59" s="66"/>
      <c r="U59" s="66"/>
      <c r="V59" s="66"/>
      <c r="W59" s="66"/>
      <c r="X59" s="67"/>
      <c r="Y59" s="66"/>
      <c r="Z59" s="66"/>
      <c r="AA59" s="66"/>
      <c r="AB59" s="66"/>
      <c r="AC59" s="66"/>
      <c r="AD59" s="67"/>
    </row>
    <row r="61" spans="2:31">
      <c r="K61" s="125"/>
      <c r="L61" s="120" t="s">
        <v>58</v>
      </c>
      <c r="M61" s="120"/>
      <c r="N61" s="120"/>
      <c r="O61" s="129" t="s">
        <v>59</v>
      </c>
      <c r="P61" s="120"/>
      <c r="Q61" s="133" t="s">
        <v>60</v>
      </c>
    </row>
    <row r="62" spans="2:31" ht="15" customHeight="1">
      <c r="K62" s="247" t="s">
        <v>57</v>
      </c>
      <c r="L62" s="126" t="s">
        <v>184</v>
      </c>
      <c r="M62" s="120"/>
      <c r="N62" s="120"/>
      <c r="O62" s="130">
        <f>+SUM(O23:O27)</f>
        <v>1044</v>
      </c>
      <c r="P62" s="120"/>
      <c r="Q62" s="130">
        <f>+O62</f>
        <v>1044</v>
      </c>
    </row>
    <row r="63" spans="2:31">
      <c r="K63" s="248"/>
      <c r="L63" s="127" t="s">
        <v>79</v>
      </c>
      <c r="M63" s="121"/>
      <c r="N63" s="121"/>
      <c r="O63" s="131">
        <f>+SUM(O28:O34)</f>
        <v>0</v>
      </c>
      <c r="P63" s="121"/>
      <c r="Q63" s="131">
        <f>+O63</f>
        <v>0</v>
      </c>
    </row>
    <row r="64" spans="2:31">
      <c r="K64" s="248"/>
      <c r="L64" s="127" t="s">
        <v>54</v>
      </c>
      <c r="M64" s="121"/>
      <c r="N64" s="121"/>
      <c r="O64" s="131">
        <f>+SUM(O35:O40)</f>
        <v>0</v>
      </c>
      <c r="P64" s="121"/>
      <c r="Q64" s="131">
        <f>+O64</f>
        <v>0</v>
      </c>
    </row>
    <row r="65" spans="11:18">
      <c r="K65" s="248"/>
      <c r="L65" s="127" t="s">
        <v>55</v>
      </c>
      <c r="M65" s="121"/>
      <c r="N65" s="121"/>
      <c r="O65" s="131">
        <f>+SUM(O41:O47)</f>
        <v>27697</v>
      </c>
      <c r="P65" s="121"/>
      <c r="Q65" s="131">
        <f>+O65</f>
        <v>27697</v>
      </c>
    </row>
    <row r="66" spans="11:18">
      <c r="K66" s="249"/>
      <c r="L66" s="128" t="s">
        <v>56</v>
      </c>
      <c r="M66" s="122"/>
      <c r="N66" s="122"/>
      <c r="O66" s="131">
        <f>+SUM(O48:O56)</f>
        <v>14419</v>
      </c>
      <c r="P66" s="122"/>
      <c r="Q66" s="134">
        <f>+O66</f>
        <v>14419</v>
      </c>
    </row>
    <row r="67" spans="11:18">
      <c r="K67" s="123"/>
      <c r="L67" s="129" t="s">
        <v>16</v>
      </c>
      <c r="M67" s="124"/>
      <c r="N67" s="124"/>
      <c r="O67" s="132">
        <f>+SUM(O62:O66)</f>
        <v>43160</v>
      </c>
      <c r="P67" s="124"/>
      <c r="Q67" s="132">
        <f>+Q66</f>
        <v>14419</v>
      </c>
    </row>
    <row r="70" spans="11:18">
      <c r="O70" s="167"/>
      <c r="P70" s="167"/>
      <c r="Q70" s="167"/>
      <c r="R70" s="167"/>
    </row>
    <row r="71" spans="11:18">
      <c r="O71" s="168"/>
      <c r="P71" s="167"/>
      <c r="Q71" s="168"/>
      <c r="R71" s="168"/>
    </row>
  </sheetData>
  <mergeCells count="28">
    <mergeCell ref="K62:K66"/>
    <mergeCell ref="M58:N58"/>
    <mergeCell ref="N59:O59"/>
    <mergeCell ref="M18:N18"/>
    <mergeCell ref="H21:K21"/>
    <mergeCell ref="N21:Q21"/>
    <mergeCell ref="T21:W21"/>
    <mergeCell ref="H22:I22"/>
    <mergeCell ref="J22:K22"/>
    <mergeCell ref="N22:O22"/>
    <mergeCell ref="P22:Q22"/>
    <mergeCell ref="T22:U22"/>
    <mergeCell ref="V22:W22"/>
    <mergeCell ref="H2:K2"/>
    <mergeCell ref="N2:Q2"/>
    <mergeCell ref="T2:W2"/>
    <mergeCell ref="H3:I3"/>
    <mergeCell ref="J3:K3"/>
    <mergeCell ref="N3:O3"/>
    <mergeCell ref="P3:Q3"/>
    <mergeCell ref="T3:U3"/>
    <mergeCell ref="V3:W3"/>
    <mergeCell ref="Z2:AC2"/>
    <mergeCell ref="Z3:AA3"/>
    <mergeCell ref="AB3:AC3"/>
    <mergeCell ref="Z21:AC21"/>
    <mergeCell ref="Z22:AA22"/>
    <mergeCell ref="AB22:AC22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1:AE54"/>
  <sheetViews>
    <sheetView zoomScale="85" zoomScaleNormal="85" workbookViewId="0">
      <pane xSplit="1" ySplit="3" topLeftCell="B37" activePane="bottomRight" state="frozen"/>
      <selection activeCell="Z34" sqref="Z34:Z87"/>
      <selection pane="topRight" activeCell="Z34" sqref="Z34:Z87"/>
      <selection pane="bottomLeft" activeCell="Z34" sqref="Z34:Z87"/>
      <selection pane="bottomRight" activeCell="E51" sqref="E51"/>
    </sheetView>
  </sheetViews>
  <sheetFormatPr defaultRowHeight="15"/>
  <cols>
    <col min="1" max="1" width="2.140625" customWidth="1"/>
    <col min="2" max="2" width="4.140625" customWidth="1"/>
    <col min="3" max="3" width="22.7109375" bestFit="1" customWidth="1"/>
    <col min="4" max="4" width="16.7109375" customWidth="1"/>
    <col min="7" max="7" width="1.7109375" customWidth="1"/>
    <col min="8" max="8" width="5.28515625" customWidth="1"/>
    <col min="9" max="9" width="8.7109375" customWidth="1"/>
    <col min="10" max="10" width="5.28515625" customWidth="1"/>
    <col min="11" max="11" width="8.7109375" customWidth="1"/>
    <col min="13" max="13" width="1.7109375" customWidth="1"/>
    <col min="14" max="14" width="5.28515625" customWidth="1"/>
    <col min="15" max="15" width="8.7109375" customWidth="1"/>
    <col min="16" max="16" width="5.28515625" customWidth="1"/>
    <col min="17" max="17" width="8.7109375" customWidth="1"/>
    <col min="19" max="19" width="1.7109375" customWidth="1"/>
    <col min="20" max="20" width="5.28515625" customWidth="1"/>
    <col min="21" max="21" width="8.7109375" customWidth="1"/>
    <col min="22" max="22" width="5.28515625" customWidth="1"/>
    <col min="23" max="23" width="8.7109375" customWidth="1"/>
    <col min="25" max="25" width="1.7109375" customWidth="1"/>
    <col min="26" max="26" width="5.85546875" bestFit="1" customWidth="1"/>
    <col min="27" max="27" width="8.7109375" customWidth="1"/>
    <col min="28" max="28" width="5.28515625" customWidth="1"/>
    <col min="29" max="29" width="8.7109375" customWidth="1"/>
    <col min="31" max="31" width="2" bestFit="1" customWidth="1"/>
  </cols>
  <sheetData>
    <row r="1" spans="2:31">
      <c r="B1" s="1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55"/>
      <c r="Y1" s="2"/>
      <c r="Z1" s="2"/>
      <c r="AA1" s="2"/>
      <c r="AB1" s="2"/>
      <c r="AC1" s="2"/>
      <c r="AD1" s="55"/>
    </row>
    <row r="2" spans="2:31">
      <c r="B2" s="49" t="s">
        <v>98</v>
      </c>
      <c r="C2" s="50"/>
      <c r="D2" s="50"/>
      <c r="E2" s="17"/>
      <c r="F2" s="17"/>
      <c r="G2" s="17"/>
      <c r="H2" s="238" t="s">
        <v>6</v>
      </c>
      <c r="I2" s="238"/>
      <c r="J2" s="238"/>
      <c r="K2" s="238"/>
      <c r="L2" s="18"/>
      <c r="M2" s="17"/>
      <c r="N2" s="239" t="s">
        <v>5</v>
      </c>
      <c r="O2" s="239"/>
      <c r="P2" s="239"/>
      <c r="Q2" s="239"/>
      <c r="R2" s="18"/>
      <c r="S2" s="17"/>
      <c r="T2" s="240" t="s">
        <v>8</v>
      </c>
      <c r="U2" s="240"/>
      <c r="V2" s="240"/>
      <c r="W2" s="240"/>
      <c r="X2" s="19"/>
      <c r="Y2" s="17"/>
      <c r="Z2" s="235" t="s">
        <v>43</v>
      </c>
      <c r="AA2" s="235"/>
      <c r="AB2" s="235"/>
      <c r="AC2" s="235"/>
      <c r="AD2" s="19"/>
    </row>
    <row r="3" spans="2:31">
      <c r="B3" s="56" t="s">
        <v>0</v>
      </c>
      <c r="C3" s="56" t="s">
        <v>2</v>
      </c>
      <c r="D3" s="56" t="s">
        <v>1</v>
      </c>
      <c r="E3" s="56" t="s">
        <v>7</v>
      </c>
      <c r="F3" s="56" t="s">
        <v>9</v>
      </c>
      <c r="G3" s="2"/>
      <c r="H3" s="241" t="s">
        <v>3</v>
      </c>
      <c r="I3" s="241"/>
      <c r="J3" s="242" t="s">
        <v>4</v>
      </c>
      <c r="K3" s="242"/>
      <c r="L3" s="3" t="s">
        <v>10</v>
      </c>
      <c r="M3" s="1"/>
      <c r="N3" s="243" t="s">
        <v>3</v>
      </c>
      <c r="O3" s="243"/>
      <c r="P3" s="244" t="s">
        <v>4</v>
      </c>
      <c r="Q3" s="244"/>
      <c r="R3" s="3" t="s">
        <v>10</v>
      </c>
      <c r="S3" s="2"/>
      <c r="T3" s="245" t="s">
        <v>3</v>
      </c>
      <c r="U3" s="245"/>
      <c r="V3" s="246" t="s">
        <v>4</v>
      </c>
      <c r="W3" s="246"/>
      <c r="X3" s="20" t="s">
        <v>10</v>
      </c>
      <c r="Y3" s="2"/>
      <c r="Z3" s="236" t="s">
        <v>3</v>
      </c>
      <c r="AA3" s="236"/>
      <c r="AB3" s="237" t="s">
        <v>4</v>
      </c>
      <c r="AC3" s="237"/>
      <c r="AD3" s="20" t="s">
        <v>10</v>
      </c>
    </row>
    <row r="4" spans="2:31">
      <c r="B4" s="16">
        <v>1</v>
      </c>
      <c r="C4" s="26" t="s">
        <v>191</v>
      </c>
      <c r="D4" s="26" t="s">
        <v>121</v>
      </c>
      <c r="E4" s="57">
        <v>12191</v>
      </c>
      <c r="F4" s="27">
        <v>45021</v>
      </c>
      <c r="G4" s="7"/>
      <c r="H4" s="35">
        <v>0.55000000000000004</v>
      </c>
      <c r="I4" s="36">
        <f t="shared" ref="I4" si="0">E4*H4</f>
        <v>6705.05</v>
      </c>
      <c r="J4" s="35">
        <f t="shared" ref="J4" si="1">100%-H4</f>
        <v>0.44999999999999996</v>
      </c>
      <c r="K4" s="36">
        <f t="shared" ref="K4" si="2">E4*J4</f>
        <v>5485.95</v>
      </c>
      <c r="L4" s="4">
        <f t="shared" ref="L4" si="3">I4+K4</f>
        <v>12191</v>
      </c>
      <c r="M4" s="7"/>
      <c r="N4" s="33">
        <f t="shared" ref="N4" si="4">O4/E4</f>
        <v>0.56033139201049953</v>
      </c>
      <c r="O4" s="34">
        <v>6831</v>
      </c>
      <c r="P4" s="33">
        <f t="shared" ref="P4" si="5">Q4/E4</f>
        <v>0.43966860798950047</v>
      </c>
      <c r="Q4" s="34">
        <f t="shared" ref="Q4" si="6">L4-O4</f>
        <v>5360</v>
      </c>
      <c r="R4" s="5">
        <f t="shared" ref="R4" si="7">O4+Q4</f>
        <v>12191</v>
      </c>
      <c r="S4" s="7">
        <f t="shared" ref="S4" si="8">+R4-E4</f>
        <v>0</v>
      </c>
      <c r="T4" s="29">
        <v>0.5</v>
      </c>
      <c r="U4" s="30">
        <f t="shared" ref="U4" si="9">E4*T4</f>
        <v>6095.5</v>
      </c>
      <c r="V4" s="29">
        <v>0.5</v>
      </c>
      <c r="W4" s="30">
        <f t="shared" ref="W4" si="10">E4*V4</f>
        <v>6095.5</v>
      </c>
      <c r="X4" s="6">
        <f t="shared" ref="X4" si="11">U4+W4</f>
        <v>12191</v>
      </c>
      <c r="Y4" s="7"/>
      <c r="Z4" s="90">
        <v>0.6</v>
      </c>
      <c r="AA4" s="91">
        <f t="shared" ref="AA4" si="12">L4*Z4</f>
        <v>7314.5999999999995</v>
      </c>
      <c r="AB4" s="90">
        <f t="shared" ref="AB4" si="13">100%-Z4</f>
        <v>0.4</v>
      </c>
      <c r="AC4" s="91">
        <f t="shared" ref="AC4" si="14">L4*AB4</f>
        <v>4876.4000000000005</v>
      </c>
      <c r="AD4" s="92">
        <f t="shared" ref="AD4" si="15">AA4+AC4</f>
        <v>12191</v>
      </c>
      <c r="AE4" s="144">
        <f t="shared" ref="AE4" si="16">+AD4-E4</f>
        <v>0</v>
      </c>
    </row>
    <row r="5" spans="2:31">
      <c r="B5" s="16">
        <f>1+B4</f>
        <v>2</v>
      </c>
      <c r="C5" s="32" t="s">
        <v>213</v>
      </c>
      <c r="D5" s="32" t="s">
        <v>121</v>
      </c>
      <c r="E5" s="31">
        <v>13004</v>
      </c>
      <c r="F5" s="27">
        <v>45023</v>
      </c>
      <c r="G5" s="7"/>
      <c r="H5" s="35">
        <v>0.55000000000000004</v>
      </c>
      <c r="I5" s="36">
        <f t="shared" ref="I5" si="17">E5*H5</f>
        <v>7152.2000000000007</v>
      </c>
      <c r="J5" s="35">
        <f t="shared" ref="J5" si="18">100%-H5</f>
        <v>0.44999999999999996</v>
      </c>
      <c r="K5" s="36">
        <f t="shared" ref="K5" si="19">E5*J5</f>
        <v>5851.7999999999993</v>
      </c>
      <c r="L5" s="4">
        <f t="shared" ref="L5" si="20">I5+K5</f>
        <v>13004</v>
      </c>
      <c r="M5" s="7"/>
      <c r="N5" s="33">
        <f t="shared" ref="N5" si="21">O5/E5</f>
        <v>0.55013841894801596</v>
      </c>
      <c r="O5" s="34">
        <v>7154</v>
      </c>
      <c r="P5" s="33">
        <f t="shared" ref="P5" si="22">Q5/E5</f>
        <v>0.44986158105198398</v>
      </c>
      <c r="Q5" s="34">
        <f t="shared" ref="Q5" si="23">L5-O5</f>
        <v>5850</v>
      </c>
      <c r="R5" s="5">
        <f t="shared" ref="R5" si="24">O5+Q5</f>
        <v>13004</v>
      </c>
      <c r="S5" s="7">
        <f t="shared" ref="S5" si="25">+R5-E5</f>
        <v>0</v>
      </c>
      <c r="T5" s="29">
        <v>0.5</v>
      </c>
      <c r="U5" s="30">
        <f t="shared" ref="U5" si="26">E5*T5</f>
        <v>6502</v>
      </c>
      <c r="V5" s="29">
        <v>0.5</v>
      </c>
      <c r="W5" s="30">
        <f t="shared" ref="W5" si="27">E5*V5</f>
        <v>6502</v>
      </c>
      <c r="X5" s="6">
        <f t="shared" ref="X5" si="28">U5+W5</f>
        <v>13004</v>
      </c>
      <c r="Y5" s="7"/>
      <c r="Z5" s="90">
        <v>0.6</v>
      </c>
      <c r="AA5" s="91">
        <f t="shared" ref="AA5" si="29">L5*Z5</f>
        <v>7802.4</v>
      </c>
      <c r="AB5" s="90">
        <f t="shared" ref="AB5" si="30">100%-Z5</f>
        <v>0.4</v>
      </c>
      <c r="AC5" s="91">
        <f t="shared" ref="AC5" si="31">L5*AB5</f>
        <v>5201.6000000000004</v>
      </c>
      <c r="AD5" s="92">
        <f t="shared" ref="AD5" si="32">AA5+AC5</f>
        <v>13004</v>
      </c>
      <c r="AE5" s="144">
        <f t="shared" ref="AE5" si="33">+AD5-E5</f>
        <v>0</v>
      </c>
    </row>
    <row r="6" spans="2:31">
      <c r="B6" s="16">
        <f t="shared" ref="B6:B11" si="34">1+B5</f>
        <v>3</v>
      </c>
      <c r="C6" s="26" t="s">
        <v>116</v>
      </c>
      <c r="D6" s="26" t="s">
        <v>117</v>
      </c>
      <c r="E6" s="57">
        <v>12304</v>
      </c>
      <c r="F6" s="27">
        <v>45029</v>
      </c>
      <c r="G6" s="7"/>
      <c r="H6" s="35">
        <v>0.55000000000000004</v>
      </c>
      <c r="I6" s="36">
        <f t="shared" ref="I6" si="35">E6*H6</f>
        <v>6767.2000000000007</v>
      </c>
      <c r="J6" s="35">
        <f t="shared" ref="J6" si="36">100%-H6</f>
        <v>0.44999999999999996</v>
      </c>
      <c r="K6" s="36">
        <f t="shared" ref="K6" si="37">E6*J6</f>
        <v>5536.7999999999993</v>
      </c>
      <c r="L6" s="4">
        <f t="shared" ref="L6" si="38">I6+K6</f>
        <v>12304</v>
      </c>
      <c r="M6" s="7"/>
      <c r="N6" s="33">
        <f t="shared" ref="N6" si="39">O6/E6</f>
        <v>0.55014629388816649</v>
      </c>
      <c r="O6" s="34">
        <v>6769</v>
      </c>
      <c r="P6" s="33">
        <f t="shared" ref="P6" si="40">Q6/E6</f>
        <v>0.44985370611183356</v>
      </c>
      <c r="Q6" s="34">
        <f t="shared" ref="Q6" si="41">L6-O6</f>
        <v>5535</v>
      </c>
      <c r="R6" s="5">
        <f t="shared" ref="R6" si="42">O6+Q6</f>
        <v>12304</v>
      </c>
      <c r="S6" s="7">
        <f t="shared" ref="S6" si="43">+R6-E6</f>
        <v>0</v>
      </c>
      <c r="T6" s="29">
        <v>0.5</v>
      </c>
      <c r="U6" s="30">
        <f t="shared" ref="U6" si="44">E6*T6</f>
        <v>6152</v>
      </c>
      <c r="V6" s="29">
        <v>0.5</v>
      </c>
      <c r="W6" s="30">
        <f t="shared" ref="W6" si="45">E6*V6</f>
        <v>6152</v>
      </c>
      <c r="X6" s="6">
        <f t="shared" ref="X6" si="46">U6+W6</f>
        <v>12304</v>
      </c>
      <c r="Y6" s="7"/>
      <c r="Z6" s="90">
        <v>0.6</v>
      </c>
      <c r="AA6" s="91">
        <f t="shared" ref="AA6" si="47">L6*Z6</f>
        <v>7382.4</v>
      </c>
      <c r="AB6" s="90">
        <f t="shared" ref="AB6" si="48">100%-Z6</f>
        <v>0.4</v>
      </c>
      <c r="AC6" s="91">
        <f t="shared" ref="AC6" si="49">L6*AB6</f>
        <v>4921.6000000000004</v>
      </c>
      <c r="AD6" s="92">
        <f t="shared" ref="AD6" si="50">AA6+AC6</f>
        <v>12304</v>
      </c>
      <c r="AE6" s="144">
        <f t="shared" ref="AE6" si="51">+AD6-E6</f>
        <v>0</v>
      </c>
    </row>
    <row r="7" spans="2:31">
      <c r="B7" s="16">
        <f t="shared" si="34"/>
        <v>4</v>
      </c>
      <c r="C7" s="32" t="s">
        <v>213</v>
      </c>
      <c r="D7" s="32" t="s">
        <v>121</v>
      </c>
      <c r="E7" s="57">
        <v>13007</v>
      </c>
      <c r="F7" s="27">
        <v>45034</v>
      </c>
      <c r="G7" s="7"/>
      <c r="H7" s="35">
        <v>0.55000000000000004</v>
      </c>
      <c r="I7" s="36">
        <f t="shared" ref="I7" si="52">E7*H7</f>
        <v>7153.85</v>
      </c>
      <c r="J7" s="35">
        <f t="shared" ref="J7" si="53">100%-H7</f>
        <v>0.44999999999999996</v>
      </c>
      <c r="K7" s="36">
        <f t="shared" ref="K7" si="54">E7*J7</f>
        <v>5853.15</v>
      </c>
      <c r="L7" s="4">
        <f t="shared" ref="L7" si="55">I7+K7</f>
        <v>13007</v>
      </c>
      <c r="M7" s="7"/>
      <c r="N7" s="33">
        <f t="shared" ref="N7" si="56">O7/E7</f>
        <v>0.53194433766433458</v>
      </c>
      <c r="O7" s="34">
        <v>6919</v>
      </c>
      <c r="P7" s="33">
        <f t="shared" ref="P7" si="57">Q7/E7</f>
        <v>0.46805566233566542</v>
      </c>
      <c r="Q7" s="34">
        <f t="shared" ref="Q7" si="58">L7-O7</f>
        <v>6088</v>
      </c>
      <c r="R7" s="5">
        <f t="shared" ref="R7" si="59">O7+Q7</f>
        <v>13007</v>
      </c>
      <c r="S7" s="7">
        <f t="shared" ref="S7" si="60">+R7-E7</f>
        <v>0</v>
      </c>
      <c r="T7" s="29">
        <v>0.5</v>
      </c>
      <c r="U7" s="30">
        <f t="shared" ref="U7" si="61">E7*T7</f>
        <v>6503.5</v>
      </c>
      <c r="V7" s="29">
        <v>0.5</v>
      </c>
      <c r="W7" s="30">
        <f t="shared" ref="W7" si="62">E7*V7</f>
        <v>6503.5</v>
      </c>
      <c r="X7" s="6">
        <f t="shared" ref="X7" si="63">U7+W7</f>
        <v>13007</v>
      </c>
      <c r="Y7" s="7"/>
      <c r="Z7" s="90">
        <v>0.6</v>
      </c>
      <c r="AA7" s="91">
        <f t="shared" ref="AA7" si="64">L7*Z7</f>
        <v>7804.2</v>
      </c>
      <c r="AB7" s="90">
        <f t="shared" ref="AB7" si="65">100%-Z7</f>
        <v>0.4</v>
      </c>
      <c r="AC7" s="91">
        <f t="shared" ref="AC7" si="66">L7*AB7</f>
        <v>5202.8</v>
      </c>
      <c r="AD7" s="92">
        <f t="shared" ref="AD7" si="67">AA7+AC7</f>
        <v>13007</v>
      </c>
      <c r="AE7" s="144">
        <f t="shared" ref="AE7" si="68">+AD7-E7</f>
        <v>0</v>
      </c>
    </row>
    <row r="8" spans="2:31">
      <c r="B8" s="16">
        <f t="shared" si="34"/>
        <v>5</v>
      </c>
      <c r="C8" s="26" t="s">
        <v>273</v>
      </c>
      <c r="D8" s="26" t="s">
        <v>121</v>
      </c>
      <c r="E8" s="57">
        <v>11028</v>
      </c>
      <c r="F8" s="27">
        <v>45039</v>
      </c>
      <c r="G8" s="7"/>
      <c r="H8" s="35">
        <v>0.55000000000000004</v>
      </c>
      <c r="I8" s="36">
        <f t="shared" ref="I8" si="69">E8*H8</f>
        <v>6065.4000000000005</v>
      </c>
      <c r="J8" s="35">
        <f t="shared" ref="J8" si="70">100%-H8</f>
        <v>0.44999999999999996</v>
      </c>
      <c r="K8" s="36">
        <f t="shared" ref="K8" si="71">E8*J8</f>
        <v>4962.5999999999995</v>
      </c>
      <c r="L8" s="4">
        <f t="shared" ref="L8" si="72">I8+K8</f>
        <v>11028</v>
      </c>
      <c r="M8" s="7"/>
      <c r="N8" s="33">
        <f t="shared" ref="N8" si="73">O8/E8</f>
        <v>0.54996372869060572</v>
      </c>
      <c r="O8" s="34">
        <v>6065</v>
      </c>
      <c r="P8" s="33">
        <f t="shared" ref="P8" si="74">Q8/E8</f>
        <v>0.45003627130939428</v>
      </c>
      <c r="Q8" s="34">
        <f t="shared" ref="Q8" si="75">L8-O8</f>
        <v>4963</v>
      </c>
      <c r="R8" s="5">
        <f t="shared" ref="R8" si="76">O8+Q8</f>
        <v>11028</v>
      </c>
      <c r="S8" s="7">
        <f t="shared" ref="S8" si="77">+R8-E8</f>
        <v>0</v>
      </c>
      <c r="T8" s="29">
        <v>0.5</v>
      </c>
      <c r="U8" s="30">
        <f t="shared" ref="U8" si="78">E8*T8</f>
        <v>5514</v>
      </c>
      <c r="V8" s="29">
        <v>0.5</v>
      </c>
      <c r="W8" s="30">
        <f t="shared" ref="W8" si="79">E8*V8</f>
        <v>5514</v>
      </c>
      <c r="X8" s="6">
        <f t="shared" ref="X8" si="80">U8+W8</f>
        <v>11028</v>
      </c>
      <c r="Y8" s="7"/>
      <c r="Z8" s="90">
        <v>0.6</v>
      </c>
      <c r="AA8" s="91">
        <f t="shared" ref="AA8" si="81">L8*Z8</f>
        <v>6616.8</v>
      </c>
      <c r="AB8" s="90">
        <f t="shared" ref="AB8" si="82">100%-Z8</f>
        <v>0.4</v>
      </c>
      <c r="AC8" s="91">
        <f t="shared" ref="AC8" si="83">L8*AB8</f>
        <v>4411.2</v>
      </c>
      <c r="AD8" s="92">
        <f t="shared" ref="AD8" si="84">AA8+AC8</f>
        <v>11028</v>
      </c>
      <c r="AE8" s="144">
        <f t="shared" ref="AE8" si="85">+AD8-E8</f>
        <v>0</v>
      </c>
    </row>
    <row r="9" spans="2:31">
      <c r="B9" s="16">
        <f t="shared" si="34"/>
        <v>6</v>
      </c>
      <c r="C9" s="26" t="s">
        <v>169</v>
      </c>
      <c r="D9" s="26" t="s">
        <v>121</v>
      </c>
      <c r="E9" s="57">
        <v>13728</v>
      </c>
      <c r="F9" s="27">
        <v>45041</v>
      </c>
      <c r="G9" s="7"/>
      <c r="H9" s="35">
        <v>0.55000000000000004</v>
      </c>
      <c r="I9" s="36">
        <f t="shared" ref="I9:I10" si="86">E9*H9</f>
        <v>7550.4000000000005</v>
      </c>
      <c r="J9" s="35">
        <f t="shared" ref="J9:J10" si="87">100%-H9</f>
        <v>0.44999999999999996</v>
      </c>
      <c r="K9" s="36">
        <f t="shared" ref="K9:K10" si="88">E9*J9</f>
        <v>6177.5999999999995</v>
      </c>
      <c r="L9" s="4">
        <f t="shared" ref="L9:L10" si="89">I9+K9</f>
        <v>13728</v>
      </c>
      <c r="M9" s="7"/>
      <c r="N9" s="33">
        <f t="shared" ref="N9:N10" si="90">O9/E9</f>
        <v>0.54195804195804198</v>
      </c>
      <c r="O9" s="34">
        <v>7440</v>
      </c>
      <c r="P9" s="33">
        <f t="shared" ref="P9:P10" si="91">Q9/E9</f>
        <v>0.45804195804195802</v>
      </c>
      <c r="Q9" s="34">
        <f t="shared" ref="Q9:Q10" si="92">L9-O9</f>
        <v>6288</v>
      </c>
      <c r="R9" s="5">
        <f t="shared" ref="R9:R10" si="93">O9+Q9</f>
        <v>13728</v>
      </c>
      <c r="S9" s="7">
        <f t="shared" ref="S9:S10" si="94">+R9-E9</f>
        <v>0</v>
      </c>
      <c r="T9" s="29">
        <v>0.5</v>
      </c>
      <c r="U9" s="30">
        <f t="shared" ref="U9:U10" si="95">E9*T9</f>
        <v>6864</v>
      </c>
      <c r="V9" s="29">
        <v>0.5</v>
      </c>
      <c r="W9" s="30">
        <f t="shared" ref="W9:W10" si="96">E9*V9</f>
        <v>6864</v>
      </c>
      <c r="X9" s="6">
        <f t="shared" ref="X9:X10" si="97">U9+W9</f>
        <v>13728</v>
      </c>
      <c r="Y9" s="7"/>
      <c r="Z9" s="90">
        <v>0.6</v>
      </c>
      <c r="AA9" s="91">
        <f t="shared" ref="AA9:AA10" si="98">L9*Z9</f>
        <v>8236.7999999999993</v>
      </c>
      <c r="AB9" s="90">
        <f t="shared" ref="AB9:AB10" si="99">100%-Z9</f>
        <v>0.4</v>
      </c>
      <c r="AC9" s="91">
        <f t="shared" ref="AC9:AC10" si="100">L9*AB9</f>
        <v>5491.2000000000007</v>
      </c>
      <c r="AD9" s="92">
        <f t="shared" ref="AD9:AD10" si="101">AA9+AC9</f>
        <v>13728</v>
      </c>
      <c r="AE9" s="144">
        <f t="shared" ref="AE9:AE10" si="102">+AD9-E9</f>
        <v>0</v>
      </c>
    </row>
    <row r="10" spans="2:31">
      <c r="B10" s="16">
        <f t="shared" si="34"/>
        <v>7</v>
      </c>
      <c r="C10" s="26" t="s">
        <v>152</v>
      </c>
      <c r="D10" s="26" t="s">
        <v>117</v>
      </c>
      <c r="E10" s="57">
        <v>12302</v>
      </c>
      <c r="F10" s="27">
        <v>45042</v>
      </c>
      <c r="G10" s="7"/>
      <c r="H10" s="35">
        <v>0.55000000000000004</v>
      </c>
      <c r="I10" s="36">
        <f t="shared" si="86"/>
        <v>6766.1</v>
      </c>
      <c r="J10" s="35">
        <f t="shared" si="87"/>
        <v>0.44999999999999996</v>
      </c>
      <c r="K10" s="36">
        <f t="shared" si="88"/>
        <v>5535.9</v>
      </c>
      <c r="L10" s="4">
        <f t="shared" si="89"/>
        <v>12302</v>
      </c>
      <c r="M10" s="7"/>
      <c r="N10" s="33">
        <f t="shared" si="90"/>
        <v>0.54739066818403515</v>
      </c>
      <c r="O10" s="34">
        <v>6734</v>
      </c>
      <c r="P10" s="33">
        <f t="shared" si="91"/>
        <v>0.45260933181596491</v>
      </c>
      <c r="Q10" s="34">
        <f t="shared" si="92"/>
        <v>5568</v>
      </c>
      <c r="R10" s="5">
        <f t="shared" si="93"/>
        <v>12302</v>
      </c>
      <c r="S10" s="7">
        <f t="shared" si="94"/>
        <v>0</v>
      </c>
      <c r="T10" s="29">
        <v>0.5</v>
      </c>
      <c r="U10" s="30">
        <f t="shared" si="95"/>
        <v>6151</v>
      </c>
      <c r="V10" s="29">
        <v>0.5</v>
      </c>
      <c r="W10" s="30">
        <f t="shared" si="96"/>
        <v>6151</v>
      </c>
      <c r="X10" s="6">
        <f t="shared" si="97"/>
        <v>12302</v>
      </c>
      <c r="Y10" s="7"/>
      <c r="Z10" s="90">
        <v>0.6</v>
      </c>
      <c r="AA10" s="91">
        <f t="shared" si="98"/>
        <v>7381.2</v>
      </c>
      <c r="AB10" s="90">
        <f t="shared" si="99"/>
        <v>0.4</v>
      </c>
      <c r="AC10" s="91">
        <f t="shared" si="100"/>
        <v>4920.8</v>
      </c>
      <c r="AD10" s="92">
        <f t="shared" si="101"/>
        <v>12302</v>
      </c>
      <c r="AE10" s="144">
        <f t="shared" si="102"/>
        <v>0</v>
      </c>
    </row>
    <row r="11" spans="2:31">
      <c r="B11" s="16">
        <f t="shared" si="34"/>
        <v>8</v>
      </c>
      <c r="C11" s="32" t="s">
        <v>213</v>
      </c>
      <c r="D11" s="32" t="s">
        <v>121</v>
      </c>
      <c r="E11" s="57">
        <v>13008</v>
      </c>
      <c r="F11" s="27">
        <v>45044</v>
      </c>
      <c r="G11" s="7"/>
      <c r="H11" s="35">
        <v>0.5</v>
      </c>
      <c r="I11" s="36">
        <f t="shared" ref="I11" si="103">E11*H11</f>
        <v>6504</v>
      </c>
      <c r="J11" s="35">
        <f t="shared" ref="J11" si="104">100%-H11</f>
        <v>0.5</v>
      </c>
      <c r="K11" s="36">
        <f t="shared" ref="K11" si="105">E11*J11</f>
        <v>6504</v>
      </c>
      <c r="L11" s="4">
        <f t="shared" ref="L11" si="106">I11+K11</f>
        <v>13008</v>
      </c>
      <c r="M11" s="7"/>
      <c r="N11" s="33">
        <f t="shared" ref="N11" si="107">O11/E11</f>
        <v>0.50369003690036895</v>
      </c>
      <c r="O11" s="34">
        <v>6552</v>
      </c>
      <c r="P11" s="33">
        <f t="shared" ref="P11" si="108">Q11/E11</f>
        <v>0.49630996309963099</v>
      </c>
      <c r="Q11" s="34">
        <f t="shared" ref="Q11" si="109">L11-O11</f>
        <v>6456</v>
      </c>
      <c r="R11" s="5">
        <f t="shared" ref="R11" si="110">O11+Q11</f>
        <v>13008</v>
      </c>
      <c r="S11" s="7">
        <f t="shared" ref="S11" si="111">+R11-E11</f>
        <v>0</v>
      </c>
      <c r="T11" s="29">
        <v>0.5</v>
      </c>
      <c r="U11" s="30">
        <f t="shared" ref="U11" si="112">E11*T11</f>
        <v>6504</v>
      </c>
      <c r="V11" s="29">
        <v>0.5</v>
      </c>
      <c r="W11" s="30">
        <f t="shared" ref="W11" si="113">E11*V11</f>
        <v>6504</v>
      </c>
      <c r="X11" s="6">
        <f t="shared" ref="X11" si="114">U11+W11</f>
        <v>13008</v>
      </c>
      <c r="Y11" s="7"/>
      <c r="Z11" s="90">
        <v>0.6</v>
      </c>
      <c r="AA11" s="91">
        <f t="shared" ref="AA11" si="115">L11*Z11</f>
        <v>7804.7999999999993</v>
      </c>
      <c r="AB11" s="90">
        <f t="shared" ref="AB11" si="116">100%-Z11</f>
        <v>0.4</v>
      </c>
      <c r="AC11" s="91">
        <f t="shared" ref="AC11" si="117">L11*AB11</f>
        <v>5203.2000000000007</v>
      </c>
      <c r="AD11" s="92">
        <f t="shared" ref="AD11" si="118">AA11+AC11</f>
        <v>13008</v>
      </c>
      <c r="AE11" s="144">
        <f t="shared" ref="AE11" si="119">+AD11-E11</f>
        <v>0</v>
      </c>
    </row>
    <row r="12" spans="2:31">
      <c r="B12" s="16"/>
      <c r="C12" s="32"/>
      <c r="D12" s="32"/>
      <c r="E12" s="57"/>
      <c r="F12" s="27"/>
      <c r="G12" s="7"/>
      <c r="H12" s="35"/>
      <c r="I12" s="36"/>
      <c r="J12" s="35"/>
      <c r="K12" s="36"/>
      <c r="L12" s="4"/>
      <c r="M12" s="7"/>
      <c r="N12" s="33"/>
      <c r="O12" s="34"/>
      <c r="P12" s="33"/>
      <c r="Q12" s="34"/>
      <c r="R12" s="5"/>
      <c r="S12" s="7"/>
      <c r="T12" s="29"/>
      <c r="U12" s="30"/>
      <c r="V12" s="29"/>
      <c r="W12" s="30"/>
      <c r="X12" s="6"/>
      <c r="Y12" s="7"/>
      <c r="Z12" s="90"/>
      <c r="AA12" s="91"/>
      <c r="AB12" s="90"/>
      <c r="AC12" s="91"/>
      <c r="AD12" s="92"/>
    </row>
    <row r="13" spans="2:31" s="80" customFormat="1">
      <c r="B13" s="77"/>
      <c r="C13" s="78"/>
      <c r="D13" s="78"/>
      <c r="E13" s="52">
        <f>SUM(E4:E12)</f>
        <v>100572</v>
      </c>
      <c r="F13" s="79"/>
      <c r="G13" s="54"/>
      <c r="H13" s="53"/>
      <c r="I13" s="52">
        <f>SUM(I4:I12)</f>
        <v>54664.200000000004</v>
      </c>
      <c r="J13" s="53"/>
      <c r="K13" s="52">
        <f>SUM(K4:K12)</f>
        <v>45907.799999999996</v>
      </c>
      <c r="L13" s="52">
        <f>SUM(L4:L12)</f>
        <v>100572</v>
      </c>
      <c r="M13" s="54"/>
      <c r="N13" s="53"/>
      <c r="O13" s="52">
        <f>SUM(O4:O12)</f>
        <v>54464</v>
      </c>
      <c r="P13" s="53"/>
      <c r="Q13" s="52">
        <f>SUM(Q4:Q12)</f>
        <v>46108</v>
      </c>
      <c r="R13" s="52">
        <f>SUM(R4:R12)</f>
        <v>100572</v>
      </c>
      <c r="S13" s="54"/>
      <c r="T13" s="54"/>
      <c r="U13" s="52">
        <f>SUM(U4:U12)</f>
        <v>50286</v>
      </c>
      <c r="V13" s="54"/>
      <c r="W13" s="52">
        <f>SUM(W4:W12)</f>
        <v>50286</v>
      </c>
      <c r="X13" s="52">
        <f>SUM(X4:X12)</f>
        <v>100572</v>
      </c>
      <c r="Y13" s="54"/>
      <c r="Z13" s="54"/>
      <c r="AA13" s="52">
        <f>SUM(AA4:AA12)</f>
        <v>60343.199999999997</v>
      </c>
      <c r="AB13" s="54"/>
      <c r="AC13" s="52">
        <f>SUM(AC4:AC12)</f>
        <v>40228.800000000003</v>
      </c>
      <c r="AD13" s="52">
        <f>SUM(AD4:AD12)</f>
        <v>100572</v>
      </c>
    </row>
    <row r="14" spans="2:31">
      <c r="B14" s="21"/>
      <c r="C14" s="14"/>
      <c r="D14" s="14"/>
      <c r="E14" s="43"/>
      <c r="F14" s="44"/>
      <c r="G14" s="28"/>
      <c r="H14" s="15" t="s">
        <v>11</v>
      </c>
      <c r="I14" s="37"/>
      <c r="J14" s="38"/>
      <c r="K14" s="37"/>
      <c r="L14" s="39"/>
      <c r="M14" s="252">
        <f>O13-I13</f>
        <v>-200.20000000000437</v>
      </c>
      <c r="N14" s="253"/>
      <c r="O14" s="42"/>
      <c r="P14" s="41"/>
      <c r="Q14" s="42"/>
      <c r="R14" s="42"/>
      <c r="S14" s="28"/>
      <c r="T14" s="28"/>
      <c r="U14" s="28"/>
      <c r="V14" s="28"/>
      <c r="W14" s="28"/>
      <c r="X14" s="45"/>
      <c r="Y14" s="28"/>
      <c r="Z14" s="28"/>
      <c r="AA14" s="28"/>
      <c r="AB14" s="28"/>
      <c r="AC14" s="28"/>
      <c r="AD14" s="45"/>
    </row>
    <row r="15" spans="2:31">
      <c r="B15" s="22"/>
      <c r="C15" s="9"/>
      <c r="D15" s="9"/>
      <c r="E15" s="10"/>
      <c r="F15" s="11"/>
      <c r="G15" s="23"/>
      <c r="H15" s="12"/>
      <c r="I15" s="13"/>
      <c r="J15" s="12"/>
      <c r="K15" s="13"/>
      <c r="L15" s="13"/>
      <c r="M15" s="23"/>
      <c r="N15" s="12"/>
      <c r="O15" s="13"/>
      <c r="P15" s="12"/>
      <c r="Q15" s="13"/>
      <c r="R15" s="13"/>
      <c r="S15" s="24"/>
      <c r="T15" s="24"/>
      <c r="U15" s="24"/>
      <c r="V15" s="24"/>
      <c r="W15" s="24"/>
      <c r="X15" s="25"/>
      <c r="Y15" s="24"/>
      <c r="Z15" s="24"/>
      <c r="AA15" s="24"/>
      <c r="AB15" s="24"/>
      <c r="AC15" s="24"/>
      <c r="AD15" s="25"/>
    </row>
    <row r="17" spans="2:31">
      <c r="B17" s="49" t="s">
        <v>99</v>
      </c>
      <c r="C17" s="50"/>
      <c r="D17" s="50"/>
      <c r="E17" s="17"/>
      <c r="F17" s="17"/>
      <c r="G17" s="17"/>
      <c r="H17" s="238" t="s">
        <v>6</v>
      </c>
      <c r="I17" s="238"/>
      <c r="J17" s="238"/>
      <c r="K17" s="238"/>
      <c r="L17" s="18"/>
      <c r="M17" s="17"/>
      <c r="N17" s="239" t="s">
        <v>5</v>
      </c>
      <c r="O17" s="239"/>
      <c r="P17" s="239"/>
      <c r="Q17" s="239"/>
      <c r="R17" s="18"/>
      <c r="S17" s="17"/>
      <c r="T17" s="240" t="s">
        <v>13</v>
      </c>
      <c r="U17" s="240"/>
      <c r="V17" s="240"/>
      <c r="W17" s="240"/>
      <c r="X17" s="19"/>
      <c r="Y17" s="17"/>
      <c r="Z17" s="235" t="s">
        <v>43</v>
      </c>
      <c r="AA17" s="235"/>
      <c r="AB17" s="235"/>
      <c r="AC17" s="235"/>
      <c r="AD17" s="19"/>
    </row>
    <row r="18" spans="2:31">
      <c r="B18" s="56" t="s">
        <v>0</v>
      </c>
      <c r="C18" s="56" t="s">
        <v>2</v>
      </c>
      <c r="D18" s="56" t="s">
        <v>1</v>
      </c>
      <c r="E18" s="56" t="s">
        <v>7</v>
      </c>
      <c r="F18" s="56" t="s">
        <v>9</v>
      </c>
      <c r="G18" s="2"/>
      <c r="H18" s="241" t="s">
        <v>3</v>
      </c>
      <c r="I18" s="241"/>
      <c r="J18" s="242" t="s">
        <v>4</v>
      </c>
      <c r="K18" s="242"/>
      <c r="L18" s="3" t="s">
        <v>10</v>
      </c>
      <c r="M18" s="1"/>
      <c r="N18" s="243" t="s">
        <v>3</v>
      </c>
      <c r="O18" s="243"/>
      <c r="P18" s="244" t="s">
        <v>4</v>
      </c>
      <c r="Q18" s="244"/>
      <c r="R18" s="3" t="s">
        <v>10</v>
      </c>
      <c r="S18" s="2"/>
      <c r="T18" s="245" t="s">
        <v>3</v>
      </c>
      <c r="U18" s="245"/>
      <c r="V18" s="246" t="s">
        <v>4</v>
      </c>
      <c r="W18" s="246"/>
      <c r="X18" s="20" t="s">
        <v>10</v>
      </c>
      <c r="Y18" s="2"/>
      <c r="Z18" s="236" t="s">
        <v>3</v>
      </c>
      <c r="AA18" s="236"/>
      <c r="AB18" s="237" t="s">
        <v>4</v>
      </c>
      <c r="AC18" s="237"/>
      <c r="AD18" s="20" t="s">
        <v>10</v>
      </c>
    </row>
    <row r="19" spans="2:31">
      <c r="B19" s="16">
        <v>1</v>
      </c>
      <c r="C19" s="32" t="s">
        <v>254</v>
      </c>
      <c r="D19" s="26" t="s">
        <v>148</v>
      </c>
      <c r="E19" s="31">
        <v>77000</v>
      </c>
      <c r="F19" s="27">
        <v>45018</v>
      </c>
      <c r="G19" s="7"/>
      <c r="H19" s="35">
        <v>0</v>
      </c>
      <c r="I19" s="36">
        <f t="shared" ref="I19" si="120">E19*H19</f>
        <v>0</v>
      </c>
      <c r="J19" s="35">
        <f t="shared" ref="J19" si="121">100%-H19</f>
        <v>1</v>
      </c>
      <c r="K19" s="36">
        <f t="shared" ref="K19" si="122">E19*J19</f>
        <v>77000</v>
      </c>
      <c r="L19" s="4">
        <f t="shared" ref="L19" si="123">I19+K19</f>
        <v>77000</v>
      </c>
      <c r="M19" s="7"/>
      <c r="N19" s="33">
        <f t="shared" ref="N19" si="124">O19/E19</f>
        <v>0</v>
      </c>
      <c r="O19" s="34">
        <v>0</v>
      </c>
      <c r="P19" s="33">
        <f t="shared" ref="P19" si="125">Q19/E19</f>
        <v>1</v>
      </c>
      <c r="Q19" s="34">
        <f t="shared" ref="Q19" si="126">L19-O19</f>
        <v>77000</v>
      </c>
      <c r="R19" s="5">
        <f t="shared" ref="R19" si="127">O19+Q19</f>
        <v>77000</v>
      </c>
      <c r="S19" s="7">
        <f t="shared" ref="S19" si="128">+R19-E19</f>
        <v>0</v>
      </c>
      <c r="T19" s="29">
        <v>0</v>
      </c>
      <c r="U19" s="30">
        <f t="shared" ref="U19" si="129">E19*T19</f>
        <v>0</v>
      </c>
      <c r="V19" s="29">
        <v>1</v>
      </c>
      <c r="W19" s="30">
        <f t="shared" ref="W19" si="130">E19*V19</f>
        <v>77000</v>
      </c>
      <c r="X19" s="6">
        <f t="shared" ref="X19" si="131">U19+W19</f>
        <v>77000</v>
      </c>
      <c r="Y19" s="7"/>
      <c r="Z19" s="116">
        <v>1.4999999999999999E-2</v>
      </c>
      <c r="AA19" s="91">
        <f t="shared" ref="AA19" si="132">L19*Z19</f>
        <v>1155</v>
      </c>
      <c r="AB19" s="90">
        <f t="shared" ref="AB19" si="133">100%-Z19</f>
        <v>0.98499999999999999</v>
      </c>
      <c r="AC19" s="91">
        <f t="shared" ref="AC19" si="134">L19*AB19</f>
        <v>75845</v>
      </c>
      <c r="AD19" s="92">
        <f t="shared" ref="AD19" si="135">AA19+AC19</f>
        <v>77000</v>
      </c>
      <c r="AE19" s="144">
        <f t="shared" ref="AE19" si="136">+AD19-E19</f>
        <v>0</v>
      </c>
    </row>
    <row r="20" spans="2:31" ht="15" customHeight="1">
      <c r="B20" s="16">
        <f>1+B19</f>
        <v>2</v>
      </c>
      <c r="C20" s="32" t="s">
        <v>260</v>
      </c>
      <c r="D20" s="26" t="s">
        <v>133</v>
      </c>
      <c r="E20" s="31">
        <v>7502</v>
      </c>
      <c r="F20" s="27">
        <v>45020</v>
      </c>
      <c r="G20" s="7"/>
      <c r="H20" s="35">
        <v>0</v>
      </c>
      <c r="I20" s="36">
        <f t="shared" ref="I20" si="137">E20*H20</f>
        <v>0</v>
      </c>
      <c r="J20" s="35">
        <f t="shared" ref="J20" si="138">100%-H20</f>
        <v>1</v>
      </c>
      <c r="K20" s="36">
        <f t="shared" ref="K20" si="139">E20*J20</f>
        <v>7502</v>
      </c>
      <c r="L20" s="4">
        <f t="shared" ref="L20" si="140">I20+K20</f>
        <v>7502</v>
      </c>
      <c r="M20" s="7"/>
      <c r="N20" s="33">
        <f t="shared" ref="N20" si="141">O20/E20</f>
        <v>0</v>
      </c>
      <c r="O20" s="34">
        <v>0</v>
      </c>
      <c r="P20" s="33">
        <f t="shared" ref="P20" si="142">Q20/E20</f>
        <v>1</v>
      </c>
      <c r="Q20" s="34">
        <f t="shared" ref="Q20" si="143">L20-O20</f>
        <v>7502</v>
      </c>
      <c r="R20" s="5">
        <f t="shared" ref="R20" si="144">O20+Q20</f>
        <v>7502</v>
      </c>
      <c r="S20" s="7">
        <f t="shared" ref="S20" si="145">+R20-E20</f>
        <v>0</v>
      </c>
      <c r="T20" s="29">
        <v>0</v>
      </c>
      <c r="U20" s="30">
        <f t="shared" ref="U20" si="146">E20*T20</f>
        <v>0</v>
      </c>
      <c r="V20" s="29">
        <v>1</v>
      </c>
      <c r="W20" s="30">
        <f t="shared" ref="W20" si="147">E20*V20</f>
        <v>7502</v>
      </c>
      <c r="X20" s="6">
        <f t="shared" ref="X20" si="148">U20+W20</f>
        <v>7502</v>
      </c>
      <c r="Y20" s="7"/>
      <c r="Z20" s="116">
        <v>1.4999999999999999E-2</v>
      </c>
      <c r="AA20" s="91">
        <f t="shared" ref="AA20" si="149">L20*Z20</f>
        <v>112.53</v>
      </c>
      <c r="AB20" s="90">
        <f t="shared" ref="AB20" si="150">100%-Z20</f>
        <v>0.98499999999999999</v>
      </c>
      <c r="AC20" s="91">
        <f t="shared" ref="AC20" si="151">L20*AB20</f>
        <v>7389.47</v>
      </c>
      <c r="AD20" s="92">
        <f t="shared" ref="AD20" si="152">AA20+AC20</f>
        <v>7502</v>
      </c>
      <c r="AE20" s="144">
        <f t="shared" ref="AE20" si="153">+AD20-E20</f>
        <v>0</v>
      </c>
    </row>
    <row r="21" spans="2:31" ht="15" customHeight="1">
      <c r="B21" s="16">
        <f t="shared" ref="B21:B38" si="154">1+B20</f>
        <v>3</v>
      </c>
      <c r="C21" s="32" t="s">
        <v>88</v>
      </c>
      <c r="D21" s="26" t="s">
        <v>87</v>
      </c>
      <c r="E21" s="31">
        <v>51801</v>
      </c>
      <c r="F21" s="27">
        <v>45020</v>
      </c>
      <c r="G21" s="7"/>
      <c r="H21" s="35">
        <v>0</v>
      </c>
      <c r="I21" s="36">
        <f t="shared" ref="I21" si="155">E21*H21</f>
        <v>0</v>
      </c>
      <c r="J21" s="35">
        <f t="shared" ref="J21" si="156">100%-H21</f>
        <v>1</v>
      </c>
      <c r="K21" s="36">
        <f t="shared" ref="K21" si="157">E21*J21</f>
        <v>51801</v>
      </c>
      <c r="L21" s="4">
        <f t="shared" ref="L21" si="158">I21+K21</f>
        <v>51801</v>
      </c>
      <c r="M21" s="7"/>
      <c r="N21" s="33">
        <f t="shared" ref="N21" si="159">O21/E21</f>
        <v>0</v>
      </c>
      <c r="O21" s="34">
        <v>0</v>
      </c>
      <c r="P21" s="33">
        <f t="shared" ref="P21" si="160">Q21/E21</f>
        <v>1</v>
      </c>
      <c r="Q21" s="34">
        <f t="shared" ref="Q21" si="161">L21-O21</f>
        <v>51801</v>
      </c>
      <c r="R21" s="5">
        <f t="shared" ref="R21" si="162">O21+Q21</f>
        <v>51801</v>
      </c>
      <c r="S21" s="7">
        <f t="shared" ref="S21" si="163">+R21-E21</f>
        <v>0</v>
      </c>
      <c r="T21" s="29">
        <v>0</v>
      </c>
      <c r="U21" s="30">
        <f t="shared" ref="U21" si="164">E21*T21</f>
        <v>0</v>
      </c>
      <c r="V21" s="29">
        <v>1</v>
      </c>
      <c r="W21" s="30">
        <f t="shared" ref="W21" si="165">E21*V21</f>
        <v>51801</v>
      </c>
      <c r="X21" s="6">
        <f t="shared" ref="X21" si="166">U21+W21</f>
        <v>51801</v>
      </c>
      <c r="Y21" s="7"/>
      <c r="Z21" s="116">
        <v>1.4999999999999999E-2</v>
      </c>
      <c r="AA21" s="91">
        <f t="shared" ref="AA21" si="167">L21*Z21</f>
        <v>777.01499999999999</v>
      </c>
      <c r="AB21" s="90">
        <f t="shared" ref="AB21" si="168">100%-Z21</f>
        <v>0.98499999999999999</v>
      </c>
      <c r="AC21" s="91">
        <f t="shared" ref="AC21" si="169">L21*AB21</f>
        <v>51023.985000000001</v>
      </c>
      <c r="AD21" s="92">
        <f t="shared" ref="AD21" si="170">AA21+AC21</f>
        <v>51801</v>
      </c>
      <c r="AE21" s="144">
        <f t="shared" ref="AE21" si="171">+AD21-E21</f>
        <v>0</v>
      </c>
    </row>
    <row r="22" spans="2:31" ht="15" customHeight="1">
      <c r="B22" s="16">
        <f t="shared" si="154"/>
        <v>4</v>
      </c>
      <c r="C22" s="26" t="s">
        <v>261</v>
      </c>
      <c r="D22" s="26" t="s">
        <v>187</v>
      </c>
      <c r="E22" s="57">
        <v>72350</v>
      </c>
      <c r="F22" s="27">
        <v>45021</v>
      </c>
      <c r="G22" s="7"/>
      <c r="H22" s="35">
        <v>0.1</v>
      </c>
      <c r="I22" s="36">
        <f t="shared" ref="I22:I24" si="172">E22*H22</f>
        <v>7235</v>
      </c>
      <c r="J22" s="35">
        <f t="shared" ref="J22:J24" si="173">100%-H22</f>
        <v>0.9</v>
      </c>
      <c r="K22" s="36">
        <f t="shared" ref="K22:K24" si="174">E22*J22</f>
        <v>65115</v>
      </c>
      <c r="L22" s="4">
        <f t="shared" ref="L22:L24" si="175">I22+K22</f>
        <v>72350</v>
      </c>
      <c r="M22" s="7"/>
      <c r="N22" s="33">
        <f t="shared" ref="N22:N24" si="176">O22/E22</f>
        <v>0.11362819626814098</v>
      </c>
      <c r="O22" s="34">
        <v>8221</v>
      </c>
      <c r="P22" s="33">
        <f t="shared" ref="P22:P24" si="177">Q22/E22</f>
        <v>0.88637180373185898</v>
      </c>
      <c r="Q22" s="34">
        <f t="shared" ref="Q22:Q24" si="178">L22-O22</f>
        <v>64129</v>
      </c>
      <c r="R22" s="5">
        <f t="shared" ref="R22:R24" si="179">O22+Q22</f>
        <v>72350</v>
      </c>
      <c r="S22" s="7">
        <f t="shared" ref="S22:S24" si="180">+R22-E22</f>
        <v>0</v>
      </c>
      <c r="T22" s="29">
        <v>0</v>
      </c>
      <c r="U22" s="30">
        <f t="shared" ref="U22:U24" si="181">E22*T22</f>
        <v>0</v>
      </c>
      <c r="V22" s="29">
        <v>1</v>
      </c>
      <c r="W22" s="30">
        <f t="shared" ref="W22:W24" si="182">E22*V22</f>
        <v>72350</v>
      </c>
      <c r="X22" s="6">
        <f t="shared" ref="X22:X24" si="183">U22+W22</f>
        <v>72350</v>
      </c>
      <c r="Y22" s="7"/>
      <c r="Z22" s="116">
        <v>1.4999999999999999E-2</v>
      </c>
      <c r="AA22" s="91">
        <f t="shared" ref="AA22:AA24" si="184">L22*Z22</f>
        <v>1085.25</v>
      </c>
      <c r="AB22" s="90">
        <f t="shared" ref="AB22:AB24" si="185">100%-Z22</f>
        <v>0.98499999999999999</v>
      </c>
      <c r="AC22" s="91">
        <f t="shared" ref="AC22:AC24" si="186">L22*AB22</f>
        <v>71264.75</v>
      </c>
      <c r="AD22" s="92">
        <f t="shared" ref="AD22:AD24" si="187">AA22+AC22</f>
        <v>72350</v>
      </c>
      <c r="AE22" s="144">
        <f t="shared" ref="AE22:AE24" si="188">+AD22-E22</f>
        <v>0</v>
      </c>
    </row>
    <row r="23" spans="2:31" ht="15" customHeight="1">
      <c r="B23" s="16">
        <f t="shared" si="154"/>
        <v>5</v>
      </c>
      <c r="C23" s="32" t="s">
        <v>262</v>
      </c>
      <c r="D23" s="32" t="s">
        <v>161</v>
      </c>
      <c r="E23" s="31">
        <v>77000</v>
      </c>
      <c r="F23" s="27">
        <v>45022</v>
      </c>
      <c r="G23" s="7"/>
      <c r="H23" s="35">
        <v>0.05</v>
      </c>
      <c r="I23" s="36">
        <f t="shared" si="172"/>
        <v>3850</v>
      </c>
      <c r="J23" s="35">
        <f t="shared" si="173"/>
        <v>0.95</v>
      </c>
      <c r="K23" s="36">
        <f t="shared" si="174"/>
        <v>73150</v>
      </c>
      <c r="L23" s="4">
        <f t="shared" si="175"/>
        <v>77000</v>
      </c>
      <c r="M23" s="7"/>
      <c r="N23" s="33">
        <f t="shared" si="176"/>
        <v>4.6207792207792205E-2</v>
      </c>
      <c r="O23" s="34">
        <v>3558</v>
      </c>
      <c r="P23" s="33">
        <f t="shared" si="177"/>
        <v>0.95379220779220775</v>
      </c>
      <c r="Q23" s="34">
        <f t="shared" si="178"/>
        <v>73442</v>
      </c>
      <c r="R23" s="5">
        <f t="shared" si="179"/>
        <v>77000</v>
      </c>
      <c r="S23" s="7">
        <f t="shared" si="180"/>
        <v>0</v>
      </c>
      <c r="T23" s="29">
        <v>0</v>
      </c>
      <c r="U23" s="30">
        <f t="shared" si="181"/>
        <v>0</v>
      </c>
      <c r="V23" s="29">
        <v>1</v>
      </c>
      <c r="W23" s="30">
        <f t="shared" si="182"/>
        <v>77000</v>
      </c>
      <c r="X23" s="6">
        <f t="shared" si="183"/>
        <v>77000</v>
      </c>
      <c r="Y23" s="7"/>
      <c r="Z23" s="116">
        <v>1.4999999999999999E-2</v>
      </c>
      <c r="AA23" s="91">
        <f t="shared" si="184"/>
        <v>1155</v>
      </c>
      <c r="AB23" s="90">
        <f t="shared" si="185"/>
        <v>0.98499999999999999</v>
      </c>
      <c r="AC23" s="91">
        <f t="shared" si="186"/>
        <v>75845</v>
      </c>
      <c r="AD23" s="92">
        <f t="shared" si="187"/>
        <v>77000</v>
      </c>
      <c r="AE23" s="144">
        <f t="shared" si="188"/>
        <v>0</v>
      </c>
    </row>
    <row r="24" spans="2:31" ht="15" customHeight="1">
      <c r="B24" s="16">
        <f t="shared" si="154"/>
        <v>6</v>
      </c>
      <c r="C24" s="32" t="s">
        <v>264</v>
      </c>
      <c r="D24" s="32" t="s">
        <v>128</v>
      </c>
      <c r="E24" s="31">
        <v>68600</v>
      </c>
      <c r="F24" s="27">
        <v>45023</v>
      </c>
      <c r="G24" s="7"/>
      <c r="H24" s="35">
        <v>0.05</v>
      </c>
      <c r="I24" s="36">
        <f t="shared" si="172"/>
        <v>3430</v>
      </c>
      <c r="J24" s="35">
        <f t="shared" si="173"/>
        <v>0.95</v>
      </c>
      <c r="K24" s="36">
        <f t="shared" si="174"/>
        <v>65170</v>
      </c>
      <c r="L24" s="4">
        <f t="shared" si="175"/>
        <v>68600</v>
      </c>
      <c r="M24" s="7"/>
      <c r="N24" s="33">
        <f t="shared" si="176"/>
        <v>5.154518950437318E-2</v>
      </c>
      <c r="O24" s="34">
        <v>3536</v>
      </c>
      <c r="P24" s="33">
        <f t="shared" si="177"/>
        <v>0.94845481049562685</v>
      </c>
      <c r="Q24" s="34">
        <f t="shared" si="178"/>
        <v>65064</v>
      </c>
      <c r="R24" s="5">
        <f t="shared" si="179"/>
        <v>68600</v>
      </c>
      <c r="S24" s="7">
        <f t="shared" si="180"/>
        <v>0</v>
      </c>
      <c r="T24" s="29">
        <v>0</v>
      </c>
      <c r="U24" s="30">
        <f t="shared" si="181"/>
        <v>0</v>
      </c>
      <c r="V24" s="29">
        <v>1</v>
      </c>
      <c r="W24" s="30">
        <f t="shared" si="182"/>
        <v>68600</v>
      </c>
      <c r="X24" s="6">
        <f t="shared" si="183"/>
        <v>68600</v>
      </c>
      <c r="Y24" s="7"/>
      <c r="Z24" s="116">
        <v>1.4999999999999999E-2</v>
      </c>
      <c r="AA24" s="91">
        <f t="shared" si="184"/>
        <v>1029</v>
      </c>
      <c r="AB24" s="90">
        <f t="shared" si="185"/>
        <v>0.98499999999999999</v>
      </c>
      <c r="AC24" s="91">
        <f t="shared" si="186"/>
        <v>67571</v>
      </c>
      <c r="AD24" s="92">
        <f t="shared" si="187"/>
        <v>68600</v>
      </c>
      <c r="AE24" s="144">
        <f t="shared" si="188"/>
        <v>0</v>
      </c>
    </row>
    <row r="25" spans="2:31" ht="15" customHeight="1">
      <c r="B25" s="16">
        <f t="shared" si="154"/>
        <v>7</v>
      </c>
      <c r="C25" s="32" t="s">
        <v>265</v>
      </c>
      <c r="D25" s="32" t="s">
        <v>266</v>
      </c>
      <c r="E25" s="31">
        <v>73501</v>
      </c>
      <c r="F25" s="27">
        <v>45024</v>
      </c>
      <c r="G25" s="7"/>
      <c r="H25" s="35">
        <v>0.05</v>
      </c>
      <c r="I25" s="36">
        <f t="shared" ref="I25:I26" si="189">E25*H25</f>
        <v>3675.05</v>
      </c>
      <c r="J25" s="35">
        <f t="shared" ref="J25:J26" si="190">100%-H25</f>
        <v>0.95</v>
      </c>
      <c r="K25" s="36">
        <f t="shared" ref="K25:K26" si="191">E25*J25</f>
        <v>69825.95</v>
      </c>
      <c r="L25" s="4">
        <f t="shared" ref="L25:L26" si="192">I25+K25</f>
        <v>73501</v>
      </c>
      <c r="M25" s="7"/>
      <c r="N25" s="33">
        <f t="shared" ref="N25:N26" si="193">O25/E25</f>
        <v>4.9319056883579813E-2</v>
      </c>
      <c r="O25" s="34">
        <v>3625</v>
      </c>
      <c r="P25" s="33">
        <f t="shared" ref="P25:P26" si="194">Q25/E25</f>
        <v>0.95068094311642015</v>
      </c>
      <c r="Q25" s="34">
        <f t="shared" ref="Q25:Q26" si="195">L25-O25</f>
        <v>69876</v>
      </c>
      <c r="R25" s="5">
        <f t="shared" ref="R25:R26" si="196">O25+Q25</f>
        <v>73501</v>
      </c>
      <c r="S25" s="7">
        <f t="shared" ref="S25:S26" si="197">+R25-E25</f>
        <v>0</v>
      </c>
      <c r="T25" s="29">
        <v>0</v>
      </c>
      <c r="U25" s="30">
        <f t="shared" ref="U25:U26" si="198">E25*T25</f>
        <v>0</v>
      </c>
      <c r="V25" s="29">
        <v>1</v>
      </c>
      <c r="W25" s="30">
        <f t="shared" ref="W25:W26" si="199">E25*V25</f>
        <v>73501</v>
      </c>
      <c r="X25" s="6">
        <f t="shared" ref="X25:X26" si="200">U25+W25</f>
        <v>73501</v>
      </c>
      <c r="Y25" s="7"/>
      <c r="Z25" s="116">
        <v>1.4999999999999999E-2</v>
      </c>
      <c r="AA25" s="91">
        <f t="shared" ref="AA25:AA26" si="201">L25*Z25</f>
        <v>1102.5149999999999</v>
      </c>
      <c r="AB25" s="90">
        <f t="shared" ref="AB25:AB26" si="202">100%-Z25</f>
        <v>0.98499999999999999</v>
      </c>
      <c r="AC25" s="91">
        <f t="shared" ref="AC25:AC26" si="203">L25*AB25</f>
        <v>72398.485000000001</v>
      </c>
      <c r="AD25" s="92">
        <f t="shared" ref="AD25:AD26" si="204">AA25+AC25</f>
        <v>73501</v>
      </c>
      <c r="AE25" s="144">
        <f t="shared" ref="AE25:AE26" si="205">+AD25-E25</f>
        <v>0</v>
      </c>
    </row>
    <row r="26" spans="2:31" ht="15" customHeight="1">
      <c r="B26" s="16">
        <f t="shared" si="154"/>
        <v>8</v>
      </c>
      <c r="C26" s="32" t="s">
        <v>149</v>
      </c>
      <c r="D26" s="26" t="s">
        <v>150</v>
      </c>
      <c r="E26" s="31">
        <v>34044</v>
      </c>
      <c r="F26" s="27">
        <v>45027</v>
      </c>
      <c r="G26" s="7"/>
      <c r="H26" s="35">
        <v>0</v>
      </c>
      <c r="I26" s="36">
        <f t="shared" si="189"/>
        <v>0</v>
      </c>
      <c r="J26" s="35">
        <f t="shared" si="190"/>
        <v>1</v>
      </c>
      <c r="K26" s="36">
        <f t="shared" si="191"/>
        <v>34044</v>
      </c>
      <c r="L26" s="4">
        <f t="shared" si="192"/>
        <v>34044</v>
      </c>
      <c r="M26" s="7"/>
      <c r="N26" s="33">
        <f t="shared" si="193"/>
        <v>4.679238632358125E-2</v>
      </c>
      <c r="O26" s="34">
        <v>1593</v>
      </c>
      <c r="P26" s="33">
        <f t="shared" si="194"/>
        <v>0.95320761367641871</v>
      </c>
      <c r="Q26" s="34">
        <f t="shared" si="195"/>
        <v>32451</v>
      </c>
      <c r="R26" s="5">
        <f t="shared" si="196"/>
        <v>34044</v>
      </c>
      <c r="S26" s="7">
        <f t="shared" si="197"/>
        <v>0</v>
      </c>
      <c r="T26" s="29">
        <v>0</v>
      </c>
      <c r="U26" s="30">
        <f t="shared" si="198"/>
        <v>0</v>
      </c>
      <c r="V26" s="29">
        <v>1</v>
      </c>
      <c r="W26" s="30">
        <f t="shared" si="199"/>
        <v>34044</v>
      </c>
      <c r="X26" s="6">
        <f t="shared" si="200"/>
        <v>34044</v>
      </c>
      <c r="Y26" s="7"/>
      <c r="Z26" s="116">
        <v>1.4999999999999999E-2</v>
      </c>
      <c r="AA26" s="91">
        <f t="shared" si="201"/>
        <v>510.65999999999997</v>
      </c>
      <c r="AB26" s="90">
        <f t="shared" si="202"/>
        <v>0.98499999999999999</v>
      </c>
      <c r="AC26" s="91">
        <f t="shared" si="203"/>
        <v>33533.339999999997</v>
      </c>
      <c r="AD26" s="92">
        <f t="shared" si="204"/>
        <v>34044</v>
      </c>
      <c r="AE26" s="144">
        <f t="shared" si="205"/>
        <v>0</v>
      </c>
    </row>
    <row r="27" spans="2:31" ht="15" customHeight="1">
      <c r="B27" s="16">
        <f t="shared" si="154"/>
        <v>9</v>
      </c>
      <c r="C27" s="32" t="s">
        <v>267</v>
      </c>
      <c r="D27" s="26" t="s">
        <v>125</v>
      </c>
      <c r="E27" s="31">
        <v>73118</v>
      </c>
      <c r="F27" s="27">
        <v>45029</v>
      </c>
      <c r="G27" s="7"/>
      <c r="H27" s="35">
        <v>0.05</v>
      </c>
      <c r="I27" s="36">
        <f t="shared" ref="I27" si="206">E27*H27</f>
        <v>3655.9</v>
      </c>
      <c r="J27" s="35">
        <f t="shared" ref="J27" si="207">100%-H27</f>
        <v>0.95</v>
      </c>
      <c r="K27" s="36">
        <f t="shared" ref="K27" si="208">E27*J27</f>
        <v>69462.099999999991</v>
      </c>
      <c r="L27" s="4">
        <f t="shared" ref="L27" si="209">I27+K27</f>
        <v>73117.999999999985</v>
      </c>
      <c r="M27" s="7"/>
      <c r="N27" s="33">
        <f t="shared" ref="N27" si="210">O27/E27</f>
        <v>8.95812248693892E-2</v>
      </c>
      <c r="O27" s="34">
        <v>6550</v>
      </c>
      <c r="P27" s="33">
        <f t="shared" ref="P27" si="211">Q27/E27</f>
        <v>0.91041877513061065</v>
      </c>
      <c r="Q27" s="34">
        <f t="shared" ref="Q27" si="212">L27-O27</f>
        <v>66567.999999999985</v>
      </c>
      <c r="R27" s="5">
        <f t="shared" ref="R27" si="213">O27+Q27</f>
        <v>73117.999999999985</v>
      </c>
      <c r="S27" s="7">
        <f t="shared" ref="S27" si="214">+R27-E27</f>
        <v>0</v>
      </c>
      <c r="T27" s="29">
        <v>0</v>
      </c>
      <c r="U27" s="30">
        <f t="shared" ref="U27" si="215">E27*T27</f>
        <v>0</v>
      </c>
      <c r="V27" s="29">
        <v>1</v>
      </c>
      <c r="W27" s="30">
        <f t="shared" ref="W27" si="216">E27*V27</f>
        <v>73118</v>
      </c>
      <c r="X27" s="6">
        <f t="shared" ref="X27" si="217">U27+W27</f>
        <v>73118</v>
      </c>
      <c r="Y27" s="7"/>
      <c r="Z27" s="116">
        <v>1.4999999999999999E-2</v>
      </c>
      <c r="AA27" s="91">
        <f t="shared" ref="AA27" si="218">L27*Z27</f>
        <v>1096.7699999999998</v>
      </c>
      <c r="AB27" s="90">
        <f t="shared" ref="AB27" si="219">100%-Z27</f>
        <v>0.98499999999999999</v>
      </c>
      <c r="AC27" s="91">
        <f t="shared" ref="AC27" si="220">L27*AB27</f>
        <v>72021.229999999981</v>
      </c>
      <c r="AD27" s="92">
        <f t="shared" ref="AD27" si="221">AA27+AC27</f>
        <v>73117.999999999985</v>
      </c>
      <c r="AE27" s="144">
        <f t="shared" ref="AE27" si="222">+AD27-E27</f>
        <v>0</v>
      </c>
    </row>
    <row r="28" spans="2:31" ht="15" customHeight="1">
      <c r="B28" s="16">
        <f t="shared" si="154"/>
        <v>10</v>
      </c>
      <c r="C28" s="32" t="s">
        <v>197</v>
      </c>
      <c r="D28" s="26" t="s">
        <v>146</v>
      </c>
      <c r="E28" s="31">
        <v>13504</v>
      </c>
      <c r="F28" s="27">
        <v>45030</v>
      </c>
      <c r="G28" s="7"/>
      <c r="H28" s="35">
        <v>0</v>
      </c>
      <c r="I28" s="36">
        <f t="shared" ref="I28" si="223">E28*H28</f>
        <v>0</v>
      </c>
      <c r="J28" s="35">
        <f t="shared" ref="J28" si="224">100%-H28</f>
        <v>1</v>
      </c>
      <c r="K28" s="36">
        <f t="shared" ref="K28" si="225">E28*J28</f>
        <v>13504</v>
      </c>
      <c r="L28" s="4">
        <f t="shared" ref="L28" si="226">I28+K28</f>
        <v>13504</v>
      </c>
      <c r="M28" s="7"/>
      <c r="N28" s="33">
        <f t="shared" ref="N28" si="227">O28/E28</f>
        <v>0</v>
      </c>
      <c r="O28" s="34">
        <v>0</v>
      </c>
      <c r="P28" s="33">
        <f t="shared" ref="P28" si="228">Q28/E28</f>
        <v>1</v>
      </c>
      <c r="Q28" s="34">
        <f t="shared" ref="Q28" si="229">L28-O28</f>
        <v>13504</v>
      </c>
      <c r="R28" s="5">
        <f t="shared" ref="R28" si="230">O28+Q28</f>
        <v>13504</v>
      </c>
      <c r="S28" s="7">
        <f t="shared" ref="S28" si="231">+R28-E28</f>
        <v>0</v>
      </c>
      <c r="T28" s="29">
        <v>0</v>
      </c>
      <c r="U28" s="30">
        <f t="shared" ref="U28" si="232">E28*T28</f>
        <v>0</v>
      </c>
      <c r="V28" s="29">
        <v>1</v>
      </c>
      <c r="W28" s="30">
        <f t="shared" ref="W28" si="233">E28*V28</f>
        <v>13504</v>
      </c>
      <c r="X28" s="6">
        <f t="shared" ref="X28" si="234">U28+W28</f>
        <v>13504</v>
      </c>
      <c r="Y28" s="7"/>
      <c r="Z28" s="116">
        <v>1.4999999999999999E-2</v>
      </c>
      <c r="AA28" s="91">
        <f t="shared" ref="AA28" si="235">L28*Z28</f>
        <v>202.56</v>
      </c>
      <c r="AB28" s="90">
        <f t="shared" ref="AB28" si="236">100%-Z28</f>
        <v>0.98499999999999999</v>
      </c>
      <c r="AC28" s="91">
        <f t="shared" ref="AC28" si="237">L28*AB28</f>
        <v>13301.44</v>
      </c>
      <c r="AD28" s="92">
        <f t="shared" ref="AD28" si="238">AA28+AC28</f>
        <v>13504</v>
      </c>
      <c r="AE28" s="144">
        <f t="shared" ref="AE28" si="239">+AD28-E28</f>
        <v>0</v>
      </c>
    </row>
    <row r="29" spans="2:31" ht="15" customHeight="1">
      <c r="B29" s="16">
        <f t="shared" si="154"/>
        <v>11</v>
      </c>
      <c r="C29" s="32" t="s">
        <v>176</v>
      </c>
      <c r="D29" s="26" t="s">
        <v>146</v>
      </c>
      <c r="E29" s="31">
        <v>13511</v>
      </c>
      <c r="F29" s="27">
        <v>45032</v>
      </c>
      <c r="G29" s="7"/>
      <c r="H29" s="35">
        <v>0</v>
      </c>
      <c r="I29" s="36">
        <f t="shared" ref="I29:I30" si="240">E29*H29</f>
        <v>0</v>
      </c>
      <c r="J29" s="35">
        <f t="shared" ref="J29:J30" si="241">100%-H29</f>
        <v>1</v>
      </c>
      <c r="K29" s="36">
        <f t="shared" ref="K29:K30" si="242">E29*J29</f>
        <v>13511</v>
      </c>
      <c r="L29" s="4">
        <f t="shared" ref="L29:L30" si="243">I29+K29</f>
        <v>13511</v>
      </c>
      <c r="M29" s="7"/>
      <c r="N29" s="33">
        <f t="shared" ref="N29" si="244">O29/E29</f>
        <v>0</v>
      </c>
      <c r="O29" s="34">
        <v>0</v>
      </c>
      <c r="P29" s="33">
        <f t="shared" ref="P29" si="245">Q29/E29</f>
        <v>1</v>
      </c>
      <c r="Q29" s="34">
        <f t="shared" ref="Q29" si="246">L29-O29</f>
        <v>13511</v>
      </c>
      <c r="R29" s="5">
        <f t="shared" ref="R29" si="247">O29+Q29</f>
        <v>13511</v>
      </c>
      <c r="S29" s="7">
        <f t="shared" ref="S29" si="248">+R29-E29</f>
        <v>0</v>
      </c>
      <c r="T29" s="29">
        <v>0</v>
      </c>
      <c r="U29" s="30">
        <f t="shared" ref="U29" si="249">E29*T29</f>
        <v>0</v>
      </c>
      <c r="V29" s="29">
        <v>1</v>
      </c>
      <c r="W29" s="30">
        <f t="shared" ref="W29" si="250">E29*V29</f>
        <v>13511</v>
      </c>
      <c r="X29" s="6">
        <f t="shared" ref="X29" si="251">U29+W29</f>
        <v>13511</v>
      </c>
      <c r="Y29" s="7"/>
      <c r="Z29" s="116">
        <v>1.4999999999999999E-2</v>
      </c>
      <c r="AA29" s="91">
        <f t="shared" ref="AA29" si="252">L29*Z29</f>
        <v>202.66499999999999</v>
      </c>
      <c r="AB29" s="90">
        <f t="shared" ref="AB29" si="253">100%-Z29</f>
        <v>0.98499999999999999</v>
      </c>
      <c r="AC29" s="91">
        <f t="shared" ref="AC29" si="254">L29*AB29</f>
        <v>13308.334999999999</v>
      </c>
      <c r="AD29" s="92">
        <f t="shared" ref="AD29" si="255">AA29+AC29</f>
        <v>13511</v>
      </c>
      <c r="AE29" s="144">
        <f t="shared" ref="AE29" si="256">+AD29-E29</f>
        <v>0</v>
      </c>
    </row>
    <row r="30" spans="2:31" ht="15" customHeight="1">
      <c r="B30" s="16">
        <f t="shared" si="154"/>
        <v>12</v>
      </c>
      <c r="C30" s="32" t="s">
        <v>268</v>
      </c>
      <c r="D30" s="26" t="s">
        <v>269</v>
      </c>
      <c r="E30" s="31">
        <v>71272</v>
      </c>
      <c r="F30" s="27">
        <v>45032</v>
      </c>
      <c r="G30" s="7"/>
      <c r="H30" s="35">
        <v>0.1</v>
      </c>
      <c r="I30" s="36">
        <f t="shared" si="240"/>
        <v>7127.2000000000007</v>
      </c>
      <c r="J30" s="35">
        <f t="shared" si="241"/>
        <v>0.9</v>
      </c>
      <c r="K30" s="36">
        <f t="shared" si="242"/>
        <v>64144.800000000003</v>
      </c>
      <c r="L30" s="4">
        <f t="shared" si="243"/>
        <v>71272</v>
      </c>
      <c r="M30" s="7"/>
      <c r="N30" s="33">
        <f t="shared" ref="N30:N32" si="257">O30/E30</f>
        <v>0.10887866202716354</v>
      </c>
      <c r="O30" s="34">
        <v>7760</v>
      </c>
      <c r="P30" s="33">
        <f t="shared" ref="P30:P32" si="258">Q30/E30</f>
        <v>0.89112133797283644</v>
      </c>
      <c r="Q30" s="34">
        <f t="shared" ref="Q30:Q32" si="259">L30-O30</f>
        <v>63512</v>
      </c>
      <c r="R30" s="5">
        <f t="shared" ref="R30:R32" si="260">O30+Q30</f>
        <v>71272</v>
      </c>
      <c r="S30" s="7">
        <f t="shared" ref="S30:S32" si="261">+R30-E30</f>
        <v>0</v>
      </c>
      <c r="T30" s="29">
        <v>0</v>
      </c>
      <c r="U30" s="30">
        <f t="shared" ref="U30:U32" si="262">E30*T30</f>
        <v>0</v>
      </c>
      <c r="V30" s="29">
        <v>1</v>
      </c>
      <c r="W30" s="30">
        <f t="shared" ref="W30:W32" si="263">E30*V30</f>
        <v>71272</v>
      </c>
      <c r="X30" s="6">
        <f t="shared" ref="X30:X32" si="264">U30+W30</f>
        <v>71272</v>
      </c>
      <c r="Y30" s="7"/>
      <c r="Z30" s="116">
        <v>1.4999999999999999E-2</v>
      </c>
      <c r="AA30" s="91">
        <f t="shared" ref="AA30:AA32" si="265">L30*Z30</f>
        <v>1069.08</v>
      </c>
      <c r="AB30" s="90">
        <f t="shared" ref="AB30:AB32" si="266">100%-Z30</f>
        <v>0.98499999999999999</v>
      </c>
      <c r="AC30" s="91">
        <f t="shared" ref="AC30:AC32" si="267">L30*AB30</f>
        <v>70202.92</v>
      </c>
      <c r="AD30" s="92">
        <f t="shared" ref="AD30:AD32" si="268">AA30+AC30</f>
        <v>71272</v>
      </c>
      <c r="AE30" s="144">
        <f t="shared" ref="AE30:AE32" si="269">+AD30-E30</f>
        <v>0</v>
      </c>
    </row>
    <row r="31" spans="2:31" ht="15" customHeight="1">
      <c r="B31" s="16">
        <f t="shared" si="154"/>
        <v>13</v>
      </c>
      <c r="C31" s="32" t="s">
        <v>270</v>
      </c>
      <c r="D31" s="26" t="s">
        <v>187</v>
      </c>
      <c r="E31" s="31">
        <v>76385</v>
      </c>
      <c r="F31" s="27">
        <v>45034</v>
      </c>
      <c r="G31" s="7"/>
      <c r="H31" s="35">
        <v>0.05</v>
      </c>
      <c r="I31" s="36">
        <f t="shared" ref="I31:I32" si="270">E31*H31</f>
        <v>3819.25</v>
      </c>
      <c r="J31" s="35">
        <f t="shared" ref="J31:J32" si="271">100%-H31</f>
        <v>0.95</v>
      </c>
      <c r="K31" s="36">
        <f t="shared" ref="K31:K32" si="272">E31*J31</f>
        <v>72565.75</v>
      </c>
      <c r="L31" s="4">
        <f t="shared" ref="L31:L32" si="273">I31+K31</f>
        <v>76385</v>
      </c>
      <c r="M31" s="7"/>
      <c r="N31" s="33">
        <f t="shared" si="257"/>
        <v>6.1792236695686328E-2</v>
      </c>
      <c r="O31" s="34">
        <v>4720</v>
      </c>
      <c r="P31" s="33">
        <f t="shared" si="258"/>
        <v>0.93820776330431366</v>
      </c>
      <c r="Q31" s="34">
        <f t="shared" si="259"/>
        <v>71665</v>
      </c>
      <c r="R31" s="5">
        <f t="shared" si="260"/>
        <v>76385</v>
      </c>
      <c r="S31" s="7">
        <f t="shared" si="261"/>
        <v>0</v>
      </c>
      <c r="T31" s="29">
        <v>0</v>
      </c>
      <c r="U31" s="30">
        <f t="shared" si="262"/>
        <v>0</v>
      </c>
      <c r="V31" s="29">
        <v>1</v>
      </c>
      <c r="W31" s="30">
        <f t="shared" si="263"/>
        <v>76385</v>
      </c>
      <c r="X31" s="6">
        <f t="shared" si="264"/>
        <v>76385</v>
      </c>
      <c r="Y31" s="7"/>
      <c r="Z31" s="116">
        <v>1.4999999999999999E-2</v>
      </c>
      <c r="AA31" s="91">
        <f t="shared" si="265"/>
        <v>1145.7749999999999</v>
      </c>
      <c r="AB31" s="90">
        <f t="shared" si="266"/>
        <v>0.98499999999999999</v>
      </c>
      <c r="AC31" s="91">
        <f t="shared" si="267"/>
        <v>75239.225000000006</v>
      </c>
      <c r="AD31" s="92">
        <f t="shared" si="268"/>
        <v>76385</v>
      </c>
      <c r="AE31" s="144">
        <f t="shared" si="269"/>
        <v>0</v>
      </c>
    </row>
    <row r="32" spans="2:31" ht="15" customHeight="1">
      <c r="B32" s="16">
        <f t="shared" si="154"/>
        <v>14</v>
      </c>
      <c r="C32" s="32" t="s">
        <v>271</v>
      </c>
      <c r="D32" s="26" t="s">
        <v>142</v>
      </c>
      <c r="E32" s="31">
        <v>50860</v>
      </c>
      <c r="F32" s="27">
        <v>45034</v>
      </c>
      <c r="G32" s="7"/>
      <c r="H32" s="35">
        <v>0</v>
      </c>
      <c r="I32" s="36">
        <f t="shared" si="270"/>
        <v>0</v>
      </c>
      <c r="J32" s="35">
        <f t="shared" si="271"/>
        <v>1</v>
      </c>
      <c r="K32" s="36">
        <f t="shared" si="272"/>
        <v>50860</v>
      </c>
      <c r="L32" s="4">
        <f t="shared" si="273"/>
        <v>50860</v>
      </c>
      <c r="M32" s="7"/>
      <c r="N32" s="33">
        <f t="shared" si="257"/>
        <v>1.2092017302398742E-2</v>
      </c>
      <c r="O32" s="34">
        <v>615</v>
      </c>
      <c r="P32" s="33">
        <f t="shared" si="258"/>
        <v>0.98790798269760127</v>
      </c>
      <c r="Q32" s="34">
        <f t="shared" si="259"/>
        <v>50245</v>
      </c>
      <c r="R32" s="5">
        <f t="shared" si="260"/>
        <v>50860</v>
      </c>
      <c r="S32" s="7">
        <f t="shared" si="261"/>
        <v>0</v>
      </c>
      <c r="T32" s="29">
        <v>0</v>
      </c>
      <c r="U32" s="30">
        <f t="shared" si="262"/>
        <v>0</v>
      </c>
      <c r="V32" s="29">
        <v>1</v>
      </c>
      <c r="W32" s="30">
        <f t="shared" si="263"/>
        <v>50860</v>
      </c>
      <c r="X32" s="6">
        <f t="shared" si="264"/>
        <v>50860</v>
      </c>
      <c r="Y32" s="7"/>
      <c r="Z32" s="116">
        <v>1.4999999999999999E-2</v>
      </c>
      <c r="AA32" s="91">
        <f t="shared" si="265"/>
        <v>762.9</v>
      </c>
      <c r="AB32" s="90">
        <f t="shared" si="266"/>
        <v>0.98499999999999999</v>
      </c>
      <c r="AC32" s="91">
        <f t="shared" si="267"/>
        <v>50097.1</v>
      </c>
      <c r="AD32" s="92">
        <f t="shared" si="268"/>
        <v>50860</v>
      </c>
      <c r="AE32" s="144">
        <f t="shared" si="269"/>
        <v>0</v>
      </c>
    </row>
    <row r="33" spans="2:31" ht="15" customHeight="1">
      <c r="B33" s="16">
        <f t="shared" si="154"/>
        <v>15</v>
      </c>
      <c r="C33" s="32" t="s">
        <v>138</v>
      </c>
      <c r="D33" s="26" t="s">
        <v>139</v>
      </c>
      <c r="E33" s="31">
        <v>77003</v>
      </c>
      <c r="F33" s="27">
        <v>45037</v>
      </c>
      <c r="G33" s="7"/>
      <c r="H33" s="35">
        <v>0</v>
      </c>
      <c r="I33" s="36">
        <f t="shared" ref="I33" si="274">E33*H33</f>
        <v>0</v>
      </c>
      <c r="J33" s="35">
        <f t="shared" ref="J33" si="275">100%-H33</f>
        <v>1</v>
      </c>
      <c r="K33" s="36">
        <f t="shared" ref="K33" si="276">E33*J33</f>
        <v>77003</v>
      </c>
      <c r="L33" s="4">
        <f t="shared" ref="L33" si="277">I33+K33</f>
        <v>77003</v>
      </c>
      <c r="M33" s="7"/>
      <c r="N33" s="33">
        <f t="shared" ref="N33" si="278">O33/E33</f>
        <v>1.3635832370167396E-3</v>
      </c>
      <c r="O33" s="34">
        <v>105</v>
      </c>
      <c r="P33" s="33">
        <f t="shared" ref="P33" si="279">Q33/E33</f>
        <v>0.99863641676298331</v>
      </c>
      <c r="Q33" s="34">
        <f t="shared" ref="Q33" si="280">L33-O33</f>
        <v>76898</v>
      </c>
      <c r="R33" s="5">
        <f t="shared" ref="R33" si="281">O33+Q33</f>
        <v>77003</v>
      </c>
      <c r="S33" s="7">
        <f t="shared" ref="S33" si="282">+R33-E33</f>
        <v>0</v>
      </c>
      <c r="T33" s="29">
        <v>0</v>
      </c>
      <c r="U33" s="30">
        <f t="shared" ref="U33" si="283">E33*T33</f>
        <v>0</v>
      </c>
      <c r="V33" s="29">
        <v>1</v>
      </c>
      <c r="W33" s="30">
        <f t="shared" ref="W33" si="284">E33*V33</f>
        <v>77003</v>
      </c>
      <c r="X33" s="6">
        <f t="shared" ref="X33" si="285">U33+W33</f>
        <v>77003</v>
      </c>
      <c r="Y33" s="7"/>
      <c r="Z33" s="116">
        <v>1.4999999999999999E-2</v>
      </c>
      <c r="AA33" s="91">
        <f t="shared" ref="AA33" si="286">L33*Z33</f>
        <v>1155.0449999999998</v>
      </c>
      <c r="AB33" s="90">
        <f t="shared" ref="AB33" si="287">100%-Z33</f>
        <v>0.98499999999999999</v>
      </c>
      <c r="AC33" s="91">
        <f t="shared" ref="AC33" si="288">L33*AB33</f>
        <v>75847.955000000002</v>
      </c>
      <c r="AD33" s="92">
        <f t="shared" ref="AD33" si="289">AA33+AC33</f>
        <v>77003</v>
      </c>
      <c r="AE33" s="144">
        <f t="shared" ref="AE33" si="290">+AD33-E33</f>
        <v>0</v>
      </c>
    </row>
    <row r="34" spans="2:31" ht="15" customHeight="1">
      <c r="B34" s="16">
        <f t="shared" si="154"/>
        <v>16</v>
      </c>
      <c r="C34" s="32" t="s">
        <v>272</v>
      </c>
      <c r="D34" s="26" t="s">
        <v>148</v>
      </c>
      <c r="E34" s="31">
        <v>87998</v>
      </c>
      <c r="F34" s="27">
        <v>45039</v>
      </c>
      <c r="G34" s="7"/>
      <c r="H34" s="35">
        <v>0</v>
      </c>
      <c r="I34" s="36">
        <f t="shared" ref="I34" si="291">E34*H34</f>
        <v>0</v>
      </c>
      <c r="J34" s="35">
        <f t="shared" ref="J34" si="292">100%-H34</f>
        <v>1</v>
      </c>
      <c r="K34" s="36">
        <f t="shared" ref="K34" si="293">E34*J34</f>
        <v>87998</v>
      </c>
      <c r="L34" s="4">
        <f t="shared" ref="L34" si="294">I34+K34</f>
        <v>87998</v>
      </c>
      <c r="M34" s="7"/>
      <c r="N34" s="33">
        <f t="shared" ref="N34" si="295">O34/E34</f>
        <v>0</v>
      </c>
      <c r="O34" s="34">
        <v>0</v>
      </c>
      <c r="P34" s="33">
        <f t="shared" ref="P34" si="296">Q34/E34</f>
        <v>1</v>
      </c>
      <c r="Q34" s="34">
        <f t="shared" ref="Q34" si="297">L34-O34</f>
        <v>87998</v>
      </c>
      <c r="R34" s="5">
        <f t="shared" ref="R34" si="298">O34+Q34</f>
        <v>87998</v>
      </c>
      <c r="S34" s="7">
        <f t="shared" ref="S34" si="299">+R34-E34</f>
        <v>0</v>
      </c>
      <c r="T34" s="29">
        <v>0</v>
      </c>
      <c r="U34" s="30">
        <f t="shared" ref="U34" si="300">E34*T34</f>
        <v>0</v>
      </c>
      <c r="V34" s="29">
        <v>1</v>
      </c>
      <c r="W34" s="30">
        <f t="shared" ref="W34" si="301">E34*V34</f>
        <v>87998</v>
      </c>
      <c r="X34" s="6">
        <f t="shared" ref="X34" si="302">U34+W34</f>
        <v>87998</v>
      </c>
      <c r="Y34" s="7"/>
      <c r="Z34" s="116">
        <v>1.4999999999999999E-2</v>
      </c>
      <c r="AA34" s="91">
        <f t="shared" ref="AA34" si="303">L34*Z34</f>
        <v>1319.97</v>
      </c>
      <c r="AB34" s="90">
        <f t="shared" ref="AB34" si="304">100%-Z34</f>
        <v>0.98499999999999999</v>
      </c>
      <c r="AC34" s="91">
        <f t="shared" ref="AC34" si="305">L34*AB34</f>
        <v>86678.03</v>
      </c>
      <c r="AD34" s="92">
        <f t="shared" ref="AD34" si="306">AA34+AC34</f>
        <v>87998</v>
      </c>
      <c r="AE34" s="144">
        <f t="shared" ref="AE34" si="307">+AD34-E34</f>
        <v>0</v>
      </c>
    </row>
    <row r="35" spans="2:31" ht="15" customHeight="1">
      <c r="B35" s="16">
        <f t="shared" si="154"/>
        <v>17</v>
      </c>
      <c r="C35" s="32" t="s">
        <v>124</v>
      </c>
      <c r="D35" s="26" t="s">
        <v>171</v>
      </c>
      <c r="E35" s="31">
        <v>68600</v>
      </c>
      <c r="F35" s="27">
        <v>45043</v>
      </c>
      <c r="G35" s="7"/>
      <c r="H35" s="35">
        <v>0</v>
      </c>
      <c r="I35" s="36">
        <f t="shared" ref="I35" si="308">E35*H35</f>
        <v>0</v>
      </c>
      <c r="J35" s="35">
        <f t="shared" ref="J35" si="309">100%-H35</f>
        <v>1</v>
      </c>
      <c r="K35" s="36">
        <f t="shared" ref="K35" si="310">E35*J35</f>
        <v>68600</v>
      </c>
      <c r="L35" s="4">
        <f t="shared" ref="L35" si="311">I35+K35</f>
        <v>68600</v>
      </c>
      <c r="M35" s="7"/>
      <c r="N35" s="33">
        <f t="shared" ref="N35" si="312">O35/E35</f>
        <v>1.9096209912536444E-3</v>
      </c>
      <c r="O35" s="34">
        <v>131</v>
      </c>
      <c r="P35" s="33">
        <f t="shared" ref="P35" si="313">Q35/E35</f>
        <v>0.99809037900874631</v>
      </c>
      <c r="Q35" s="34">
        <f t="shared" ref="Q35" si="314">L35-O35</f>
        <v>68469</v>
      </c>
      <c r="R35" s="5">
        <f t="shared" ref="R35" si="315">O35+Q35</f>
        <v>68600</v>
      </c>
      <c r="S35" s="7">
        <f t="shared" ref="S35" si="316">+R35-E35</f>
        <v>0</v>
      </c>
      <c r="T35" s="29">
        <v>0</v>
      </c>
      <c r="U35" s="30">
        <f t="shared" ref="U35" si="317">E35*T35</f>
        <v>0</v>
      </c>
      <c r="V35" s="29">
        <v>1</v>
      </c>
      <c r="W35" s="30">
        <f t="shared" ref="W35" si="318">E35*V35</f>
        <v>68600</v>
      </c>
      <c r="X35" s="6">
        <f t="shared" ref="X35" si="319">U35+W35</f>
        <v>68600</v>
      </c>
      <c r="Y35" s="7"/>
      <c r="Z35" s="116">
        <v>1.4999999999999999E-2</v>
      </c>
      <c r="AA35" s="91">
        <f t="shared" ref="AA35" si="320">L35*Z35</f>
        <v>1029</v>
      </c>
      <c r="AB35" s="90">
        <f t="shared" ref="AB35" si="321">100%-Z35</f>
        <v>0.98499999999999999</v>
      </c>
      <c r="AC35" s="91">
        <f t="shared" ref="AC35" si="322">L35*AB35</f>
        <v>67571</v>
      </c>
      <c r="AD35" s="92">
        <f t="shared" ref="AD35" si="323">AA35+AC35</f>
        <v>68600</v>
      </c>
      <c r="AE35" s="144">
        <f t="shared" ref="AE35" si="324">+AD35-E35</f>
        <v>0</v>
      </c>
    </row>
    <row r="36" spans="2:31" ht="15" customHeight="1">
      <c r="B36" s="16">
        <f t="shared" si="154"/>
        <v>18</v>
      </c>
      <c r="C36" s="32" t="s">
        <v>274</v>
      </c>
      <c r="D36" s="26" t="s">
        <v>87</v>
      </c>
      <c r="E36" s="31">
        <v>51702</v>
      </c>
      <c r="F36" s="27">
        <v>45045</v>
      </c>
      <c r="G36" s="7"/>
      <c r="H36" s="35">
        <v>0</v>
      </c>
      <c r="I36" s="36">
        <f t="shared" ref="I36" si="325">E36*H36</f>
        <v>0</v>
      </c>
      <c r="J36" s="35">
        <f t="shared" ref="J36" si="326">100%-H36</f>
        <v>1</v>
      </c>
      <c r="K36" s="36">
        <f t="shared" ref="K36" si="327">E36*J36</f>
        <v>51702</v>
      </c>
      <c r="L36" s="4">
        <f t="shared" ref="L36" si="328">I36+K36</f>
        <v>51702</v>
      </c>
      <c r="M36" s="7"/>
      <c r="N36" s="33">
        <f t="shared" ref="N36" si="329">O36/E36</f>
        <v>0</v>
      </c>
      <c r="O36" s="34">
        <v>0</v>
      </c>
      <c r="P36" s="33">
        <f t="shared" ref="P36" si="330">Q36/E36</f>
        <v>1</v>
      </c>
      <c r="Q36" s="34">
        <f t="shared" ref="Q36" si="331">L36-O36</f>
        <v>51702</v>
      </c>
      <c r="R36" s="5">
        <f t="shared" ref="R36" si="332">O36+Q36</f>
        <v>51702</v>
      </c>
      <c r="S36" s="7">
        <f t="shared" ref="S36" si="333">+R36-E36</f>
        <v>0</v>
      </c>
      <c r="T36" s="29">
        <v>0</v>
      </c>
      <c r="U36" s="30">
        <f t="shared" ref="U36" si="334">E36*T36</f>
        <v>0</v>
      </c>
      <c r="V36" s="29">
        <v>1</v>
      </c>
      <c r="W36" s="30">
        <f t="shared" ref="W36" si="335">E36*V36</f>
        <v>51702</v>
      </c>
      <c r="X36" s="6">
        <f t="shared" ref="X36" si="336">U36+W36</f>
        <v>51702</v>
      </c>
      <c r="Y36" s="7"/>
      <c r="Z36" s="116">
        <v>1.4999999999999999E-2</v>
      </c>
      <c r="AA36" s="91">
        <f t="shared" ref="AA36" si="337">L36*Z36</f>
        <v>775.53</v>
      </c>
      <c r="AB36" s="90">
        <f t="shared" ref="AB36" si="338">100%-Z36</f>
        <v>0.98499999999999999</v>
      </c>
      <c r="AC36" s="91">
        <f t="shared" ref="AC36" si="339">L36*AB36</f>
        <v>50926.47</v>
      </c>
      <c r="AD36" s="92">
        <f t="shared" ref="AD36" si="340">AA36+AC36</f>
        <v>51702</v>
      </c>
      <c r="AE36" s="144">
        <f t="shared" ref="AE36" si="341">+AD36-E36</f>
        <v>0</v>
      </c>
    </row>
    <row r="37" spans="2:31" ht="15" customHeight="1">
      <c r="B37" s="16">
        <f t="shared" si="154"/>
        <v>19</v>
      </c>
      <c r="C37" s="32" t="s">
        <v>275</v>
      </c>
      <c r="D37" s="26" t="s">
        <v>276</v>
      </c>
      <c r="E37" s="31">
        <v>71400</v>
      </c>
      <c r="F37" s="27">
        <v>45046</v>
      </c>
      <c r="G37" s="7"/>
      <c r="H37" s="35">
        <v>0.05</v>
      </c>
      <c r="I37" s="36">
        <f t="shared" ref="I37:I38" si="342">E37*H37</f>
        <v>3570</v>
      </c>
      <c r="J37" s="35">
        <f t="shared" ref="J37:J38" si="343">100%-H37</f>
        <v>0.95</v>
      </c>
      <c r="K37" s="36">
        <f t="shared" ref="K37:K38" si="344">E37*J37</f>
        <v>67830</v>
      </c>
      <c r="L37" s="4">
        <f t="shared" ref="L37:L38" si="345">I37+K37</f>
        <v>71400</v>
      </c>
      <c r="M37" s="7"/>
      <c r="N37" s="33">
        <f t="shared" ref="N37:N38" si="346">O37/E37</f>
        <v>0.10060224089635854</v>
      </c>
      <c r="O37" s="34">
        <v>7183</v>
      </c>
      <c r="P37" s="33">
        <f t="shared" ref="P37:P38" si="347">Q37/E37</f>
        <v>0.8993977591036415</v>
      </c>
      <c r="Q37" s="34">
        <f t="shared" ref="Q37:Q38" si="348">L37-O37</f>
        <v>64217</v>
      </c>
      <c r="R37" s="5">
        <f t="shared" ref="R37:R38" si="349">O37+Q37</f>
        <v>71400</v>
      </c>
      <c r="S37" s="7">
        <f t="shared" ref="S37:S38" si="350">+R37-E37</f>
        <v>0</v>
      </c>
      <c r="T37" s="29">
        <v>0</v>
      </c>
      <c r="U37" s="30">
        <f t="shared" ref="U37:U38" si="351">E37*T37</f>
        <v>0</v>
      </c>
      <c r="V37" s="29">
        <v>1</v>
      </c>
      <c r="W37" s="30">
        <f t="shared" ref="W37:W38" si="352">E37*V37</f>
        <v>71400</v>
      </c>
      <c r="X37" s="6">
        <f t="shared" ref="X37:X38" si="353">U37+W37</f>
        <v>71400</v>
      </c>
      <c r="Y37" s="7"/>
      <c r="Z37" s="116">
        <v>1.4999999999999999E-2</v>
      </c>
      <c r="AA37" s="91">
        <f t="shared" ref="AA37:AA38" si="354">L37*Z37</f>
        <v>1071</v>
      </c>
      <c r="AB37" s="90">
        <f t="shared" ref="AB37:AB38" si="355">100%-Z37</f>
        <v>0.98499999999999999</v>
      </c>
      <c r="AC37" s="91">
        <f t="shared" ref="AC37:AC38" si="356">L37*AB37</f>
        <v>70329</v>
      </c>
      <c r="AD37" s="92">
        <f t="shared" ref="AD37:AD38" si="357">AA37+AC37</f>
        <v>71400</v>
      </c>
      <c r="AE37" s="144">
        <f t="shared" ref="AE37:AE38" si="358">+AD37-E37</f>
        <v>0</v>
      </c>
    </row>
    <row r="38" spans="2:31" ht="15" customHeight="1">
      <c r="B38" s="16">
        <f t="shared" si="154"/>
        <v>20</v>
      </c>
      <c r="C38" s="32" t="s">
        <v>277</v>
      </c>
      <c r="D38" s="26" t="s">
        <v>182</v>
      </c>
      <c r="E38" s="31">
        <v>70700</v>
      </c>
      <c r="F38" s="27">
        <v>45046</v>
      </c>
      <c r="G38" s="7"/>
      <c r="H38" s="35">
        <v>0</v>
      </c>
      <c r="I38" s="36">
        <f t="shared" si="342"/>
        <v>0</v>
      </c>
      <c r="J38" s="35">
        <f t="shared" si="343"/>
        <v>1</v>
      </c>
      <c r="K38" s="36">
        <f t="shared" si="344"/>
        <v>70700</v>
      </c>
      <c r="L38" s="4">
        <f t="shared" si="345"/>
        <v>70700</v>
      </c>
      <c r="M38" s="7"/>
      <c r="N38" s="33">
        <f t="shared" si="346"/>
        <v>0</v>
      </c>
      <c r="O38" s="34">
        <v>0</v>
      </c>
      <c r="P38" s="33">
        <f t="shared" si="347"/>
        <v>1</v>
      </c>
      <c r="Q38" s="34">
        <f t="shared" si="348"/>
        <v>70700</v>
      </c>
      <c r="R38" s="5">
        <f t="shared" si="349"/>
        <v>70700</v>
      </c>
      <c r="S38" s="7">
        <f t="shared" si="350"/>
        <v>0</v>
      </c>
      <c r="T38" s="29">
        <v>0</v>
      </c>
      <c r="U38" s="30">
        <f t="shared" si="351"/>
        <v>0</v>
      </c>
      <c r="V38" s="29">
        <v>1</v>
      </c>
      <c r="W38" s="30">
        <f t="shared" si="352"/>
        <v>70700</v>
      </c>
      <c r="X38" s="6">
        <f t="shared" si="353"/>
        <v>70700</v>
      </c>
      <c r="Y38" s="7"/>
      <c r="Z38" s="116">
        <v>1.4999999999999999E-2</v>
      </c>
      <c r="AA38" s="91">
        <f t="shared" si="354"/>
        <v>1060.5</v>
      </c>
      <c r="AB38" s="90">
        <f t="shared" si="355"/>
        <v>0.98499999999999999</v>
      </c>
      <c r="AC38" s="91">
        <f t="shared" si="356"/>
        <v>69639.5</v>
      </c>
      <c r="AD38" s="92">
        <f t="shared" si="357"/>
        <v>70700</v>
      </c>
      <c r="AE38" s="144">
        <f t="shared" si="358"/>
        <v>0</v>
      </c>
    </row>
    <row r="39" spans="2:31" ht="15" customHeight="1">
      <c r="B39" s="16"/>
      <c r="C39" s="26"/>
      <c r="D39" s="26"/>
      <c r="E39" s="86"/>
      <c r="F39" s="27"/>
      <c r="G39" s="7"/>
      <c r="H39" s="35"/>
      <c r="I39" s="36"/>
      <c r="J39" s="35"/>
      <c r="K39" s="36"/>
      <c r="L39" s="4"/>
      <c r="M39" s="7"/>
      <c r="N39" s="33"/>
      <c r="O39" s="34"/>
      <c r="P39" s="33"/>
      <c r="Q39" s="34"/>
      <c r="R39" s="5"/>
      <c r="S39" s="7"/>
      <c r="T39" s="29"/>
      <c r="U39" s="30"/>
      <c r="V39" s="29"/>
      <c r="W39" s="30"/>
      <c r="X39" s="6"/>
      <c r="Y39" s="7"/>
      <c r="Z39" s="90"/>
      <c r="AA39" s="91"/>
      <c r="AB39" s="90"/>
      <c r="AC39" s="91"/>
      <c r="AD39" s="92"/>
    </row>
    <row r="40" spans="2:31" ht="15" customHeight="1">
      <c r="B40" s="51"/>
      <c r="C40" s="8"/>
      <c r="D40" s="8"/>
      <c r="E40" s="46">
        <f>SUM(E19:E39)</f>
        <v>1187851</v>
      </c>
      <c r="F40" s="40"/>
      <c r="G40" s="47"/>
      <c r="H40" s="48"/>
      <c r="I40" s="52">
        <f>SUM(I19:I39)</f>
        <v>36362.400000000001</v>
      </c>
      <c r="J40" s="53"/>
      <c r="K40" s="52">
        <f>SUM(K19:K39)</f>
        <v>1151488.6000000001</v>
      </c>
      <c r="L40" s="52">
        <f>SUM(L19:L39)</f>
        <v>1187851</v>
      </c>
      <c r="M40" s="54"/>
      <c r="N40" s="53"/>
      <c r="O40" s="52">
        <f>SUM(O19:O39)</f>
        <v>47597</v>
      </c>
      <c r="P40" s="53"/>
      <c r="Q40" s="52">
        <f>SUM(Q19:Q39)</f>
        <v>1140254</v>
      </c>
      <c r="R40" s="52">
        <f>SUM(R19:R39)</f>
        <v>1187851</v>
      </c>
      <c r="S40" s="54"/>
      <c r="T40" s="54"/>
      <c r="U40" s="52">
        <f>SUM(U19:U21)</f>
        <v>0</v>
      </c>
      <c r="V40" s="54"/>
      <c r="W40" s="52">
        <f>SUM(W19:W39)</f>
        <v>1187851</v>
      </c>
      <c r="X40" s="52">
        <f>SUM(X19:X39)</f>
        <v>1187851</v>
      </c>
      <c r="Y40" s="54"/>
      <c r="Z40" s="54"/>
      <c r="AA40" s="52">
        <f>SUM(AA19:AA39)</f>
        <v>17817.764999999999</v>
      </c>
      <c r="AB40" s="54"/>
      <c r="AC40" s="52">
        <f>SUM(AC19:AC39)</f>
        <v>1170033.2349999999</v>
      </c>
      <c r="AD40" s="52">
        <f>SUM(AD19:AD39)</f>
        <v>1187851</v>
      </c>
    </row>
    <row r="41" spans="2:31" ht="15" customHeight="1" thickBot="1">
      <c r="B41" s="21"/>
      <c r="C41" s="14"/>
      <c r="D41" s="14"/>
      <c r="E41" s="43"/>
      <c r="F41" s="44"/>
      <c r="G41" s="28"/>
      <c r="H41" s="15" t="s">
        <v>11</v>
      </c>
      <c r="I41" s="37"/>
      <c r="J41" s="38"/>
      <c r="K41" s="37"/>
      <c r="L41" s="39"/>
      <c r="M41" s="252">
        <f>O40-I40</f>
        <v>11234.599999999999</v>
      </c>
      <c r="N41" s="253"/>
      <c r="O41" s="42"/>
      <c r="P41" s="41"/>
      <c r="Q41" s="42"/>
      <c r="R41" s="42"/>
      <c r="S41" s="28"/>
      <c r="T41" s="28"/>
      <c r="U41" s="28"/>
      <c r="V41" s="28"/>
      <c r="W41" s="28"/>
      <c r="X41" s="45"/>
      <c r="Y41" s="28"/>
      <c r="Z41" s="28"/>
      <c r="AA41" s="28"/>
      <c r="AB41" s="28"/>
      <c r="AC41" s="28"/>
      <c r="AD41" s="45"/>
    </row>
    <row r="42" spans="2:31" ht="16.5" thickBot="1">
      <c r="B42" s="22"/>
      <c r="C42" s="9"/>
      <c r="D42" s="9"/>
      <c r="E42" s="10"/>
      <c r="F42" s="11"/>
      <c r="G42" s="23"/>
      <c r="H42" s="12"/>
      <c r="I42" s="13"/>
      <c r="J42" s="12"/>
      <c r="K42" s="13"/>
      <c r="L42" s="13"/>
      <c r="M42" s="68" t="s">
        <v>53</v>
      </c>
      <c r="N42" s="250">
        <f>+M41+M14</f>
        <v>11034.399999999994</v>
      </c>
      <c r="O42" s="251"/>
      <c r="P42" s="12"/>
      <c r="Q42" s="13"/>
      <c r="R42" s="13"/>
      <c r="S42" s="66"/>
      <c r="T42" s="66"/>
      <c r="U42" s="66"/>
      <c r="V42" s="66"/>
      <c r="W42" s="66"/>
      <c r="X42" s="67"/>
      <c r="Y42" s="66"/>
      <c r="Z42" s="66"/>
      <c r="AA42" s="66"/>
      <c r="AB42" s="66"/>
      <c r="AC42" s="66"/>
      <c r="AD42" s="67"/>
    </row>
    <row r="44" spans="2:31">
      <c r="K44" s="125"/>
      <c r="L44" s="120" t="s">
        <v>58</v>
      </c>
      <c r="M44" s="120"/>
      <c r="N44" s="120"/>
      <c r="O44" s="129" t="s">
        <v>59</v>
      </c>
      <c r="P44" s="120"/>
      <c r="Q44" s="133" t="s">
        <v>60</v>
      </c>
    </row>
    <row r="45" spans="2:31" ht="15" customHeight="1">
      <c r="K45" s="247" t="s">
        <v>57</v>
      </c>
      <c r="L45" s="126" t="s">
        <v>255</v>
      </c>
      <c r="M45" s="120"/>
      <c r="N45" s="120"/>
      <c r="O45" s="130">
        <f>+SUM(O19)</f>
        <v>0</v>
      </c>
      <c r="P45" s="120"/>
      <c r="Q45" s="130">
        <f>+O45</f>
        <v>0</v>
      </c>
    </row>
    <row r="46" spans="2:31">
      <c r="K46" s="248"/>
      <c r="L46" s="127" t="s">
        <v>256</v>
      </c>
      <c r="M46" s="121"/>
      <c r="N46" s="121"/>
      <c r="O46" s="131">
        <f>+SUM(O20:O25)</f>
        <v>18940</v>
      </c>
      <c r="P46" s="121"/>
      <c r="Q46" s="131">
        <f>+O46</f>
        <v>18940</v>
      </c>
    </row>
    <row r="47" spans="2:31">
      <c r="K47" s="248"/>
      <c r="L47" s="127" t="s">
        <v>257</v>
      </c>
      <c r="M47" s="121"/>
      <c r="N47" s="121"/>
      <c r="O47" s="131">
        <f>+SUM(O26:O30)</f>
        <v>15903</v>
      </c>
      <c r="P47" s="121"/>
      <c r="Q47" s="131">
        <f>+O47</f>
        <v>15903</v>
      </c>
    </row>
    <row r="48" spans="2:31">
      <c r="K48" s="248"/>
      <c r="L48" s="127" t="s">
        <v>258</v>
      </c>
      <c r="M48" s="121"/>
      <c r="N48" s="121"/>
      <c r="O48" s="131">
        <f>+SUM(O31:O34)</f>
        <v>5440</v>
      </c>
      <c r="P48" s="121"/>
      <c r="Q48" s="131">
        <f>+O48</f>
        <v>5440</v>
      </c>
    </row>
    <row r="49" spans="11:21">
      <c r="K49" s="249"/>
      <c r="L49" s="128" t="s">
        <v>259</v>
      </c>
      <c r="M49" s="122"/>
      <c r="N49" s="122"/>
      <c r="O49" s="131">
        <f>+SUM(O35:O39)</f>
        <v>7314</v>
      </c>
      <c r="P49" s="122"/>
      <c r="Q49" s="134">
        <f>+O49</f>
        <v>7314</v>
      </c>
      <c r="U49" s="184"/>
    </row>
    <row r="50" spans="11:21">
      <c r="K50" s="123"/>
      <c r="L50" s="129" t="s">
        <v>16</v>
      </c>
      <c r="M50" s="124"/>
      <c r="N50" s="124"/>
      <c r="O50" s="132">
        <f>+SUM(O45:O49)</f>
        <v>47597</v>
      </c>
      <c r="P50" s="124"/>
      <c r="Q50" s="132">
        <f>+Q49</f>
        <v>7314</v>
      </c>
    </row>
    <row r="53" spans="11:21">
      <c r="O53" s="167"/>
      <c r="P53" s="167"/>
      <c r="Q53" s="167"/>
      <c r="R53" s="167"/>
    </row>
    <row r="54" spans="11:21">
      <c r="O54" s="168"/>
      <c r="P54" s="167"/>
      <c r="Q54" s="168"/>
      <c r="R54" s="168"/>
    </row>
  </sheetData>
  <mergeCells count="28">
    <mergeCell ref="K45:K49"/>
    <mergeCell ref="M41:N41"/>
    <mergeCell ref="N42:O42"/>
    <mergeCell ref="M14:N14"/>
    <mergeCell ref="H17:K17"/>
    <mergeCell ref="N17:Q17"/>
    <mergeCell ref="T17:W17"/>
    <mergeCell ref="H18:I18"/>
    <mergeCell ref="J18:K18"/>
    <mergeCell ref="N18:O18"/>
    <mergeCell ref="P18:Q18"/>
    <mergeCell ref="T18:U18"/>
    <mergeCell ref="V18:W18"/>
    <mergeCell ref="H2:K2"/>
    <mergeCell ref="N2:Q2"/>
    <mergeCell ref="T2:W2"/>
    <mergeCell ref="H3:I3"/>
    <mergeCell ref="J3:K3"/>
    <mergeCell ref="N3:O3"/>
    <mergeCell ref="P3:Q3"/>
    <mergeCell ref="T3:U3"/>
    <mergeCell ref="V3:W3"/>
    <mergeCell ref="Z2:AC2"/>
    <mergeCell ref="Z3:AA3"/>
    <mergeCell ref="AB3:AC3"/>
    <mergeCell ref="Z17:AC17"/>
    <mergeCell ref="Z18:AA18"/>
    <mergeCell ref="AB18:AC18"/>
  </mergeCells>
  <pageMargins left="0.7" right="0.7" top="0.75" bottom="0.75" header="0.3" footer="0.3"/>
  <pageSetup paperSize="9" scale="4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73"/>
  <sheetViews>
    <sheetView zoomScaleNormal="100" workbookViewId="0">
      <pane xSplit="1" ySplit="3" topLeftCell="B49" activePane="bottomRight" state="frozen"/>
      <selection activeCell="Z34" sqref="Z34:Z87"/>
      <selection pane="topRight" activeCell="Z34" sqref="Z34:Z87"/>
      <selection pane="bottomLeft" activeCell="Z34" sqref="Z34:Z87"/>
      <selection pane="bottomRight" activeCell="D16" sqref="D16"/>
    </sheetView>
  </sheetViews>
  <sheetFormatPr defaultRowHeight="15"/>
  <cols>
    <col min="1" max="1" width="2.140625" customWidth="1"/>
    <col min="2" max="2" width="4.140625" customWidth="1"/>
    <col min="3" max="3" width="21.28515625" customWidth="1"/>
    <col min="4" max="4" width="18.85546875" customWidth="1"/>
    <col min="7" max="7" width="1.7109375" customWidth="1"/>
    <col min="8" max="8" width="5.28515625" customWidth="1"/>
    <col min="9" max="9" width="8.7109375" customWidth="1"/>
    <col min="10" max="10" width="5.28515625" customWidth="1"/>
    <col min="11" max="11" width="8.7109375" customWidth="1"/>
    <col min="13" max="13" width="1.7109375" customWidth="1"/>
    <col min="14" max="14" width="5.28515625" customWidth="1"/>
    <col min="15" max="15" width="8.7109375" customWidth="1"/>
    <col min="16" max="16" width="5.28515625" customWidth="1"/>
    <col min="17" max="17" width="8.7109375" customWidth="1"/>
    <col min="19" max="19" width="1.7109375" customWidth="1"/>
    <col min="20" max="20" width="5.28515625" customWidth="1"/>
    <col min="21" max="21" width="8.7109375" customWidth="1"/>
    <col min="22" max="22" width="5.28515625" customWidth="1"/>
    <col min="23" max="23" width="8.7109375" customWidth="1"/>
    <col min="25" max="25" width="1.7109375" customWidth="1"/>
    <col min="26" max="26" width="5.28515625" customWidth="1"/>
    <col min="27" max="27" width="8.7109375" customWidth="1"/>
    <col min="28" max="28" width="5.28515625" customWidth="1"/>
    <col min="29" max="29" width="8.7109375" customWidth="1"/>
    <col min="31" max="31" width="2" bestFit="1" customWidth="1"/>
  </cols>
  <sheetData>
    <row r="1" spans="2:31">
      <c r="B1" s="1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55"/>
      <c r="Y1" s="2"/>
      <c r="Z1" s="2"/>
      <c r="AA1" s="2"/>
      <c r="AB1" s="2"/>
      <c r="AC1" s="2"/>
      <c r="AD1" s="55"/>
    </row>
    <row r="2" spans="2:31">
      <c r="B2" s="49" t="s">
        <v>100</v>
      </c>
      <c r="C2" s="50"/>
      <c r="D2" s="50"/>
      <c r="E2" s="17"/>
      <c r="F2" s="17"/>
      <c r="G2" s="17"/>
      <c r="H2" s="238" t="s">
        <v>6</v>
      </c>
      <c r="I2" s="238"/>
      <c r="J2" s="238"/>
      <c r="K2" s="238"/>
      <c r="L2" s="18"/>
      <c r="M2" s="17"/>
      <c r="N2" s="239" t="s">
        <v>5</v>
      </c>
      <c r="O2" s="239"/>
      <c r="P2" s="239"/>
      <c r="Q2" s="239"/>
      <c r="R2" s="18"/>
      <c r="S2" s="17"/>
      <c r="T2" s="240" t="s">
        <v>8</v>
      </c>
      <c r="U2" s="240"/>
      <c r="V2" s="240"/>
      <c r="W2" s="240"/>
      <c r="X2" s="19"/>
      <c r="Y2" s="17"/>
      <c r="Z2" s="235" t="s">
        <v>43</v>
      </c>
      <c r="AA2" s="235"/>
      <c r="AB2" s="235"/>
      <c r="AC2" s="235"/>
      <c r="AD2" s="19"/>
    </row>
    <row r="3" spans="2:31">
      <c r="B3" s="56" t="s">
        <v>0</v>
      </c>
      <c r="C3" s="56" t="s">
        <v>2</v>
      </c>
      <c r="D3" s="56" t="s">
        <v>1</v>
      </c>
      <c r="E3" s="56" t="s">
        <v>7</v>
      </c>
      <c r="F3" s="56" t="s">
        <v>9</v>
      </c>
      <c r="G3" s="2"/>
      <c r="H3" s="241" t="s">
        <v>3</v>
      </c>
      <c r="I3" s="241"/>
      <c r="J3" s="242" t="s">
        <v>4</v>
      </c>
      <c r="K3" s="242"/>
      <c r="L3" s="3" t="s">
        <v>10</v>
      </c>
      <c r="M3" s="1"/>
      <c r="N3" s="243" t="s">
        <v>3</v>
      </c>
      <c r="O3" s="243"/>
      <c r="P3" s="244" t="s">
        <v>4</v>
      </c>
      <c r="Q3" s="244"/>
      <c r="R3" s="3" t="s">
        <v>10</v>
      </c>
      <c r="S3" s="2"/>
      <c r="T3" s="245" t="s">
        <v>3</v>
      </c>
      <c r="U3" s="245"/>
      <c r="V3" s="246" t="s">
        <v>4</v>
      </c>
      <c r="W3" s="246"/>
      <c r="X3" s="20" t="s">
        <v>10</v>
      </c>
      <c r="Y3" s="2"/>
      <c r="Z3" s="236" t="s">
        <v>3</v>
      </c>
      <c r="AA3" s="236"/>
      <c r="AB3" s="237" t="s">
        <v>4</v>
      </c>
      <c r="AC3" s="237"/>
      <c r="AD3" s="20" t="s">
        <v>10</v>
      </c>
    </row>
    <row r="4" spans="2:31">
      <c r="B4" s="16">
        <v>1</v>
      </c>
      <c r="C4" s="26" t="s">
        <v>279</v>
      </c>
      <c r="D4" s="26" t="s">
        <v>121</v>
      </c>
      <c r="E4" s="57">
        <v>10171</v>
      </c>
      <c r="F4" s="27">
        <v>45050</v>
      </c>
      <c r="G4" s="7"/>
      <c r="H4" s="35">
        <v>0.5</v>
      </c>
      <c r="I4" s="36">
        <f t="shared" ref="I4" si="0">E4*H4</f>
        <v>5085.5</v>
      </c>
      <c r="J4" s="35">
        <f t="shared" ref="J4" si="1">100%-H4</f>
        <v>0.5</v>
      </c>
      <c r="K4" s="36">
        <f t="shared" ref="K4" si="2">E4*J4</f>
        <v>5085.5</v>
      </c>
      <c r="L4" s="4">
        <f t="shared" ref="L4" si="3">I4+K4</f>
        <v>10171</v>
      </c>
      <c r="M4" s="7"/>
      <c r="N4" s="33">
        <f t="shared" ref="N4" si="4">O4/E4</f>
        <v>0.51548520302821743</v>
      </c>
      <c r="O4" s="34">
        <v>5243</v>
      </c>
      <c r="P4" s="33">
        <f t="shared" ref="P4" si="5">Q4/E4</f>
        <v>0.48451479697178251</v>
      </c>
      <c r="Q4" s="34">
        <f t="shared" ref="Q4" si="6">L4-O4</f>
        <v>4928</v>
      </c>
      <c r="R4" s="5">
        <f t="shared" ref="R4" si="7">O4+Q4</f>
        <v>10171</v>
      </c>
      <c r="S4" s="7">
        <f t="shared" ref="S4" si="8">+R4-E4</f>
        <v>0</v>
      </c>
      <c r="T4" s="29">
        <v>0.5</v>
      </c>
      <c r="U4" s="30">
        <f t="shared" ref="U4" si="9">E4*T4</f>
        <v>5085.5</v>
      </c>
      <c r="V4" s="29">
        <v>0.5</v>
      </c>
      <c r="W4" s="30">
        <f t="shared" ref="W4" si="10">E4*V4</f>
        <v>5085.5</v>
      </c>
      <c r="X4" s="6">
        <f t="shared" ref="X4" si="11">U4+W4</f>
        <v>10171</v>
      </c>
      <c r="Y4" s="7"/>
      <c r="Z4" s="90">
        <v>0.6</v>
      </c>
      <c r="AA4" s="91">
        <f t="shared" ref="AA4" si="12">L4*Z4</f>
        <v>6102.5999999999995</v>
      </c>
      <c r="AB4" s="90">
        <f t="shared" ref="AB4" si="13">100%-Z4</f>
        <v>0.4</v>
      </c>
      <c r="AC4" s="91">
        <f t="shared" ref="AC4" si="14">L4*AB4</f>
        <v>4068.4</v>
      </c>
      <c r="AD4" s="92">
        <f t="shared" ref="AD4" si="15">AA4+AC4</f>
        <v>10171</v>
      </c>
      <c r="AE4" s="144">
        <f t="shared" ref="AE4" si="16">+AD4-E4</f>
        <v>0</v>
      </c>
    </row>
    <row r="5" spans="2:31">
      <c r="B5" s="16">
        <f>1+B4</f>
        <v>2</v>
      </c>
      <c r="C5" s="26" t="s">
        <v>284</v>
      </c>
      <c r="D5" s="26" t="s">
        <v>121</v>
      </c>
      <c r="E5" s="57">
        <v>11011</v>
      </c>
      <c r="F5" s="27">
        <v>45051</v>
      </c>
      <c r="G5" s="7"/>
      <c r="H5" s="35">
        <v>0.5</v>
      </c>
      <c r="I5" s="36">
        <f t="shared" ref="I5" si="17">E5*H5</f>
        <v>5505.5</v>
      </c>
      <c r="J5" s="35">
        <f t="shared" ref="J5" si="18">100%-H5</f>
        <v>0.5</v>
      </c>
      <c r="K5" s="36">
        <f t="shared" ref="K5" si="19">E5*J5</f>
        <v>5505.5</v>
      </c>
      <c r="L5" s="4">
        <f t="shared" ref="L5" si="20">I5+K5</f>
        <v>11011</v>
      </c>
      <c r="M5" s="7"/>
      <c r="N5" s="33">
        <f t="shared" ref="N5" si="21">O5/E5</f>
        <v>0.51321405866860415</v>
      </c>
      <c r="O5" s="34">
        <v>5651</v>
      </c>
      <c r="P5" s="33">
        <f t="shared" ref="P5" si="22">Q5/E5</f>
        <v>0.48678594133139585</v>
      </c>
      <c r="Q5" s="34">
        <f t="shared" ref="Q5" si="23">L5-O5</f>
        <v>5360</v>
      </c>
      <c r="R5" s="5">
        <f t="shared" ref="R5" si="24">O5+Q5</f>
        <v>11011</v>
      </c>
      <c r="S5" s="7">
        <f t="shared" ref="S5" si="25">+R5-E5</f>
        <v>0</v>
      </c>
      <c r="T5" s="29">
        <v>0.5</v>
      </c>
      <c r="U5" s="30">
        <f t="shared" ref="U5" si="26">E5*T5</f>
        <v>5505.5</v>
      </c>
      <c r="V5" s="29">
        <v>0.5</v>
      </c>
      <c r="W5" s="30">
        <f t="shared" ref="W5" si="27">E5*V5</f>
        <v>5505.5</v>
      </c>
      <c r="X5" s="6">
        <f t="shared" ref="X5" si="28">U5+W5</f>
        <v>11011</v>
      </c>
      <c r="Y5" s="7"/>
      <c r="Z5" s="90">
        <v>0.6</v>
      </c>
      <c r="AA5" s="91">
        <f t="shared" ref="AA5" si="29">L5*Z5</f>
        <v>6606.5999999999995</v>
      </c>
      <c r="AB5" s="90">
        <f t="shared" ref="AB5" si="30">100%-Z5</f>
        <v>0.4</v>
      </c>
      <c r="AC5" s="91">
        <f t="shared" ref="AC5" si="31">L5*AB5</f>
        <v>4404.4000000000005</v>
      </c>
      <c r="AD5" s="92">
        <f t="shared" ref="AD5" si="32">AA5+AC5</f>
        <v>11011</v>
      </c>
      <c r="AE5" s="144">
        <f t="shared" ref="AE5" si="33">+AD5-E5</f>
        <v>0</v>
      </c>
    </row>
    <row r="6" spans="2:31">
      <c r="B6" s="16">
        <f>1+B5</f>
        <v>3</v>
      </c>
      <c r="C6" s="26" t="s">
        <v>285</v>
      </c>
      <c r="D6" s="26" t="s">
        <v>121</v>
      </c>
      <c r="E6" s="57">
        <v>13005</v>
      </c>
      <c r="F6" s="27">
        <v>45054</v>
      </c>
      <c r="G6" s="7"/>
      <c r="H6" s="35">
        <v>0.5</v>
      </c>
      <c r="I6" s="36">
        <f t="shared" ref="I6" si="34">E6*H6</f>
        <v>6502.5</v>
      </c>
      <c r="J6" s="35">
        <f t="shared" ref="J6" si="35">100%-H6</f>
        <v>0.5</v>
      </c>
      <c r="K6" s="36">
        <f t="shared" ref="K6" si="36">E6*J6</f>
        <v>6502.5</v>
      </c>
      <c r="L6" s="4">
        <f t="shared" ref="L6" si="37">I6+K6</f>
        <v>13005</v>
      </c>
      <c r="M6" s="7"/>
      <c r="N6" s="33">
        <f t="shared" ref="N6" si="38">O6/E6</f>
        <v>0.48819684736639751</v>
      </c>
      <c r="O6" s="34">
        <v>6349</v>
      </c>
      <c r="P6" s="33">
        <f t="shared" ref="P6" si="39">Q6/E6</f>
        <v>0.51180315263360243</v>
      </c>
      <c r="Q6" s="34">
        <f t="shared" ref="Q6" si="40">L6-O6</f>
        <v>6656</v>
      </c>
      <c r="R6" s="5">
        <f t="shared" ref="R6" si="41">O6+Q6</f>
        <v>13005</v>
      </c>
      <c r="S6" s="7">
        <f t="shared" ref="S6" si="42">+R6-E6</f>
        <v>0</v>
      </c>
      <c r="T6" s="29">
        <v>0.5</v>
      </c>
      <c r="U6" s="30">
        <f t="shared" ref="U6" si="43">E6*T6</f>
        <v>6502.5</v>
      </c>
      <c r="V6" s="29">
        <v>0.5</v>
      </c>
      <c r="W6" s="30">
        <f t="shared" ref="W6" si="44">E6*V6</f>
        <v>6502.5</v>
      </c>
      <c r="X6" s="6">
        <f t="shared" ref="X6" si="45">U6+W6</f>
        <v>13005</v>
      </c>
      <c r="Y6" s="7"/>
      <c r="Z6" s="90">
        <v>0.6</v>
      </c>
      <c r="AA6" s="91">
        <f t="shared" ref="AA6" si="46">L6*Z6</f>
        <v>7803</v>
      </c>
      <c r="AB6" s="90">
        <f t="shared" ref="AB6" si="47">100%-Z6</f>
        <v>0.4</v>
      </c>
      <c r="AC6" s="91">
        <f t="shared" ref="AC6" si="48">L6*AB6</f>
        <v>5202</v>
      </c>
      <c r="AD6" s="92">
        <f t="shared" ref="AD6" si="49">AA6+AC6</f>
        <v>13005</v>
      </c>
      <c r="AE6" s="144">
        <f t="shared" ref="AE6" si="50">+AD6-E6</f>
        <v>0</v>
      </c>
    </row>
    <row r="7" spans="2:31">
      <c r="B7" s="16">
        <f t="shared" ref="B7:B11" si="51">1+B6</f>
        <v>4</v>
      </c>
      <c r="C7" s="26" t="s">
        <v>202</v>
      </c>
      <c r="D7" s="26" t="s">
        <v>121</v>
      </c>
      <c r="E7" s="57">
        <v>12542</v>
      </c>
      <c r="F7" s="27">
        <v>45057</v>
      </c>
      <c r="G7" s="7"/>
      <c r="H7" s="35">
        <v>0.5</v>
      </c>
      <c r="I7" s="36">
        <f t="shared" ref="I7" si="52">E7*H7</f>
        <v>6271</v>
      </c>
      <c r="J7" s="35">
        <f t="shared" ref="J7" si="53">100%-H7</f>
        <v>0.5</v>
      </c>
      <c r="K7" s="36">
        <f t="shared" ref="K7" si="54">E7*J7</f>
        <v>6271</v>
      </c>
      <c r="L7" s="4">
        <f t="shared" ref="L7" si="55">I7+K7</f>
        <v>12542</v>
      </c>
      <c r="M7" s="7"/>
      <c r="N7" s="33">
        <f t="shared" ref="N7" si="56">O7/E7</f>
        <v>0.50055812470100458</v>
      </c>
      <c r="O7" s="34">
        <v>6278</v>
      </c>
      <c r="P7" s="33">
        <f t="shared" ref="P7" si="57">Q7/E7</f>
        <v>0.49944187529899536</v>
      </c>
      <c r="Q7" s="34">
        <f t="shared" ref="Q7" si="58">L7-O7</f>
        <v>6264</v>
      </c>
      <c r="R7" s="5">
        <f t="shared" ref="R7" si="59">O7+Q7</f>
        <v>12542</v>
      </c>
      <c r="S7" s="7">
        <f t="shared" ref="S7" si="60">+R7-E7</f>
        <v>0</v>
      </c>
      <c r="T7" s="29">
        <v>0.5</v>
      </c>
      <c r="U7" s="30">
        <f t="shared" ref="U7" si="61">E7*T7</f>
        <v>6271</v>
      </c>
      <c r="V7" s="29">
        <v>0.5</v>
      </c>
      <c r="W7" s="30">
        <f t="shared" ref="W7" si="62">E7*V7</f>
        <v>6271</v>
      </c>
      <c r="X7" s="6">
        <f t="shared" ref="X7" si="63">U7+W7</f>
        <v>12542</v>
      </c>
      <c r="Y7" s="7"/>
      <c r="Z7" s="90">
        <v>0.6</v>
      </c>
      <c r="AA7" s="91">
        <f t="shared" ref="AA7" si="64">L7*Z7</f>
        <v>7525.2</v>
      </c>
      <c r="AB7" s="90">
        <f t="shared" ref="AB7" si="65">100%-Z7</f>
        <v>0.4</v>
      </c>
      <c r="AC7" s="91">
        <f t="shared" ref="AC7" si="66">L7*AB7</f>
        <v>5016.8</v>
      </c>
      <c r="AD7" s="92">
        <f t="shared" ref="AD7" si="67">AA7+AC7</f>
        <v>12542</v>
      </c>
      <c r="AE7" s="144">
        <f t="shared" ref="AE7" si="68">+AD7-E7</f>
        <v>0</v>
      </c>
    </row>
    <row r="8" spans="2:31">
      <c r="B8" s="16">
        <f t="shared" si="51"/>
        <v>5</v>
      </c>
      <c r="C8" s="26" t="s">
        <v>288</v>
      </c>
      <c r="D8" s="26" t="s">
        <v>121</v>
      </c>
      <c r="E8" s="57">
        <v>10924</v>
      </c>
      <c r="F8" s="27">
        <v>45057</v>
      </c>
      <c r="G8" s="7"/>
      <c r="H8" s="35">
        <v>0.5</v>
      </c>
      <c r="I8" s="36">
        <f t="shared" ref="I8" si="69">E8*H8</f>
        <v>5462</v>
      </c>
      <c r="J8" s="35">
        <f t="shared" ref="J8" si="70">100%-H8</f>
        <v>0.5</v>
      </c>
      <c r="K8" s="36">
        <f t="shared" ref="K8" si="71">E8*J8</f>
        <v>5462</v>
      </c>
      <c r="L8" s="4">
        <f t="shared" ref="L8" si="72">I8+K8</f>
        <v>10924</v>
      </c>
      <c r="M8" s="7"/>
      <c r="N8" s="33">
        <f t="shared" ref="N8" si="73">O8/E8</f>
        <v>0.54448919809593554</v>
      </c>
      <c r="O8" s="34">
        <v>5948</v>
      </c>
      <c r="P8" s="33">
        <f t="shared" ref="P8" si="74">Q8/E8</f>
        <v>0.45551080190406446</v>
      </c>
      <c r="Q8" s="34">
        <f t="shared" ref="Q8" si="75">L8-O8</f>
        <v>4976</v>
      </c>
      <c r="R8" s="5">
        <f t="shared" ref="R8" si="76">O8+Q8</f>
        <v>10924</v>
      </c>
      <c r="S8" s="7">
        <f t="shared" ref="S8" si="77">+R8-E8</f>
        <v>0</v>
      </c>
      <c r="T8" s="29">
        <v>0.5</v>
      </c>
      <c r="U8" s="30">
        <f t="shared" ref="U8" si="78">E8*T8</f>
        <v>5462</v>
      </c>
      <c r="V8" s="29">
        <v>0.5</v>
      </c>
      <c r="W8" s="30">
        <f t="shared" ref="W8" si="79">E8*V8</f>
        <v>5462</v>
      </c>
      <c r="X8" s="6">
        <f t="shared" ref="X8" si="80">U8+W8</f>
        <v>10924</v>
      </c>
      <c r="Y8" s="7"/>
      <c r="Z8" s="90">
        <v>0.6</v>
      </c>
      <c r="AA8" s="91">
        <f t="shared" ref="AA8" si="81">L8*Z8</f>
        <v>6554.4</v>
      </c>
      <c r="AB8" s="90">
        <f t="shared" ref="AB8" si="82">100%-Z8</f>
        <v>0.4</v>
      </c>
      <c r="AC8" s="91">
        <f t="shared" ref="AC8" si="83">L8*AB8</f>
        <v>4369.6000000000004</v>
      </c>
      <c r="AD8" s="92">
        <f t="shared" ref="AD8" si="84">AA8+AC8</f>
        <v>10924</v>
      </c>
      <c r="AE8" s="144">
        <f t="shared" ref="AE8" si="85">+AD8-E8</f>
        <v>0</v>
      </c>
    </row>
    <row r="9" spans="2:31">
      <c r="B9" s="16">
        <f t="shared" si="51"/>
        <v>6</v>
      </c>
      <c r="C9" s="26" t="s">
        <v>116</v>
      </c>
      <c r="D9" s="26" t="s">
        <v>117</v>
      </c>
      <c r="E9" s="57">
        <v>12302</v>
      </c>
      <c r="F9" s="27">
        <v>45060</v>
      </c>
      <c r="G9" s="7"/>
      <c r="H9" s="35">
        <v>0.5</v>
      </c>
      <c r="I9" s="36">
        <f t="shared" ref="I9" si="86">E9*H9</f>
        <v>6151</v>
      </c>
      <c r="J9" s="35">
        <f t="shared" ref="J9" si="87">100%-H9</f>
        <v>0.5</v>
      </c>
      <c r="K9" s="36">
        <f t="shared" ref="K9" si="88">E9*J9</f>
        <v>6151</v>
      </c>
      <c r="L9" s="4">
        <f t="shared" ref="L9" si="89">I9+K9</f>
        <v>12302</v>
      </c>
      <c r="M9" s="7"/>
      <c r="N9" s="33">
        <f t="shared" ref="N9" si="90">O9/E9</f>
        <v>0.56039668346610305</v>
      </c>
      <c r="O9" s="34">
        <v>6894</v>
      </c>
      <c r="P9" s="33">
        <f t="shared" ref="P9" si="91">Q9/E9</f>
        <v>0.43960331653389695</v>
      </c>
      <c r="Q9" s="34">
        <f t="shared" ref="Q9" si="92">L9-O9</f>
        <v>5408</v>
      </c>
      <c r="R9" s="5">
        <f t="shared" ref="R9" si="93">O9+Q9</f>
        <v>12302</v>
      </c>
      <c r="S9" s="7">
        <f t="shared" ref="S9" si="94">+R9-E9</f>
        <v>0</v>
      </c>
      <c r="T9" s="29">
        <v>0.5</v>
      </c>
      <c r="U9" s="30">
        <f t="shared" ref="U9" si="95">E9*T9</f>
        <v>6151</v>
      </c>
      <c r="V9" s="29">
        <v>0.5</v>
      </c>
      <c r="W9" s="30">
        <f t="shared" ref="W9" si="96">E9*V9</f>
        <v>6151</v>
      </c>
      <c r="X9" s="6">
        <f t="shared" ref="X9" si="97">U9+W9</f>
        <v>12302</v>
      </c>
      <c r="Y9" s="7"/>
      <c r="Z9" s="90">
        <v>0.6</v>
      </c>
      <c r="AA9" s="91">
        <f t="shared" ref="AA9" si="98">L9*Z9</f>
        <v>7381.2</v>
      </c>
      <c r="AB9" s="90">
        <f t="shared" ref="AB9" si="99">100%-Z9</f>
        <v>0.4</v>
      </c>
      <c r="AC9" s="91">
        <f t="shared" ref="AC9" si="100">L9*AB9</f>
        <v>4920.8</v>
      </c>
      <c r="AD9" s="92">
        <f t="shared" ref="AD9" si="101">AA9+AC9</f>
        <v>12302</v>
      </c>
      <c r="AE9" s="144">
        <f t="shared" ref="AE9" si="102">+AD9-E9</f>
        <v>0</v>
      </c>
    </row>
    <row r="10" spans="2:31">
      <c r="B10" s="16">
        <f t="shared" si="51"/>
        <v>7</v>
      </c>
      <c r="C10" s="26" t="s">
        <v>279</v>
      </c>
      <c r="D10" s="26" t="s">
        <v>121</v>
      </c>
      <c r="E10" s="57">
        <v>10619</v>
      </c>
      <c r="F10" s="27">
        <v>45069</v>
      </c>
      <c r="G10" s="7"/>
      <c r="H10" s="35">
        <v>0.5</v>
      </c>
      <c r="I10" s="36">
        <f t="shared" ref="I10" si="103">E10*H10</f>
        <v>5309.5</v>
      </c>
      <c r="J10" s="35">
        <f t="shared" ref="J10" si="104">100%-H10</f>
        <v>0.5</v>
      </c>
      <c r="K10" s="36">
        <f t="shared" ref="K10" si="105">E10*J10</f>
        <v>5309.5</v>
      </c>
      <c r="L10" s="4">
        <f t="shared" ref="L10" si="106">I10+K10</f>
        <v>10619</v>
      </c>
      <c r="M10" s="7"/>
      <c r="N10" s="33">
        <f t="shared" ref="N10" si="107">O10/E10</f>
        <v>0.60222243149072419</v>
      </c>
      <c r="O10" s="34">
        <v>6395</v>
      </c>
      <c r="P10" s="33">
        <f t="shared" ref="P10" si="108">Q10/E10</f>
        <v>0.39777756850927581</v>
      </c>
      <c r="Q10" s="34">
        <f t="shared" ref="Q10" si="109">L10-O10</f>
        <v>4224</v>
      </c>
      <c r="R10" s="5">
        <f t="shared" ref="R10" si="110">O10+Q10</f>
        <v>10619</v>
      </c>
      <c r="S10" s="7">
        <f t="shared" ref="S10" si="111">+R10-E10</f>
        <v>0</v>
      </c>
      <c r="T10" s="29">
        <v>0.5</v>
      </c>
      <c r="U10" s="30">
        <f t="shared" ref="U10" si="112">E10*T10</f>
        <v>5309.5</v>
      </c>
      <c r="V10" s="29">
        <v>0.5</v>
      </c>
      <c r="W10" s="30">
        <f t="shared" ref="W10" si="113">E10*V10</f>
        <v>5309.5</v>
      </c>
      <c r="X10" s="6">
        <f t="shared" ref="X10" si="114">U10+W10</f>
        <v>10619</v>
      </c>
      <c r="Y10" s="7"/>
      <c r="Z10" s="90">
        <v>0.6</v>
      </c>
      <c r="AA10" s="91">
        <f t="shared" ref="AA10" si="115">L10*Z10</f>
        <v>6371.4</v>
      </c>
      <c r="AB10" s="90">
        <f t="shared" ref="AB10" si="116">100%-Z10</f>
        <v>0.4</v>
      </c>
      <c r="AC10" s="91">
        <f t="shared" ref="AC10" si="117">L10*AB10</f>
        <v>4247.6000000000004</v>
      </c>
      <c r="AD10" s="92">
        <f t="shared" ref="AD10" si="118">AA10+AC10</f>
        <v>10619</v>
      </c>
      <c r="AE10" s="144">
        <f t="shared" ref="AE10" si="119">+AD10-E10</f>
        <v>0</v>
      </c>
    </row>
    <row r="11" spans="2:31">
      <c r="B11" s="16">
        <f t="shared" si="51"/>
        <v>8</v>
      </c>
      <c r="C11" s="26" t="s">
        <v>152</v>
      </c>
      <c r="D11" s="26" t="s">
        <v>117</v>
      </c>
      <c r="E11" s="57">
        <v>12303</v>
      </c>
      <c r="F11" s="27">
        <v>45075</v>
      </c>
      <c r="G11" s="7"/>
      <c r="H11" s="35">
        <v>0.55000000000000004</v>
      </c>
      <c r="I11" s="36">
        <f t="shared" ref="I11" si="120">E11*H11</f>
        <v>6766.6500000000005</v>
      </c>
      <c r="J11" s="35">
        <f t="shared" ref="J11" si="121">100%-H11</f>
        <v>0.44999999999999996</v>
      </c>
      <c r="K11" s="36">
        <f t="shared" ref="K11" si="122">E11*J11</f>
        <v>5536.3499999999995</v>
      </c>
      <c r="L11" s="4">
        <f t="shared" ref="L11" si="123">I11+K11</f>
        <v>12303</v>
      </c>
      <c r="M11" s="7"/>
      <c r="N11" s="33">
        <f t="shared" ref="N11" si="124">O11/E11</f>
        <v>0.57148662927741201</v>
      </c>
      <c r="O11" s="34">
        <v>7031</v>
      </c>
      <c r="P11" s="33">
        <f t="shared" ref="P11" si="125">Q11/E11</f>
        <v>0.42851337072258799</v>
      </c>
      <c r="Q11" s="34">
        <f t="shared" ref="Q11" si="126">L11-O11</f>
        <v>5272</v>
      </c>
      <c r="R11" s="5">
        <f t="shared" ref="R11" si="127">O11+Q11</f>
        <v>12303</v>
      </c>
      <c r="S11" s="7">
        <f t="shared" ref="S11" si="128">+R11-E11</f>
        <v>0</v>
      </c>
      <c r="T11" s="29">
        <v>0.5</v>
      </c>
      <c r="U11" s="30">
        <f t="shared" ref="U11" si="129">E11*T11</f>
        <v>6151.5</v>
      </c>
      <c r="V11" s="29">
        <v>0.5</v>
      </c>
      <c r="W11" s="30">
        <f t="shared" ref="W11" si="130">E11*V11</f>
        <v>6151.5</v>
      </c>
      <c r="X11" s="6">
        <f t="shared" ref="X11" si="131">U11+W11</f>
        <v>12303</v>
      </c>
      <c r="Y11" s="7"/>
      <c r="Z11" s="90">
        <v>0.6</v>
      </c>
      <c r="AA11" s="91">
        <f t="shared" ref="AA11" si="132">L11*Z11</f>
        <v>7381.7999999999993</v>
      </c>
      <c r="AB11" s="90">
        <f t="shared" ref="AB11" si="133">100%-Z11</f>
        <v>0.4</v>
      </c>
      <c r="AC11" s="91">
        <f t="shared" ref="AC11" si="134">L11*AB11</f>
        <v>4921.2000000000007</v>
      </c>
      <c r="AD11" s="92">
        <f t="shared" ref="AD11" si="135">AA11+AC11</f>
        <v>12303</v>
      </c>
      <c r="AE11" s="144">
        <f t="shared" ref="AE11" si="136">+AD11-E11</f>
        <v>0</v>
      </c>
    </row>
    <row r="12" spans="2:31">
      <c r="B12" s="16"/>
      <c r="C12" s="26"/>
      <c r="D12" s="26"/>
      <c r="E12" s="57"/>
      <c r="F12" s="27"/>
      <c r="G12" s="7"/>
      <c r="H12" s="35"/>
      <c r="I12" s="36"/>
      <c r="J12" s="35"/>
      <c r="K12" s="36"/>
      <c r="L12" s="4"/>
      <c r="M12" s="7"/>
      <c r="N12" s="33"/>
      <c r="O12" s="34"/>
      <c r="P12" s="33"/>
      <c r="Q12" s="34"/>
      <c r="R12" s="5"/>
      <c r="S12" s="7"/>
      <c r="T12" s="29"/>
      <c r="U12" s="30"/>
      <c r="V12" s="29"/>
      <c r="W12" s="30"/>
      <c r="X12" s="6"/>
      <c r="Y12" s="7"/>
      <c r="Z12" s="90"/>
      <c r="AA12" s="91"/>
      <c r="AB12" s="90"/>
      <c r="AC12" s="91"/>
      <c r="AD12" s="92"/>
      <c r="AE12" s="144"/>
    </row>
    <row r="13" spans="2:31">
      <c r="B13" s="16"/>
      <c r="C13" s="32"/>
      <c r="D13" s="32"/>
      <c r="E13" s="57"/>
      <c r="F13" s="27"/>
      <c r="G13" s="7"/>
      <c r="H13" s="35"/>
      <c r="I13" s="36"/>
      <c r="J13" s="35"/>
      <c r="K13" s="36"/>
      <c r="L13" s="4"/>
      <c r="M13" s="7"/>
      <c r="N13" s="33"/>
      <c r="O13" s="34"/>
      <c r="P13" s="33"/>
      <c r="Q13" s="34"/>
      <c r="R13" s="5"/>
      <c r="S13" s="7"/>
      <c r="T13" s="29"/>
      <c r="U13" s="30"/>
      <c r="V13" s="29"/>
      <c r="W13" s="30"/>
      <c r="X13" s="6"/>
      <c r="Y13" s="7"/>
      <c r="Z13" s="90"/>
      <c r="AA13" s="91"/>
      <c r="AB13" s="90"/>
      <c r="AC13" s="91"/>
      <c r="AD13" s="92"/>
    </row>
    <row r="14" spans="2:31" s="80" customFormat="1">
      <c r="B14" s="77"/>
      <c r="C14" s="78"/>
      <c r="D14" s="78"/>
      <c r="E14" s="52">
        <f>SUM(E4:E13)</f>
        <v>92877</v>
      </c>
      <c r="F14" s="79"/>
      <c r="G14" s="54"/>
      <c r="H14" s="53"/>
      <c r="I14" s="52">
        <f>SUM(I4:I13)</f>
        <v>47053.65</v>
      </c>
      <c r="J14" s="53"/>
      <c r="K14" s="52">
        <f>SUM(K4:K13)</f>
        <v>45823.35</v>
      </c>
      <c r="L14" s="52">
        <f>SUM(L4:L13)</f>
        <v>92877</v>
      </c>
      <c r="M14" s="54"/>
      <c r="N14" s="53"/>
      <c r="O14" s="52">
        <f>SUM(O4:O13)</f>
        <v>49789</v>
      </c>
      <c r="P14" s="53"/>
      <c r="Q14" s="52">
        <f>SUM(Q4:Q13)</f>
        <v>43088</v>
      </c>
      <c r="R14" s="52">
        <f>SUM(R4:R13)</f>
        <v>92877</v>
      </c>
      <c r="S14" s="54"/>
      <c r="T14" s="54"/>
      <c r="U14" s="52">
        <f>SUM(U4:U13)</f>
        <v>46438.5</v>
      </c>
      <c r="V14" s="54"/>
      <c r="W14" s="52">
        <f>SUM(W4:W13)</f>
        <v>46438.5</v>
      </c>
      <c r="X14" s="52">
        <f>SUM(X4:X13)</f>
        <v>92877</v>
      </c>
      <c r="Y14" s="54"/>
      <c r="Z14" s="54"/>
      <c r="AA14" s="52">
        <f>SUM(AA4:AA13)</f>
        <v>55726.2</v>
      </c>
      <c r="AB14" s="54"/>
      <c r="AC14" s="52">
        <f>SUM(AC4:AC13)</f>
        <v>37150.800000000003</v>
      </c>
      <c r="AD14" s="52">
        <f>SUM(AD4:AD13)</f>
        <v>92877</v>
      </c>
    </row>
    <row r="15" spans="2:31">
      <c r="B15" s="21"/>
      <c r="C15" s="14"/>
      <c r="D15" s="14"/>
      <c r="E15" s="43"/>
      <c r="F15" s="44"/>
      <c r="G15" s="28"/>
      <c r="H15" s="15" t="s">
        <v>11</v>
      </c>
      <c r="I15" s="37"/>
      <c r="J15" s="38"/>
      <c r="K15" s="37"/>
      <c r="L15" s="39"/>
      <c r="M15" s="252">
        <f>O14-I14</f>
        <v>2735.3499999999985</v>
      </c>
      <c r="N15" s="253"/>
      <c r="O15" s="42"/>
      <c r="P15" s="41"/>
      <c r="Q15" s="42"/>
      <c r="R15" s="42"/>
      <c r="S15" s="28"/>
      <c r="T15" s="28"/>
      <c r="U15" s="28"/>
      <c r="V15" s="28"/>
      <c r="W15" s="28"/>
      <c r="X15" s="45"/>
      <c r="Y15" s="28"/>
      <c r="Z15" s="28"/>
      <c r="AA15" s="28"/>
      <c r="AB15" s="28"/>
      <c r="AC15" s="28"/>
      <c r="AD15" s="45"/>
    </row>
    <row r="16" spans="2:31">
      <c r="B16" s="22"/>
      <c r="C16" s="9"/>
      <c r="D16" s="9"/>
      <c r="E16" s="10"/>
      <c r="F16" s="11"/>
      <c r="G16" s="23"/>
      <c r="H16" s="12"/>
      <c r="I16" s="13"/>
      <c r="J16" s="12"/>
      <c r="K16" s="13"/>
      <c r="L16" s="13"/>
      <c r="M16" s="23"/>
      <c r="N16" s="12"/>
      <c r="O16" s="13"/>
      <c r="P16" s="12"/>
      <c r="Q16" s="13"/>
      <c r="R16" s="13"/>
      <c r="S16" s="24"/>
      <c r="T16" s="24"/>
      <c r="U16" s="24"/>
      <c r="V16" s="24"/>
      <c r="W16" s="24"/>
      <c r="X16" s="25"/>
      <c r="Y16" s="24"/>
      <c r="Z16" s="24"/>
      <c r="AA16" s="24"/>
      <c r="AB16" s="24"/>
      <c r="AC16" s="24"/>
      <c r="AD16" s="25"/>
    </row>
    <row r="18" spans="2:31">
      <c r="B18" s="49" t="s">
        <v>101</v>
      </c>
      <c r="C18" s="50"/>
      <c r="D18" s="50"/>
      <c r="E18" s="17"/>
      <c r="F18" s="17"/>
      <c r="G18" s="17"/>
      <c r="H18" s="238" t="s">
        <v>6</v>
      </c>
      <c r="I18" s="238"/>
      <c r="J18" s="238"/>
      <c r="K18" s="238"/>
      <c r="L18" s="18"/>
      <c r="M18" s="17"/>
      <c r="N18" s="239" t="s">
        <v>5</v>
      </c>
      <c r="O18" s="239"/>
      <c r="P18" s="239"/>
      <c r="Q18" s="239"/>
      <c r="R18" s="18"/>
      <c r="S18" s="17"/>
      <c r="T18" s="240" t="s">
        <v>13</v>
      </c>
      <c r="U18" s="240"/>
      <c r="V18" s="240"/>
      <c r="W18" s="240"/>
      <c r="X18" s="19"/>
      <c r="Y18" s="17"/>
      <c r="Z18" s="235" t="s">
        <v>43</v>
      </c>
      <c r="AA18" s="235"/>
      <c r="AB18" s="235"/>
      <c r="AC18" s="235"/>
      <c r="AD18" s="19"/>
    </row>
    <row r="19" spans="2:31">
      <c r="B19" s="56" t="s">
        <v>0</v>
      </c>
      <c r="C19" s="56" t="s">
        <v>2</v>
      </c>
      <c r="D19" s="56" t="s">
        <v>1</v>
      </c>
      <c r="E19" s="56" t="s">
        <v>7</v>
      </c>
      <c r="F19" s="56" t="s">
        <v>9</v>
      </c>
      <c r="G19" s="2"/>
      <c r="H19" s="241" t="s">
        <v>3</v>
      </c>
      <c r="I19" s="241"/>
      <c r="J19" s="242" t="s">
        <v>4</v>
      </c>
      <c r="K19" s="242"/>
      <c r="L19" s="3" t="s">
        <v>10</v>
      </c>
      <c r="M19" s="1"/>
      <c r="N19" s="243" t="s">
        <v>3</v>
      </c>
      <c r="O19" s="243"/>
      <c r="P19" s="244" t="s">
        <v>4</v>
      </c>
      <c r="Q19" s="244"/>
      <c r="R19" s="3" t="s">
        <v>10</v>
      </c>
      <c r="S19" s="2"/>
      <c r="T19" s="245" t="s">
        <v>3</v>
      </c>
      <c r="U19" s="245"/>
      <c r="V19" s="246" t="s">
        <v>4</v>
      </c>
      <c r="W19" s="246"/>
      <c r="X19" s="20" t="s">
        <v>10</v>
      </c>
      <c r="Y19" s="2"/>
      <c r="Z19" s="236" t="s">
        <v>3</v>
      </c>
      <c r="AA19" s="236"/>
      <c r="AB19" s="237" t="s">
        <v>4</v>
      </c>
      <c r="AC19" s="237"/>
      <c r="AD19" s="20" t="s">
        <v>10</v>
      </c>
    </row>
    <row r="20" spans="2:31">
      <c r="B20" s="85">
        <v>1</v>
      </c>
      <c r="C20" s="26" t="s">
        <v>126</v>
      </c>
      <c r="D20" s="26" t="s">
        <v>146</v>
      </c>
      <c r="E20" s="57">
        <v>13003</v>
      </c>
      <c r="F20" s="27">
        <v>45047</v>
      </c>
      <c r="G20" s="7"/>
      <c r="H20" s="35">
        <v>0</v>
      </c>
      <c r="I20" s="36">
        <f t="shared" ref="I20:I21" si="137">E20*H20</f>
        <v>0</v>
      </c>
      <c r="J20" s="35">
        <f t="shared" ref="J20:J21" si="138">100%-H20</f>
        <v>1</v>
      </c>
      <c r="K20" s="36">
        <f t="shared" ref="K20:K21" si="139">E20*J20</f>
        <v>13003</v>
      </c>
      <c r="L20" s="4">
        <f t="shared" ref="L20:L21" si="140">I20+K20</f>
        <v>13003</v>
      </c>
      <c r="M20" s="7"/>
      <c r="N20" s="33">
        <f t="shared" ref="N20:N21" si="141">O20/E20</f>
        <v>0</v>
      </c>
      <c r="O20" s="34">
        <v>0</v>
      </c>
      <c r="P20" s="33">
        <f t="shared" ref="P20:P21" si="142">Q20/E20</f>
        <v>1</v>
      </c>
      <c r="Q20" s="34">
        <f>L20-O20</f>
        <v>13003</v>
      </c>
      <c r="R20" s="5">
        <f t="shared" ref="R20:R21" si="143">O20+Q20</f>
        <v>13003</v>
      </c>
      <c r="S20" s="7">
        <f t="shared" ref="S20:S21" si="144">+R20-E20</f>
        <v>0</v>
      </c>
      <c r="T20" s="29">
        <v>0</v>
      </c>
      <c r="U20" s="30">
        <f t="shared" ref="U20:U21" si="145">E20*T20</f>
        <v>0</v>
      </c>
      <c r="V20" s="29">
        <v>1</v>
      </c>
      <c r="W20" s="30">
        <f t="shared" ref="W20:W21" si="146">E20*V20</f>
        <v>13003</v>
      </c>
      <c r="X20" s="6">
        <f t="shared" ref="X20:X21" si="147">U20+W20</f>
        <v>13003</v>
      </c>
      <c r="Y20" s="7"/>
      <c r="Z20" s="116">
        <v>1.4999999999999999E-2</v>
      </c>
      <c r="AA20" s="91">
        <f t="shared" ref="AA20:AA21" si="148">L20*Z20</f>
        <v>195.04499999999999</v>
      </c>
      <c r="AB20" s="90">
        <f t="shared" ref="AB20:AB21" si="149">100%-Z20</f>
        <v>0.98499999999999999</v>
      </c>
      <c r="AC20" s="91">
        <f t="shared" ref="AC20:AC21" si="150">L20*AB20</f>
        <v>12807.955</v>
      </c>
      <c r="AD20" s="92">
        <f t="shared" ref="AD20:AD21" si="151">AA20+AC20</f>
        <v>13003</v>
      </c>
      <c r="AE20" s="144">
        <f>+AD20-E20</f>
        <v>0</v>
      </c>
    </row>
    <row r="21" spans="2:31" ht="15" customHeight="1">
      <c r="B21" s="85">
        <f>1+B20</f>
        <v>2</v>
      </c>
      <c r="C21" s="32" t="s">
        <v>278</v>
      </c>
      <c r="D21" s="32" t="s">
        <v>226</v>
      </c>
      <c r="E21" s="31">
        <v>71500</v>
      </c>
      <c r="F21" s="27">
        <v>45048</v>
      </c>
      <c r="G21" s="7"/>
      <c r="H21" s="35">
        <v>0</v>
      </c>
      <c r="I21" s="36">
        <f t="shared" si="137"/>
        <v>0</v>
      </c>
      <c r="J21" s="35">
        <f t="shared" si="138"/>
        <v>1</v>
      </c>
      <c r="K21" s="36">
        <f t="shared" si="139"/>
        <v>71500</v>
      </c>
      <c r="L21" s="4">
        <f t="shared" si="140"/>
        <v>71500</v>
      </c>
      <c r="M21" s="7"/>
      <c r="N21" s="33">
        <f t="shared" si="141"/>
        <v>0</v>
      </c>
      <c r="O21" s="34">
        <v>0</v>
      </c>
      <c r="P21" s="33">
        <f t="shared" si="142"/>
        <v>1</v>
      </c>
      <c r="Q21" s="34">
        <f t="shared" ref="Q21" si="152">L21-O21</f>
        <v>71500</v>
      </c>
      <c r="R21" s="5">
        <f t="shared" si="143"/>
        <v>71500</v>
      </c>
      <c r="S21" s="7">
        <f t="shared" si="144"/>
        <v>0</v>
      </c>
      <c r="T21" s="29">
        <v>0</v>
      </c>
      <c r="U21" s="30">
        <f t="shared" si="145"/>
        <v>0</v>
      </c>
      <c r="V21" s="29">
        <v>1</v>
      </c>
      <c r="W21" s="30">
        <f t="shared" si="146"/>
        <v>71500</v>
      </c>
      <c r="X21" s="6">
        <f t="shared" si="147"/>
        <v>71500</v>
      </c>
      <c r="Y21" s="7"/>
      <c r="Z21" s="116">
        <v>1.4999999999999999E-2</v>
      </c>
      <c r="AA21" s="91">
        <f t="shared" si="148"/>
        <v>1072.5</v>
      </c>
      <c r="AB21" s="90">
        <f t="shared" si="149"/>
        <v>0.98499999999999999</v>
      </c>
      <c r="AC21" s="91">
        <f t="shared" si="150"/>
        <v>70427.5</v>
      </c>
      <c r="AD21" s="92">
        <f t="shared" si="151"/>
        <v>71500</v>
      </c>
      <c r="AE21" s="144">
        <f t="shared" ref="AE21" si="153">+AD21-E21</f>
        <v>0</v>
      </c>
    </row>
    <row r="22" spans="2:31" ht="15" customHeight="1">
      <c r="B22" s="85">
        <f t="shared" ref="B22:B61" si="154">1+B21</f>
        <v>3</v>
      </c>
      <c r="C22" s="26" t="s">
        <v>280</v>
      </c>
      <c r="D22" s="26" t="s">
        <v>133</v>
      </c>
      <c r="E22" s="57">
        <v>7501</v>
      </c>
      <c r="F22" s="27">
        <v>45051</v>
      </c>
      <c r="G22" s="7"/>
      <c r="H22" s="35">
        <v>0</v>
      </c>
      <c r="I22" s="36">
        <f t="shared" ref="I22" si="155">E22*H22</f>
        <v>0</v>
      </c>
      <c r="J22" s="35">
        <f t="shared" ref="J22" si="156">100%-H22</f>
        <v>1</v>
      </c>
      <c r="K22" s="36">
        <f t="shared" ref="K22" si="157">E22*J22</f>
        <v>7501</v>
      </c>
      <c r="L22" s="4">
        <f t="shared" ref="L22" si="158">I22+K22</f>
        <v>7501</v>
      </c>
      <c r="M22" s="7"/>
      <c r="N22" s="33">
        <f t="shared" ref="N22" si="159">O22/E22</f>
        <v>0</v>
      </c>
      <c r="O22" s="34">
        <v>0</v>
      </c>
      <c r="P22" s="33">
        <f t="shared" ref="P22" si="160">Q22/E22</f>
        <v>1</v>
      </c>
      <c r="Q22" s="34">
        <f t="shared" ref="Q22" si="161">L22-O22</f>
        <v>7501</v>
      </c>
      <c r="R22" s="5">
        <f t="shared" ref="R22" si="162">O22+Q22</f>
        <v>7501</v>
      </c>
      <c r="S22" s="7">
        <f t="shared" ref="S22" si="163">+R22-E22</f>
        <v>0</v>
      </c>
      <c r="T22" s="29">
        <v>0</v>
      </c>
      <c r="U22" s="30">
        <f t="shared" ref="U22" si="164">E22*T22</f>
        <v>0</v>
      </c>
      <c r="V22" s="29">
        <v>1</v>
      </c>
      <c r="W22" s="30">
        <f t="shared" ref="W22" si="165">E22*V22</f>
        <v>7501</v>
      </c>
      <c r="X22" s="6">
        <f t="shared" ref="X22" si="166">U22+W22</f>
        <v>7501</v>
      </c>
      <c r="Y22" s="7"/>
      <c r="Z22" s="116">
        <v>1.4999999999999999E-2</v>
      </c>
      <c r="AA22" s="91">
        <f t="shared" ref="AA22" si="167">L22*Z22</f>
        <v>112.515</v>
      </c>
      <c r="AB22" s="90">
        <f t="shared" ref="AB22" si="168">100%-Z22</f>
        <v>0.98499999999999999</v>
      </c>
      <c r="AC22" s="91">
        <f t="shared" ref="AC22" si="169">L22*AB22</f>
        <v>7388.4849999999997</v>
      </c>
      <c r="AD22" s="92">
        <f t="shared" ref="AD22" si="170">AA22+AC22</f>
        <v>7501</v>
      </c>
      <c r="AE22" s="144">
        <f t="shared" ref="AE22" si="171">+AD22-E22</f>
        <v>0</v>
      </c>
    </row>
    <row r="23" spans="2:31" ht="15" customHeight="1">
      <c r="B23" s="85">
        <f t="shared" si="154"/>
        <v>4</v>
      </c>
      <c r="C23" s="32" t="s">
        <v>149</v>
      </c>
      <c r="D23" s="32" t="s">
        <v>150</v>
      </c>
      <c r="E23" s="31">
        <v>41007</v>
      </c>
      <c r="F23" s="27">
        <v>45051</v>
      </c>
      <c r="G23" s="7"/>
      <c r="H23" s="35">
        <v>0</v>
      </c>
      <c r="I23" s="36">
        <f t="shared" ref="I23" si="172">E23*H23</f>
        <v>0</v>
      </c>
      <c r="J23" s="35">
        <f t="shared" ref="J23" si="173">100%-H23</f>
        <v>1</v>
      </c>
      <c r="K23" s="36">
        <f t="shared" ref="K23" si="174">E23*J23</f>
        <v>41007</v>
      </c>
      <c r="L23" s="4">
        <f t="shared" ref="L23" si="175">I23+K23</f>
        <v>41007</v>
      </c>
      <c r="M23" s="7"/>
      <c r="N23" s="33">
        <f t="shared" ref="N23" si="176">O23/E23</f>
        <v>0</v>
      </c>
      <c r="O23" s="34">
        <v>0</v>
      </c>
      <c r="P23" s="33">
        <f t="shared" ref="P23" si="177">Q23/E23</f>
        <v>1</v>
      </c>
      <c r="Q23" s="34">
        <f t="shared" ref="Q23" si="178">L23-O23</f>
        <v>41007</v>
      </c>
      <c r="R23" s="5">
        <f t="shared" ref="R23" si="179">O23+Q23</f>
        <v>41007</v>
      </c>
      <c r="S23" s="7">
        <f t="shared" ref="S23" si="180">+R23-E23</f>
        <v>0</v>
      </c>
      <c r="T23" s="29">
        <v>0</v>
      </c>
      <c r="U23" s="30">
        <f t="shared" ref="U23" si="181">E23*T23</f>
        <v>0</v>
      </c>
      <c r="V23" s="29">
        <v>1</v>
      </c>
      <c r="W23" s="30">
        <f t="shared" ref="W23" si="182">E23*V23</f>
        <v>41007</v>
      </c>
      <c r="X23" s="6">
        <f t="shared" ref="X23" si="183">U23+W23</f>
        <v>41007</v>
      </c>
      <c r="Y23" s="7"/>
      <c r="Z23" s="116">
        <v>1.4999999999999999E-2</v>
      </c>
      <c r="AA23" s="91">
        <f t="shared" ref="AA23" si="184">L23*Z23</f>
        <v>615.10500000000002</v>
      </c>
      <c r="AB23" s="90">
        <f t="shared" ref="AB23" si="185">100%-Z23</f>
        <v>0.98499999999999999</v>
      </c>
      <c r="AC23" s="91">
        <f t="shared" ref="AC23" si="186">L23*AB23</f>
        <v>40391.894999999997</v>
      </c>
      <c r="AD23" s="92">
        <f t="shared" ref="AD23" si="187">AA23+AC23</f>
        <v>41007</v>
      </c>
      <c r="AE23" s="144">
        <f t="shared" ref="AE23" si="188">+AD23-E23</f>
        <v>0</v>
      </c>
    </row>
    <row r="24" spans="2:31" ht="15" customHeight="1">
      <c r="B24" s="85">
        <f t="shared" si="154"/>
        <v>5</v>
      </c>
      <c r="C24" s="32" t="s">
        <v>214</v>
      </c>
      <c r="D24" s="32" t="s">
        <v>139</v>
      </c>
      <c r="E24" s="31">
        <v>77009</v>
      </c>
      <c r="F24" s="27">
        <v>45052</v>
      </c>
      <c r="G24" s="7"/>
      <c r="H24" s="35">
        <v>0</v>
      </c>
      <c r="I24" s="36">
        <f t="shared" ref="I24" si="189">E24*H24</f>
        <v>0</v>
      </c>
      <c r="J24" s="35">
        <f t="shared" ref="J24" si="190">100%-H24</f>
        <v>1</v>
      </c>
      <c r="K24" s="36">
        <f t="shared" ref="K24" si="191">E24*J24</f>
        <v>77009</v>
      </c>
      <c r="L24" s="4">
        <f t="shared" ref="L24" si="192">I24+K24</f>
        <v>77009</v>
      </c>
      <c r="M24" s="7"/>
      <c r="N24" s="33">
        <f t="shared" ref="N24" si="193">O24/E24</f>
        <v>0</v>
      </c>
      <c r="O24" s="34">
        <v>0</v>
      </c>
      <c r="P24" s="33">
        <f t="shared" ref="P24" si="194">Q24/E24</f>
        <v>1</v>
      </c>
      <c r="Q24" s="34">
        <f t="shared" ref="Q24" si="195">L24-O24</f>
        <v>77009</v>
      </c>
      <c r="R24" s="5">
        <f t="shared" ref="R24" si="196">O24+Q24</f>
        <v>77009</v>
      </c>
      <c r="S24" s="7">
        <f t="shared" ref="S24" si="197">+R24-E24</f>
        <v>0</v>
      </c>
      <c r="T24" s="29">
        <v>0</v>
      </c>
      <c r="U24" s="30">
        <f t="shared" ref="U24" si="198">E24*T24</f>
        <v>0</v>
      </c>
      <c r="V24" s="29">
        <v>1</v>
      </c>
      <c r="W24" s="30">
        <f t="shared" ref="W24" si="199">E24*V24</f>
        <v>77009</v>
      </c>
      <c r="X24" s="6">
        <f t="shared" ref="X24" si="200">U24+W24</f>
        <v>77009</v>
      </c>
      <c r="Y24" s="7"/>
      <c r="Z24" s="116">
        <v>1.4999999999999999E-2</v>
      </c>
      <c r="AA24" s="91">
        <f t="shared" ref="AA24" si="201">L24*Z24</f>
        <v>1155.135</v>
      </c>
      <c r="AB24" s="90">
        <f t="shared" ref="AB24" si="202">100%-Z24</f>
        <v>0.98499999999999999</v>
      </c>
      <c r="AC24" s="91">
        <f t="shared" ref="AC24" si="203">L24*AB24</f>
        <v>75853.865000000005</v>
      </c>
      <c r="AD24" s="92">
        <f t="shared" ref="AD24" si="204">AA24+AC24</f>
        <v>77009</v>
      </c>
      <c r="AE24" s="144">
        <f t="shared" ref="AE24" si="205">+AD24-E24</f>
        <v>0</v>
      </c>
    </row>
    <row r="25" spans="2:31" ht="15" customHeight="1">
      <c r="B25" s="85">
        <f t="shared" si="154"/>
        <v>6</v>
      </c>
      <c r="C25" s="26" t="s">
        <v>197</v>
      </c>
      <c r="D25" s="26" t="s">
        <v>146</v>
      </c>
      <c r="E25" s="31">
        <v>13514</v>
      </c>
      <c r="F25" s="27">
        <v>45053</v>
      </c>
      <c r="G25" s="7"/>
      <c r="H25" s="35">
        <v>0</v>
      </c>
      <c r="I25" s="36">
        <f t="shared" ref="I25" si="206">E25*H25</f>
        <v>0</v>
      </c>
      <c r="J25" s="35">
        <f t="shared" ref="J25" si="207">100%-H25</f>
        <v>1</v>
      </c>
      <c r="K25" s="36">
        <f t="shared" ref="K25" si="208">E25*J25</f>
        <v>13514</v>
      </c>
      <c r="L25" s="4">
        <f t="shared" ref="L25" si="209">I25+K25</f>
        <v>13514</v>
      </c>
      <c r="M25" s="7"/>
      <c r="N25" s="33">
        <f t="shared" ref="N25" si="210">O25/E25</f>
        <v>0</v>
      </c>
      <c r="O25" s="34">
        <v>0</v>
      </c>
      <c r="P25" s="33">
        <f t="shared" ref="P25" si="211">Q25/E25</f>
        <v>1</v>
      </c>
      <c r="Q25" s="34">
        <f t="shared" ref="Q25" si="212">L25-O25</f>
        <v>13514</v>
      </c>
      <c r="R25" s="5">
        <f t="shared" ref="R25" si="213">O25+Q25</f>
        <v>13514</v>
      </c>
      <c r="S25" s="7">
        <f t="shared" ref="S25" si="214">+R25-E25</f>
        <v>0</v>
      </c>
      <c r="T25" s="29">
        <v>0</v>
      </c>
      <c r="U25" s="30">
        <f t="shared" ref="U25" si="215">E25*T25</f>
        <v>0</v>
      </c>
      <c r="V25" s="29">
        <v>1</v>
      </c>
      <c r="W25" s="30">
        <f t="shared" ref="W25" si="216">E25*V25</f>
        <v>13514</v>
      </c>
      <c r="X25" s="6">
        <f t="shared" ref="X25" si="217">U25+W25</f>
        <v>13514</v>
      </c>
      <c r="Y25" s="7"/>
      <c r="Z25" s="116">
        <v>1.4999999999999999E-2</v>
      </c>
      <c r="AA25" s="91">
        <f t="shared" ref="AA25" si="218">L25*Z25</f>
        <v>202.70999999999998</v>
      </c>
      <c r="AB25" s="90">
        <f t="shared" ref="AB25" si="219">100%-Z25</f>
        <v>0.98499999999999999</v>
      </c>
      <c r="AC25" s="91">
        <f t="shared" ref="AC25" si="220">L25*AB25</f>
        <v>13311.289999999999</v>
      </c>
      <c r="AD25" s="92">
        <f t="shared" ref="AD25" si="221">AA25+AC25</f>
        <v>13513.999999999998</v>
      </c>
      <c r="AE25" s="144">
        <f t="shared" ref="AE25" si="222">+AD25-E25</f>
        <v>0</v>
      </c>
    </row>
    <row r="26" spans="2:31" ht="15" customHeight="1">
      <c r="B26" s="85">
        <f t="shared" si="154"/>
        <v>7</v>
      </c>
      <c r="C26" s="32" t="s">
        <v>281</v>
      </c>
      <c r="D26" s="26" t="s">
        <v>282</v>
      </c>
      <c r="E26" s="31">
        <v>124317</v>
      </c>
      <c r="F26" s="27">
        <v>45053</v>
      </c>
      <c r="G26" s="7"/>
      <c r="H26" s="35">
        <v>0.05</v>
      </c>
      <c r="I26" s="36">
        <f t="shared" ref="I26:I27" si="223">E26*H26</f>
        <v>6215.85</v>
      </c>
      <c r="J26" s="35">
        <f t="shared" ref="J26:J27" si="224">100%-H26</f>
        <v>0.95</v>
      </c>
      <c r="K26" s="36">
        <f t="shared" ref="K26:K27" si="225">E26*J26</f>
        <v>118101.15</v>
      </c>
      <c r="L26" s="4">
        <f t="shared" ref="L26:L27" si="226">I26+K26</f>
        <v>124317</v>
      </c>
      <c r="M26" s="7"/>
      <c r="N26" s="33">
        <f t="shared" ref="N26:N27" si="227">O26/E26</f>
        <v>4.4209561041530926E-2</v>
      </c>
      <c r="O26" s="34">
        <v>5496</v>
      </c>
      <c r="P26" s="33">
        <f t="shared" ref="P26:P27" si="228">Q26/E26</f>
        <v>0.95579043895846905</v>
      </c>
      <c r="Q26" s="34">
        <f t="shared" ref="Q26:Q27" si="229">L26-O26</f>
        <v>118821</v>
      </c>
      <c r="R26" s="5">
        <f t="shared" ref="R26:R27" si="230">O26+Q26</f>
        <v>124317</v>
      </c>
      <c r="S26" s="7">
        <f t="shared" ref="S26:S27" si="231">+R26-E26</f>
        <v>0</v>
      </c>
      <c r="T26" s="29">
        <v>0</v>
      </c>
      <c r="U26" s="30">
        <f t="shared" ref="U26:U27" si="232">E26*T26</f>
        <v>0</v>
      </c>
      <c r="V26" s="29">
        <v>1</v>
      </c>
      <c r="W26" s="30">
        <f t="shared" ref="W26:W27" si="233">E26*V26</f>
        <v>124317</v>
      </c>
      <c r="X26" s="6">
        <f t="shared" ref="X26:X27" si="234">U26+W26</f>
        <v>124317</v>
      </c>
      <c r="Y26" s="7"/>
      <c r="Z26" s="116">
        <v>1.4999999999999999E-2</v>
      </c>
      <c r="AA26" s="91">
        <f t="shared" ref="AA26:AA27" si="235">L26*Z26</f>
        <v>1864.7549999999999</v>
      </c>
      <c r="AB26" s="90">
        <f t="shared" ref="AB26:AB27" si="236">100%-Z26</f>
        <v>0.98499999999999999</v>
      </c>
      <c r="AC26" s="91">
        <f t="shared" ref="AC26:AC27" si="237">L26*AB26</f>
        <v>122452.245</v>
      </c>
      <c r="AD26" s="92">
        <f t="shared" ref="AD26:AD27" si="238">AA26+AC26</f>
        <v>124317</v>
      </c>
      <c r="AE26" s="144">
        <f t="shared" ref="AE26:AE27" si="239">+AD26-E26</f>
        <v>0</v>
      </c>
    </row>
    <row r="27" spans="2:31" ht="14.25" customHeight="1">
      <c r="B27" s="85">
        <f t="shared" si="154"/>
        <v>8</v>
      </c>
      <c r="C27" s="32" t="s">
        <v>283</v>
      </c>
      <c r="D27" s="26" t="s">
        <v>157</v>
      </c>
      <c r="E27" s="31">
        <v>51652</v>
      </c>
      <c r="F27" s="27">
        <v>45055</v>
      </c>
      <c r="G27" s="7"/>
      <c r="H27" s="35">
        <v>0</v>
      </c>
      <c r="I27" s="36">
        <f t="shared" si="223"/>
        <v>0</v>
      </c>
      <c r="J27" s="35">
        <f t="shared" si="224"/>
        <v>1</v>
      </c>
      <c r="K27" s="36">
        <f t="shared" si="225"/>
        <v>51652</v>
      </c>
      <c r="L27" s="4">
        <f t="shared" si="226"/>
        <v>51652</v>
      </c>
      <c r="M27" s="7"/>
      <c r="N27" s="33">
        <f t="shared" si="227"/>
        <v>0</v>
      </c>
      <c r="O27" s="34">
        <v>0</v>
      </c>
      <c r="P27" s="33">
        <f t="shared" si="228"/>
        <v>1</v>
      </c>
      <c r="Q27" s="34">
        <f t="shared" si="229"/>
        <v>51652</v>
      </c>
      <c r="R27" s="5">
        <f t="shared" si="230"/>
        <v>51652</v>
      </c>
      <c r="S27" s="7">
        <f t="shared" si="231"/>
        <v>0</v>
      </c>
      <c r="T27" s="29">
        <v>0</v>
      </c>
      <c r="U27" s="30">
        <f t="shared" si="232"/>
        <v>0</v>
      </c>
      <c r="V27" s="29">
        <v>1</v>
      </c>
      <c r="W27" s="30">
        <f t="shared" si="233"/>
        <v>51652</v>
      </c>
      <c r="X27" s="6">
        <f t="shared" si="234"/>
        <v>51652</v>
      </c>
      <c r="Y27" s="7"/>
      <c r="Z27" s="116">
        <v>1.4999999999999999E-2</v>
      </c>
      <c r="AA27" s="91">
        <f t="shared" si="235"/>
        <v>774.78</v>
      </c>
      <c r="AB27" s="90">
        <f t="shared" si="236"/>
        <v>0.98499999999999999</v>
      </c>
      <c r="AC27" s="91">
        <f t="shared" si="237"/>
        <v>50877.22</v>
      </c>
      <c r="AD27" s="92">
        <f t="shared" si="238"/>
        <v>51652</v>
      </c>
      <c r="AE27" s="144">
        <f t="shared" si="239"/>
        <v>0</v>
      </c>
    </row>
    <row r="28" spans="2:31" ht="15" customHeight="1">
      <c r="B28" s="85">
        <f t="shared" si="154"/>
        <v>9</v>
      </c>
      <c r="C28" s="32" t="s">
        <v>176</v>
      </c>
      <c r="D28" s="26" t="s">
        <v>146</v>
      </c>
      <c r="E28" s="31">
        <v>13703</v>
      </c>
      <c r="F28" s="27">
        <v>45056</v>
      </c>
      <c r="G28" s="7"/>
      <c r="H28" s="35">
        <v>0</v>
      </c>
      <c r="I28" s="36">
        <f t="shared" ref="I28" si="240">E28*H28</f>
        <v>0</v>
      </c>
      <c r="J28" s="35">
        <f t="shared" ref="J28" si="241">100%-H28</f>
        <v>1</v>
      </c>
      <c r="K28" s="36">
        <f t="shared" ref="K28" si="242">E28*J28</f>
        <v>13703</v>
      </c>
      <c r="L28" s="4">
        <f t="shared" ref="L28" si="243">I28+K28</f>
        <v>13703</v>
      </c>
      <c r="M28" s="7"/>
      <c r="N28" s="33">
        <f t="shared" ref="N28" si="244">O28/E28</f>
        <v>0</v>
      </c>
      <c r="O28" s="34">
        <v>0</v>
      </c>
      <c r="P28" s="33">
        <f t="shared" ref="P28" si="245">Q28/E28</f>
        <v>1</v>
      </c>
      <c r="Q28" s="34">
        <f t="shared" ref="Q28" si="246">L28-O28</f>
        <v>13703</v>
      </c>
      <c r="R28" s="5">
        <f t="shared" ref="R28" si="247">O28+Q28</f>
        <v>13703</v>
      </c>
      <c r="S28" s="7">
        <f t="shared" ref="S28" si="248">+R28-E28</f>
        <v>0</v>
      </c>
      <c r="T28" s="29">
        <v>0</v>
      </c>
      <c r="U28" s="30">
        <f t="shared" ref="U28" si="249">E28*T28</f>
        <v>0</v>
      </c>
      <c r="V28" s="29">
        <v>1</v>
      </c>
      <c r="W28" s="30">
        <f t="shared" ref="W28" si="250">E28*V28</f>
        <v>13703</v>
      </c>
      <c r="X28" s="6">
        <f t="shared" ref="X28" si="251">U28+W28</f>
        <v>13703</v>
      </c>
      <c r="Y28" s="7"/>
      <c r="Z28" s="116">
        <v>1.4999999999999999E-2</v>
      </c>
      <c r="AA28" s="91">
        <f t="shared" ref="AA28" si="252">L28*Z28</f>
        <v>205.54499999999999</v>
      </c>
      <c r="AB28" s="90">
        <f t="shared" ref="AB28" si="253">100%-Z28</f>
        <v>0.98499999999999999</v>
      </c>
      <c r="AC28" s="91">
        <f t="shared" ref="AC28" si="254">L28*AB28</f>
        <v>13497.455</v>
      </c>
      <c r="AD28" s="92">
        <f t="shared" ref="AD28" si="255">AA28+AC28</f>
        <v>13703</v>
      </c>
      <c r="AE28" s="144">
        <f t="shared" ref="AE28" si="256">+AD28-E28</f>
        <v>0</v>
      </c>
    </row>
    <row r="29" spans="2:31" ht="15" customHeight="1">
      <c r="B29" s="85">
        <f t="shared" si="154"/>
        <v>10</v>
      </c>
      <c r="C29" s="32" t="s">
        <v>286</v>
      </c>
      <c r="D29" s="32" t="s">
        <v>269</v>
      </c>
      <c r="E29" s="31">
        <v>77766</v>
      </c>
      <c r="F29" s="27">
        <v>45057</v>
      </c>
      <c r="G29" s="7"/>
      <c r="H29" s="35">
        <v>0</v>
      </c>
      <c r="I29" s="36">
        <f t="shared" ref="I29" si="257">E29*H29</f>
        <v>0</v>
      </c>
      <c r="J29" s="35">
        <f t="shared" ref="J29" si="258">100%-H29</f>
        <v>1</v>
      </c>
      <c r="K29" s="36">
        <f t="shared" ref="K29" si="259">E29*J29</f>
        <v>77766</v>
      </c>
      <c r="L29" s="4">
        <f t="shared" ref="L29" si="260">I29+K29</f>
        <v>77766</v>
      </c>
      <c r="M29" s="7"/>
      <c r="N29" s="33">
        <f t="shared" ref="N29" si="261">O29/E29</f>
        <v>0</v>
      </c>
      <c r="O29" s="34">
        <v>0</v>
      </c>
      <c r="P29" s="33">
        <f t="shared" ref="P29" si="262">Q29/E29</f>
        <v>1</v>
      </c>
      <c r="Q29" s="34">
        <f t="shared" ref="Q29" si="263">L29-O29</f>
        <v>77766</v>
      </c>
      <c r="R29" s="5">
        <f t="shared" ref="R29" si="264">O29+Q29</f>
        <v>77766</v>
      </c>
      <c r="S29" s="7">
        <f t="shared" ref="S29" si="265">+R29-E29</f>
        <v>0</v>
      </c>
      <c r="T29" s="29">
        <v>0</v>
      </c>
      <c r="U29" s="30">
        <f t="shared" ref="U29" si="266">E29*T29</f>
        <v>0</v>
      </c>
      <c r="V29" s="29">
        <v>1</v>
      </c>
      <c r="W29" s="30">
        <f t="shared" ref="W29" si="267">E29*V29</f>
        <v>77766</v>
      </c>
      <c r="X29" s="6">
        <f t="shared" ref="X29" si="268">U29+W29</f>
        <v>77766</v>
      </c>
      <c r="Y29" s="7"/>
      <c r="Z29" s="116">
        <v>1.4999999999999999E-2</v>
      </c>
      <c r="AA29" s="91">
        <f t="shared" ref="AA29" si="269">L29*Z29</f>
        <v>1166.49</v>
      </c>
      <c r="AB29" s="90">
        <f t="shared" ref="AB29" si="270">100%-Z29</f>
        <v>0.98499999999999999</v>
      </c>
      <c r="AC29" s="91">
        <f t="shared" ref="AC29" si="271">L29*AB29</f>
        <v>76599.509999999995</v>
      </c>
      <c r="AD29" s="92">
        <f t="shared" ref="AD29" si="272">AA29+AC29</f>
        <v>77766</v>
      </c>
      <c r="AE29" s="144">
        <f t="shared" ref="AE29" si="273">+AD29-E29</f>
        <v>0</v>
      </c>
    </row>
    <row r="30" spans="2:31" ht="15" customHeight="1">
      <c r="B30" s="85">
        <f t="shared" si="154"/>
        <v>11</v>
      </c>
      <c r="C30" s="32" t="s">
        <v>287</v>
      </c>
      <c r="D30" s="32" t="s">
        <v>179</v>
      </c>
      <c r="E30" s="31">
        <v>77001</v>
      </c>
      <c r="F30" s="27">
        <v>45057</v>
      </c>
      <c r="G30" s="7"/>
      <c r="H30" s="35">
        <v>0</v>
      </c>
      <c r="I30" s="36">
        <f t="shared" ref="I30" si="274">E30*H30</f>
        <v>0</v>
      </c>
      <c r="J30" s="35">
        <f t="shared" ref="J30" si="275">100%-H30</f>
        <v>1</v>
      </c>
      <c r="K30" s="36">
        <f t="shared" ref="K30" si="276">E30*J30</f>
        <v>77001</v>
      </c>
      <c r="L30" s="4">
        <f t="shared" ref="L30" si="277">I30+K30</f>
        <v>77001</v>
      </c>
      <c r="M30" s="7"/>
      <c r="N30" s="33">
        <f t="shared" ref="N30" si="278">O30/E30</f>
        <v>0</v>
      </c>
      <c r="O30" s="34">
        <v>0</v>
      </c>
      <c r="P30" s="33">
        <f t="shared" ref="P30" si="279">Q30/E30</f>
        <v>1</v>
      </c>
      <c r="Q30" s="34">
        <f t="shared" ref="Q30" si="280">L30-O30</f>
        <v>77001</v>
      </c>
      <c r="R30" s="5">
        <f t="shared" ref="R30" si="281">O30+Q30</f>
        <v>77001</v>
      </c>
      <c r="S30" s="7">
        <f t="shared" ref="S30" si="282">+R30-E30</f>
        <v>0</v>
      </c>
      <c r="T30" s="29">
        <v>0</v>
      </c>
      <c r="U30" s="30">
        <f t="shared" ref="U30" si="283">E30*T30</f>
        <v>0</v>
      </c>
      <c r="V30" s="29">
        <v>1</v>
      </c>
      <c r="W30" s="30">
        <f t="shared" ref="W30" si="284">E30*V30</f>
        <v>77001</v>
      </c>
      <c r="X30" s="6">
        <f t="shared" ref="X30" si="285">U30+W30</f>
        <v>77001</v>
      </c>
      <c r="Y30" s="7"/>
      <c r="Z30" s="116">
        <v>1.4999999999999999E-2</v>
      </c>
      <c r="AA30" s="91">
        <f t="shared" ref="AA30" si="286">L30*Z30</f>
        <v>1155.0149999999999</v>
      </c>
      <c r="AB30" s="90">
        <f t="shared" ref="AB30" si="287">100%-Z30</f>
        <v>0.98499999999999999</v>
      </c>
      <c r="AC30" s="91">
        <f t="shared" ref="AC30" si="288">L30*AB30</f>
        <v>75845.985000000001</v>
      </c>
      <c r="AD30" s="92">
        <f t="shared" ref="AD30" si="289">AA30+AC30</f>
        <v>77001</v>
      </c>
      <c r="AE30" s="144">
        <f t="shared" ref="AE30" si="290">+AD30-E30</f>
        <v>0</v>
      </c>
    </row>
    <row r="31" spans="2:31" ht="15" customHeight="1">
      <c r="B31" s="85">
        <f t="shared" si="154"/>
        <v>12</v>
      </c>
      <c r="C31" s="26" t="s">
        <v>289</v>
      </c>
      <c r="D31" s="26" t="s">
        <v>146</v>
      </c>
      <c r="E31" s="31">
        <v>13008</v>
      </c>
      <c r="F31" s="27">
        <v>45059</v>
      </c>
      <c r="G31" s="7"/>
      <c r="H31" s="35">
        <v>0</v>
      </c>
      <c r="I31" s="36">
        <f t="shared" ref="I31" si="291">E31*H31</f>
        <v>0</v>
      </c>
      <c r="J31" s="35">
        <f t="shared" ref="J31" si="292">100%-H31</f>
        <v>1</v>
      </c>
      <c r="K31" s="36">
        <f t="shared" ref="K31" si="293">E31*J31</f>
        <v>13008</v>
      </c>
      <c r="L31" s="4">
        <f t="shared" ref="L31" si="294">I31+K31</f>
        <v>13008</v>
      </c>
      <c r="M31" s="7"/>
      <c r="N31" s="33">
        <f t="shared" ref="N31" si="295">O31/E31</f>
        <v>0</v>
      </c>
      <c r="O31" s="34">
        <v>0</v>
      </c>
      <c r="P31" s="33">
        <f t="shared" ref="P31" si="296">Q31/E31</f>
        <v>1</v>
      </c>
      <c r="Q31" s="34">
        <f t="shared" ref="Q31" si="297">L31-O31</f>
        <v>13008</v>
      </c>
      <c r="R31" s="5">
        <f t="shared" ref="R31" si="298">O31+Q31</f>
        <v>13008</v>
      </c>
      <c r="S31" s="7">
        <f t="shared" ref="S31" si="299">+R31-E31</f>
        <v>0</v>
      </c>
      <c r="T31" s="29">
        <v>0</v>
      </c>
      <c r="U31" s="30">
        <f t="shared" ref="U31" si="300">E31*T31</f>
        <v>0</v>
      </c>
      <c r="V31" s="29">
        <v>1</v>
      </c>
      <c r="W31" s="30">
        <f t="shared" ref="W31" si="301">E31*V31</f>
        <v>13008</v>
      </c>
      <c r="X31" s="6">
        <f t="shared" ref="X31" si="302">U31+W31</f>
        <v>13008</v>
      </c>
      <c r="Y31" s="7"/>
      <c r="Z31" s="116">
        <v>1.4999999999999999E-2</v>
      </c>
      <c r="AA31" s="91">
        <f t="shared" ref="AA31" si="303">L31*Z31</f>
        <v>195.12</v>
      </c>
      <c r="AB31" s="90">
        <f t="shared" ref="AB31" si="304">100%-Z31</f>
        <v>0.98499999999999999</v>
      </c>
      <c r="AC31" s="91">
        <f t="shared" ref="AC31" si="305">L31*AB31</f>
        <v>12812.88</v>
      </c>
      <c r="AD31" s="92">
        <f t="shared" ref="AD31" si="306">AA31+AC31</f>
        <v>13008</v>
      </c>
      <c r="AE31" s="144">
        <f t="shared" ref="AE31" si="307">+AD31-E31</f>
        <v>0</v>
      </c>
    </row>
    <row r="32" spans="2:31" ht="15" customHeight="1">
      <c r="B32" s="85">
        <f t="shared" si="154"/>
        <v>13</v>
      </c>
      <c r="C32" s="32" t="s">
        <v>291</v>
      </c>
      <c r="D32" s="32" t="s">
        <v>227</v>
      </c>
      <c r="E32" s="31">
        <v>66802</v>
      </c>
      <c r="F32" s="27">
        <v>45059</v>
      </c>
      <c r="G32" s="7"/>
      <c r="H32" s="35">
        <v>0</v>
      </c>
      <c r="I32" s="36">
        <f t="shared" ref="I32" si="308">E32*H32</f>
        <v>0</v>
      </c>
      <c r="J32" s="35">
        <f t="shared" ref="J32" si="309">100%-H32</f>
        <v>1</v>
      </c>
      <c r="K32" s="36">
        <f t="shared" ref="K32" si="310">E32*J32</f>
        <v>66802</v>
      </c>
      <c r="L32" s="4">
        <f t="shared" ref="L32" si="311">I32+K32</f>
        <v>66802</v>
      </c>
      <c r="M32" s="7"/>
      <c r="N32" s="33">
        <f t="shared" ref="N32" si="312">O32/E32</f>
        <v>0</v>
      </c>
      <c r="O32" s="34">
        <v>0</v>
      </c>
      <c r="P32" s="33">
        <f t="shared" ref="P32" si="313">Q32/E32</f>
        <v>1</v>
      </c>
      <c r="Q32" s="34">
        <f t="shared" ref="Q32" si="314">L32-O32</f>
        <v>66802</v>
      </c>
      <c r="R32" s="5">
        <f t="shared" ref="R32" si="315">O32+Q32</f>
        <v>66802</v>
      </c>
      <c r="S32" s="7">
        <f t="shared" ref="S32" si="316">+R32-E32</f>
        <v>0</v>
      </c>
      <c r="T32" s="29">
        <v>0</v>
      </c>
      <c r="U32" s="30">
        <f t="shared" ref="U32" si="317">E32*T32</f>
        <v>0</v>
      </c>
      <c r="V32" s="29">
        <v>1</v>
      </c>
      <c r="W32" s="30">
        <f t="shared" ref="W32" si="318">E32*V32</f>
        <v>66802</v>
      </c>
      <c r="X32" s="6">
        <f t="shared" ref="X32" si="319">U32+W32</f>
        <v>66802</v>
      </c>
      <c r="Y32" s="7"/>
      <c r="Z32" s="116">
        <v>1.4999999999999999E-2</v>
      </c>
      <c r="AA32" s="91">
        <f t="shared" ref="AA32" si="320">L32*Z32</f>
        <v>1002.03</v>
      </c>
      <c r="AB32" s="90">
        <f t="shared" ref="AB32" si="321">100%-Z32</f>
        <v>0.98499999999999999</v>
      </c>
      <c r="AC32" s="91">
        <f t="shared" ref="AC32" si="322">L32*AB32</f>
        <v>65799.97</v>
      </c>
      <c r="AD32" s="92">
        <f t="shared" ref="AD32" si="323">AA32+AC32</f>
        <v>66802</v>
      </c>
      <c r="AE32" s="144">
        <f t="shared" ref="AE32" si="324">+AD32-E32</f>
        <v>0</v>
      </c>
    </row>
    <row r="33" spans="2:31" ht="15" customHeight="1">
      <c r="B33" s="85">
        <f t="shared" si="154"/>
        <v>14</v>
      </c>
      <c r="C33" s="32" t="s">
        <v>290</v>
      </c>
      <c r="D33" s="32" t="s">
        <v>161</v>
      </c>
      <c r="E33" s="31">
        <v>73167</v>
      </c>
      <c r="F33" s="27">
        <v>45060</v>
      </c>
      <c r="G33" s="7"/>
      <c r="H33" s="35">
        <v>0</v>
      </c>
      <c r="I33" s="36">
        <f>E33*H33</f>
        <v>0</v>
      </c>
      <c r="J33" s="35">
        <f>100%-H33</f>
        <v>1</v>
      </c>
      <c r="K33" s="36">
        <f>E33*J33</f>
        <v>73167</v>
      </c>
      <c r="L33" s="4">
        <f>I33+K33</f>
        <v>73167</v>
      </c>
      <c r="M33" s="7"/>
      <c r="N33" s="33">
        <f>O33/E33</f>
        <v>0</v>
      </c>
      <c r="O33" s="34">
        <v>0</v>
      </c>
      <c r="P33" s="33">
        <f>Q33/E33</f>
        <v>1</v>
      </c>
      <c r="Q33" s="34">
        <f>L33-O33</f>
        <v>73167</v>
      </c>
      <c r="R33" s="5">
        <f>O33+Q33</f>
        <v>73167</v>
      </c>
      <c r="S33" s="7">
        <f>+R33-E33</f>
        <v>0</v>
      </c>
      <c r="T33" s="29">
        <v>0</v>
      </c>
      <c r="U33" s="30">
        <f>E33*T33</f>
        <v>0</v>
      </c>
      <c r="V33" s="29">
        <v>1</v>
      </c>
      <c r="W33" s="30">
        <f>E33*V33</f>
        <v>73167</v>
      </c>
      <c r="X33" s="6">
        <f>U33+W33</f>
        <v>73167</v>
      </c>
      <c r="Y33" s="7"/>
      <c r="Z33" s="116">
        <v>1.4999999999999999E-2</v>
      </c>
      <c r="AA33" s="91">
        <f>L33*Z33</f>
        <v>1097.5049999999999</v>
      </c>
      <c r="AB33" s="90">
        <f>100%-Z33</f>
        <v>0.98499999999999999</v>
      </c>
      <c r="AC33" s="91">
        <f>L33*AB33</f>
        <v>72069.494999999995</v>
      </c>
      <c r="AD33" s="92">
        <f>AA33+AC33</f>
        <v>73167</v>
      </c>
      <c r="AE33" s="144">
        <f>+AD33-E33</f>
        <v>0</v>
      </c>
    </row>
    <row r="34" spans="2:31" ht="15" customHeight="1">
      <c r="B34" s="85">
        <f t="shared" si="154"/>
        <v>15</v>
      </c>
      <c r="C34" s="32" t="s">
        <v>88</v>
      </c>
      <c r="D34" s="32" t="s">
        <v>87</v>
      </c>
      <c r="E34" s="31">
        <v>52005</v>
      </c>
      <c r="F34" s="27">
        <v>45061</v>
      </c>
      <c r="G34" s="7"/>
      <c r="H34" s="35">
        <v>0</v>
      </c>
      <c r="I34" s="36">
        <f>E34*H34</f>
        <v>0</v>
      </c>
      <c r="J34" s="35">
        <f>100%-H34</f>
        <v>1</v>
      </c>
      <c r="K34" s="36">
        <f>E34*J34</f>
        <v>52005</v>
      </c>
      <c r="L34" s="4">
        <f>I34+K34</f>
        <v>52005</v>
      </c>
      <c r="M34" s="7"/>
      <c r="N34" s="33">
        <f>O34/E34</f>
        <v>0</v>
      </c>
      <c r="O34" s="34">
        <v>0</v>
      </c>
      <c r="P34" s="33">
        <f>Q34/E34</f>
        <v>1</v>
      </c>
      <c r="Q34" s="34">
        <f>L34-O34</f>
        <v>52005</v>
      </c>
      <c r="R34" s="5">
        <f>O34+Q34</f>
        <v>52005</v>
      </c>
      <c r="S34" s="7">
        <f>+R34-E34</f>
        <v>0</v>
      </c>
      <c r="T34" s="29">
        <v>0</v>
      </c>
      <c r="U34" s="30">
        <f>E34*T34</f>
        <v>0</v>
      </c>
      <c r="V34" s="29">
        <v>1</v>
      </c>
      <c r="W34" s="30">
        <f>E34*V34</f>
        <v>52005</v>
      </c>
      <c r="X34" s="6">
        <f>U34+W34</f>
        <v>52005</v>
      </c>
      <c r="Y34" s="7"/>
      <c r="Z34" s="116">
        <v>1.4999999999999999E-2</v>
      </c>
      <c r="AA34" s="91">
        <f>L34*Z34</f>
        <v>780.07499999999993</v>
      </c>
      <c r="AB34" s="90">
        <f>100%-Z34</f>
        <v>0.98499999999999999</v>
      </c>
      <c r="AC34" s="91">
        <f>L34*AB34</f>
        <v>51224.925000000003</v>
      </c>
      <c r="AD34" s="92">
        <f>AA34+AC34</f>
        <v>52005</v>
      </c>
      <c r="AE34" s="144">
        <f>+AD34-E34</f>
        <v>0</v>
      </c>
    </row>
    <row r="35" spans="2:31" ht="15" customHeight="1">
      <c r="B35" s="85">
        <f t="shared" si="154"/>
        <v>16</v>
      </c>
      <c r="C35" s="26" t="s">
        <v>293</v>
      </c>
      <c r="D35" s="26" t="s">
        <v>142</v>
      </c>
      <c r="E35" s="31">
        <v>40550</v>
      </c>
      <c r="F35" s="27">
        <v>45061</v>
      </c>
      <c r="G35" s="7"/>
      <c r="H35" s="35">
        <v>0</v>
      </c>
      <c r="I35" s="36">
        <f>E35*H35</f>
        <v>0</v>
      </c>
      <c r="J35" s="35">
        <f>100%-H35</f>
        <v>1</v>
      </c>
      <c r="K35" s="36">
        <f>E35*J35</f>
        <v>40550</v>
      </c>
      <c r="L35" s="4">
        <f>I35+K35</f>
        <v>40550</v>
      </c>
      <c r="M35" s="7"/>
      <c r="N35" s="33">
        <f>O35/E35</f>
        <v>2.9593094944512947E-2</v>
      </c>
      <c r="O35" s="34">
        <v>1200</v>
      </c>
      <c r="P35" s="33">
        <f>Q35/E35</f>
        <v>0.9704069050554871</v>
      </c>
      <c r="Q35" s="34">
        <f>L35-O35</f>
        <v>39350</v>
      </c>
      <c r="R35" s="5">
        <f>O35+Q35</f>
        <v>40550</v>
      </c>
      <c r="S35" s="7">
        <f>+R35-E35</f>
        <v>0</v>
      </c>
      <c r="T35" s="29">
        <v>0</v>
      </c>
      <c r="U35" s="30">
        <f>E35*T35</f>
        <v>0</v>
      </c>
      <c r="V35" s="29">
        <v>1</v>
      </c>
      <c r="W35" s="30">
        <f>E35*V35</f>
        <v>40550</v>
      </c>
      <c r="X35" s="6">
        <f>U35+W35</f>
        <v>40550</v>
      </c>
      <c r="Y35" s="7"/>
      <c r="Z35" s="116">
        <v>1.4999999999999999E-2</v>
      </c>
      <c r="AA35" s="91">
        <f>L35*Z35</f>
        <v>608.25</v>
      </c>
      <c r="AB35" s="90">
        <f>100%-Z35</f>
        <v>0.98499999999999999</v>
      </c>
      <c r="AC35" s="91">
        <f>L35*AB35</f>
        <v>39941.75</v>
      </c>
      <c r="AD35" s="92">
        <f>AA35+AC35</f>
        <v>40550</v>
      </c>
      <c r="AE35" s="144">
        <f>+AD35-E35</f>
        <v>0</v>
      </c>
    </row>
    <row r="36" spans="2:31" ht="15" customHeight="1">
      <c r="B36" s="85">
        <f t="shared" si="154"/>
        <v>17</v>
      </c>
      <c r="C36" s="26" t="s">
        <v>292</v>
      </c>
      <c r="D36" s="26" t="s">
        <v>146</v>
      </c>
      <c r="E36" s="31">
        <v>13004</v>
      </c>
      <c r="F36" s="27">
        <v>45062</v>
      </c>
      <c r="G36" s="7"/>
      <c r="H36" s="35">
        <v>0</v>
      </c>
      <c r="I36" s="36">
        <f>E36*H36</f>
        <v>0</v>
      </c>
      <c r="J36" s="35">
        <f>100%-H36</f>
        <v>1</v>
      </c>
      <c r="K36" s="36">
        <f>E36*J36</f>
        <v>13004</v>
      </c>
      <c r="L36" s="4">
        <f>I36+K36</f>
        <v>13004</v>
      </c>
      <c r="M36" s="7"/>
      <c r="N36" s="33">
        <f>O36/E36</f>
        <v>0</v>
      </c>
      <c r="O36" s="34">
        <v>0</v>
      </c>
      <c r="P36" s="33">
        <f>Q36/E36</f>
        <v>1</v>
      </c>
      <c r="Q36" s="34">
        <f>L36-O36</f>
        <v>13004</v>
      </c>
      <c r="R36" s="5">
        <f>O36+Q36</f>
        <v>13004</v>
      </c>
      <c r="S36" s="7">
        <f>+R36-E36</f>
        <v>0</v>
      </c>
      <c r="T36" s="29">
        <v>0</v>
      </c>
      <c r="U36" s="30">
        <f>E36*T36</f>
        <v>0</v>
      </c>
      <c r="V36" s="29">
        <v>1</v>
      </c>
      <c r="W36" s="30">
        <f>E36*V36</f>
        <v>13004</v>
      </c>
      <c r="X36" s="6">
        <f>U36+W36</f>
        <v>13004</v>
      </c>
      <c r="Y36" s="7"/>
      <c r="Z36" s="116">
        <v>1.4999999999999999E-2</v>
      </c>
      <c r="AA36" s="91">
        <f>L36*Z36</f>
        <v>195.06</v>
      </c>
      <c r="AB36" s="90">
        <f>100%-Z36</f>
        <v>0.98499999999999999</v>
      </c>
      <c r="AC36" s="91">
        <f>L36*AB36</f>
        <v>12808.94</v>
      </c>
      <c r="AD36" s="92">
        <f>AA36+AC36</f>
        <v>13004</v>
      </c>
      <c r="AE36" s="144">
        <f>+AD36-E36</f>
        <v>0</v>
      </c>
    </row>
    <row r="37" spans="2:31" ht="15" customHeight="1">
      <c r="B37" s="85">
        <f t="shared" si="154"/>
        <v>18</v>
      </c>
      <c r="C37" s="26" t="s">
        <v>294</v>
      </c>
      <c r="D37" s="26" t="s">
        <v>146</v>
      </c>
      <c r="E37" s="31">
        <v>13005</v>
      </c>
      <c r="F37" s="27">
        <v>45062</v>
      </c>
      <c r="G37" s="7"/>
      <c r="H37" s="35">
        <v>0</v>
      </c>
      <c r="I37" s="36">
        <f t="shared" ref="I37:I38" si="325">E37*H37</f>
        <v>0</v>
      </c>
      <c r="J37" s="35">
        <f t="shared" ref="J37:J38" si="326">100%-H37</f>
        <v>1</v>
      </c>
      <c r="K37" s="36">
        <f t="shared" ref="K37:K38" si="327">E37*J37</f>
        <v>13005</v>
      </c>
      <c r="L37" s="4">
        <f t="shared" ref="L37:L38" si="328">I37+K37</f>
        <v>13005</v>
      </c>
      <c r="M37" s="7"/>
      <c r="N37" s="33">
        <f t="shared" ref="N37:N38" si="329">O37/E37</f>
        <v>0</v>
      </c>
      <c r="O37" s="34">
        <v>0</v>
      </c>
      <c r="P37" s="33">
        <f t="shared" ref="P37:P38" si="330">Q37/E37</f>
        <v>1</v>
      </c>
      <c r="Q37" s="34">
        <f t="shared" ref="Q37:Q38" si="331">L37-O37</f>
        <v>13005</v>
      </c>
      <c r="R37" s="5">
        <f t="shared" ref="R37:R38" si="332">O37+Q37</f>
        <v>13005</v>
      </c>
      <c r="S37" s="7">
        <f t="shared" ref="S37:S38" si="333">+R37-E37</f>
        <v>0</v>
      </c>
      <c r="T37" s="29">
        <v>0</v>
      </c>
      <c r="U37" s="30">
        <f t="shared" ref="U37:U38" si="334">E37*T37</f>
        <v>0</v>
      </c>
      <c r="V37" s="29">
        <v>1</v>
      </c>
      <c r="W37" s="30">
        <f t="shared" ref="W37:W38" si="335">E37*V37</f>
        <v>13005</v>
      </c>
      <c r="X37" s="6">
        <f t="shared" ref="X37:X38" si="336">U37+W37</f>
        <v>13005</v>
      </c>
      <c r="Y37" s="7"/>
      <c r="Z37" s="116">
        <v>1.4999999999999999E-2</v>
      </c>
      <c r="AA37" s="91">
        <f t="shared" ref="AA37:AA38" si="337">L37*Z37</f>
        <v>195.07499999999999</v>
      </c>
      <c r="AB37" s="90">
        <f t="shared" ref="AB37:AB38" si="338">100%-Z37</f>
        <v>0.98499999999999999</v>
      </c>
      <c r="AC37" s="91">
        <f t="shared" ref="AC37:AC38" si="339">L37*AB37</f>
        <v>12809.924999999999</v>
      </c>
      <c r="AD37" s="92">
        <f t="shared" ref="AD37:AD38" si="340">AA37+AC37</f>
        <v>13005</v>
      </c>
      <c r="AE37" s="144">
        <f t="shared" ref="AE37:AE38" si="341">+AD37-E37</f>
        <v>0</v>
      </c>
    </row>
    <row r="38" spans="2:31" ht="15" customHeight="1">
      <c r="B38" s="85">
        <f t="shared" si="154"/>
        <v>19</v>
      </c>
      <c r="C38" s="26" t="s">
        <v>295</v>
      </c>
      <c r="D38" s="26" t="s">
        <v>173</v>
      </c>
      <c r="E38" s="31">
        <v>68000</v>
      </c>
      <c r="F38" s="27">
        <v>45062</v>
      </c>
      <c r="G38" s="7"/>
      <c r="H38" s="35">
        <v>0</v>
      </c>
      <c r="I38" s="36">
        <f t="shared" si="325"/>
        <v>0</v>
      </c>
      <c r="J38" s="35">
        <f t="shared" si="326"/>
        <v>1</v>
      </c>
      <c r="K38" s="36">
        <f t="shared" si="327"/>
        <v>68000</v>
      </c>
      <c r="L38" s="4">
        <f t="shared" si="328"/>
        <v>68000</v>
      </c>
      <c r="M38" s="7"/>
      <c r="N38" s="33">
        <f t="shared" si="329"/>
        <v>0</v>
      </c>
      <c r="O38" s="34">
        <v>0</v>
      </c>
      <c r="P38" s="33">
        <f t="shared" si="330"/>
        <v>1</v>
      </c>
      <c r="Q38" s="34">
        <f t="shared" si="331"/>
        <v>68000</v>
      </c>
      <c r="R38" s="5">
        <f t="shared" si="332"/>
        <v>68000</v>
      </c>
      <c r="S38" s="7">
        <f t="shared" si="333"/>
        <v>0</v>
      </c>
      <c r="T38" s="29">
        <v>0</v>
      </c>
      <c r="U38" s="30">
        <f t="shared" si="334"/>
        <v>0</v>
      </c>
      <c r="V38" s="29">
        <v>1</v>
      </c>
      <c r="W38" s="30">
        <f t="shared" si="335"/>
        <v>68000</v>
      </c>
      <c r="X38" s="6">
        <f t="shared" si="336"/>
        <v>68000</v>
      </c>
      <c r="Y38" s="7"/>
      <c r="Z38" s="116">
        <v>1.4999999999999999E-2</v>
      </c>
      <c r="AA38" s="91">
        <f t="shared" si="337"/>
        <v>1020</v>
      </c>
      <c r="AB38" s="90">
        <f t="shared" si="338"/>
        <v>0.98499999999999999</v>
      </c>
      <c r="AC38" s="91">
        <f t="shared" si="339"/>
        <v>66980</v>
      </c>
      <c r="AD38" s="92">
        <f t="shared" si="340"/>
        <v>68000</v>
      </c>
      <c r="AE38" s="144">
        <f t="shared" si="341"/>
        <v>0</v>
      </c>
    </row>
    <row r="39" spans="2:31" ht="15" customHeight="1">
      <c r="B39" s="85">
        <f t="shared" si="154"/>
        <v>20</v>
      </c>
      <c r="C39" s="26" t="s">
        <v>296</v>
      </c>
      <c r="D39" s="26" t="s">
        <v>133</v>
      </c>
      <c r="E39" s="31">
        <v>7506</v>
      </c>
      <c r="F39" s="27">
        <v>45065</v>
      </c>
      <c r="G39" s="7"/>
      <c r="H39" s="35">
        <v>0</v>
      </c>
      <c r="I39" s="36">
        <f t="shared" ref="I39" si="342">E39*H39</f>
        <v>0</v>
      </c>
      <c r="J39" s="35">
        <f t="shared" ref="J39" si="343">100%-H39</f>
        <v>1</v>
      </c>
      <c r="K39" s="36">
        <f t="shared" ref="K39" si="344">E39*J39</f>
        <v>7506</v>
      </c>
      <c r="L39" s="4">
        <f t="shared" ref="L39" si="345">I39+K39</f>
        <v>7506</v>
      </c>
      <c r="M39" s="7"/>
      <c r="N39" s="33">
        <f t="shared" ref="N39" si="346">O39/E39</f>
        <v>0</v>
      </c>
      <c r="O39" s="34">
        <v>0</v>
      </c>
      <c r="P39" s="33">
        <f t="shared" ref="P39" si="347">Q39/E39</f>
        <v>1</v>
      </c>
      <c r="Q39" s="34">
        <f t="shared" ref="Q39" si="348">L39-O39</f>
        <v>7506</v>
      </c>
      <c r="R39" s="5">
        <f t="shared" ref="R39" si="349">O39+Q39</f>
        <v>7506</v>
      </c>
      <c r="S39" s="7">
        <f t="shared" ref="S39" si="350">+R39-E39</f>
        <v>0</v>
      </c>
      <c r="T39" s="29">
        <v>0</v>
      </c>
      <c r="U39" s="30">
        <f t="shared" ref="U39" si="351">E39*T39</f>
        <v>0</v>
      </c>
      <c r="V39" s="29">
        <v>1</v>
      </c>
      <c r="W39" s="30">
        <f t="shared" ref="W39" si="352">E39*V39</f>
        <v>7506</v>
      </c>
      <c r="X39" s="6">
        <f t="shared" ref="X39" si="353">U39+W39</f>
        <v>7506</v>
      </c>
      <c r="Y39" s="7"/>
      <c r="Z39" s="116">
        <v>1.4999999999999999E-2</v>
      </c>
      <c r="AA39" s="91">
        <f t="shared" ref="AA39" si="354">L39*Z39</f>
        <v>112.58999999999999</v>
      </c>
      <c r="AB39" s="90">
        <f t="shared" ref="AB39" si="355">100%-Z39</f>
        <v>0.98499999999999999</v>
      </c>
      <c r="AC39" s="91">
        <f t="shared" ref="AC39" si="356">L39*AB39</f>
        <v>7393.41</v>
      </c>
      <c r="AD39" s="92">
        <f t="shared" ref="AD39" si="357">AA39+AC39</f>
        <v>7506</v>
      </c>
      <c r="AE39" s="144">
        <f t="shared" ref="AE39" si="358">+AD39-E39</f>
        <v>0</v>
      </c>
    </row>
    <row r="40" spans="2:31" ht="15" customHeight="1">
      <c r="B40" s="85">
        <f t="shared" si="154"/>
        <v>21</v>
      </c>
      <c r="C40" s="26" t="s">
        <v>298</v>
      </c>
      <c r="D40" s="26" t="s">
        <v>282</v>
      </c>
      <c r="E40" s="31">
        <v>105190</v>
      </c>
      <c r="F40" s="27">
        <v>45065</v>
      </c>
      <c r="G40" s="7"/>
      <c r="H40" s="35">
        <v>0.05</v>
      </c>
      <c r="I40" s="36">
        <f t="shared" ref="I40" si="359">E40*H40</f>
        <v>5259.5</v>
      </c>
      <c r="J40" s="35">
        <f t="shared" ref="J40" si="360">100%-H40</f>
        <v>0.95</v>
      </c>
      <c r="K40" s="36">
        <f t="shared" ref="K40" si="361">E40*J40</f>
        <v>99930.5</v>
      </c>
      <c r="L40" s="4">
        <f t="shared" ref="L40" si="362">I40+K40</f>
        <v>105190</v>
      </c>
      <c r="M40" s="7"/>
      <c r="N40" s="33">
        <f t="shared" ref="N40" si="363">O40/E40</f>
        <v>3.6904648730867955E-2</v>
      </c>
      <c r="O40" s="34">
        <v>3882</v>
      </c>
      <c r="P40" s="33">
        <f t="shared" ref="P40" si="364">Q40/E40</f>
        <v>0.96309535126913204</v>
      </c>
      <c r="Q40" s="34">
        <f t="shared" ref="Q40" si="365">L40-O40</f>
        <v>101308</v>
      </c>
      <c r="R40" s="5">
        <f t="shared" ref="R40" si="366">O40+Q40</f>
        <v>105190</v>
      </c>
      <c r="S40" s="7">
        <f t="shared" ref="S40" si="367">+R40-E40</f>
        <v>0</v>
      </c>
      <c r="T40" s="29">
        <v>0</v>
      </c>
      <c r="U40" s="30">
        <f t="shared" ref="U40" si="368">E40*T40</f>
        <v>0</v>
      </c>
      <c r="V40" s="29">
        <v>1</v>
      </c>
      <c r="W40" s="30">
        <f t="shared" ref="W40" si="369">E40*V40</f>
        <v>105190</v>
      </c>
      <c r="X40" s="6">
        <f t="shared" ref="X40" si="370">U40+W40</f>
        <v>105190</v>
      </c>
      <c r="Y40" s="7"/>
      <c r="Z40" s="116">
        <v>1.4999999999999999E-2</v>
      </c>
      <c r="AA40" s="91">
        <f t="shared" ref="AA40" si="371">L40*Z40</f>
        <v>1577.85</v>
      </c>
      <c r="AB40" s="90">
        <f t="shared" ref="AB40" si="372">100%-Z40</f>
        <v>0.98499999999999999</v>
      </c>
      <c r="AC40" s="91">
        <f t="shared" ref="AC40" si="373">L40*AB40</f>
        <v>103612.15</v>
      </c>
      <c r="AD40" s="92">
        <f t="shared" ref="AD40" si="374">AA40+AC40</f>
        <v>105190</v>
      </c>
      <c r="AE40" s="144">
        <f t="shared" ref="AE40" si="375">+AD40-E40</f>
        <v>0</v>
      </c>
    </row>
    <row r="41" spans="2:31" ht="15" customHeight="1">
      <c r="B41" s="85">
        <f t="shared" si="154"/>
        <v>22</v>
      </c>
      <c r="C41" s="26" t="s">
        <v>299</v>
      </c>
      <c r="D41" s="26" t="s">
        <v>125</v>
      </c>
      <c r="E41" s="31">
        <v>68200</v>
      </c>
      <c r="F41" s="27">
        <v>45065</v>
      </c>
      <c r="G41" s="7"/>
      <c r="H41" s="35">
        <v>0</v>
      </c>
      <c r="I41" s="36">
        <f t="shared" ref="I41" si="376">E41*H41</f>
        <v>0</v>
      </c>
      <c r="J41" s="35">
        <f t="shared" ref="J41" si="377">100%-H41</f>
        <v>1</v>
      </c>
      <c r="K41" s="36">
        <f t="shared" ref="K41" si="378">E41*J41</f>
        <v>68200</v>
      </c>
      <c r="L41" s="4">
        <f t="shared" ref="L41" si="379">I41+K41</f>
        <v>68200</v>
      </c>
      <c r="M41" s="7"/>
      <c r="N41" s="33">
        <f t="shared" ref="N41" si="380">O41/E41</f>
        <v>0</v>
      </c>
      <c r="O41" s="34">
        <v>0</v>
      </c>
      <c r="P41" s="33">
        <f t="shared" ref="P41" si="381">Q41/E41</f>
        <v>1</v>
      </c>
      <c r="Q41" s="34">
        <f t="shared" ref="Q41" si="382">L41-O41</f>
        <v>68200</v>
      </c>
      <c r="R41" s="5">
        <f t="shared" ref="R41" si="383">O41+Q41</f>
        <v>68200</v>
      </c>
      <c r="S41" s="7">
        <f t="shared" ref="S41" si="384">+R41-E41</f>
        <v>0</v>
      </c>
      <c r="T41" s="29">
        <v>0</v>
      </c>
      <c r="U41" s="30">
        <f t="shared" ref="U41" si="385">E41*T41</f>
        <v>0</v>
      </c>
      <c r="V41" s="29">
        <v>1</v>
      </c>
      <c r="W41" s="30">
        <f t="shared" ref="W41" si="386">E41*V41</f>
        <v>68200</v>
      </c>
      <c r="X41" s="6">
        <f t="shared" ref="X41" si="387">U41+W41</f>
        <v>68200</v>
      </c>
      <c r="Y41" s="7"/>
      <c r="Z41" s="116">
        <v>1.4999999999999999E-2</v>
      </c>
      <c r="AA41" s="91">
        <f t="shared" ref="AA41" si="388">L41*Z41</f>
        <v>1023</v>
      </c>
      <c r="AB41" s="90">
        <f t="shared" ref="AB41" si="389">100%-Z41</f>
        <v>0.98499999999999999</v>
      </c>
      <c r="AC41" s="91">
        <f t="shared" ref="AC41" si="390">L41*AB41</f>
        <v>67177</v>
      </c>
      <c r="AD41" s="92">
        <f t="shared" ref="AD41" si="391">AA41+AC41</f>
        <v>68200</v>
      </c>
      <c r="AE41" s="144">
        <f t="shared" ref="AE41" si="392">+AD41-E41</f>
        <v>0</v>
      </c>
    </row>
    <row r="42" spans="2:31" ht="15" customHeight="1">
      <c r="B42" s="85">
        <f t="shared" si="154"/>
        <v>23</v>
      </c>
      <c r="C42" s="26" t="s">
        <v>297</v>
      </c>
      <c r="D42" s="26" t="s">
        <v>133</v>
      </c>
      <c r="E42" s="31">
        <v>7511</v>
      </c>
      <c r="F42" s="27">
        <v>45066</v>
      </c>
      <c r="G42" s="7"/>
      <c r="H42" s="35">
        <v>0</v>
      </c>
      <c r="I42" s="36">
        <f t="shared" ref="I42" si="393">E42*H42</f>
        <v>0</v>
      </c>
      <c r="J42" s="35">
        <f t="shared" ref="J42" si="394">100%-H42</f>
        <v>1</v>
      </c>
      <c r="K42" s="36">
        <f t="shared" ref="K42" si="395">E42*J42</f>
        <v>7511</v>
      </c>
      <c r="L42" s="4">
        <f t="shared" ref="L42" si="396">I42+K42</f>
        <v>7511</v>
      </c>
      <c r="M42" s="7"/>
      <c r="N42" s="33">
        <f t="shared" ref="N42" si="397">O42/E42</f>
        <v>0</v>
      </c>
      <c r="O42" s="34">
        <v>0</v>
      </c>
      <c r="P42" s="33">
        <f t="shared" ref="P42" si="398">Q42/E42</f>
        <v>1</v>
      </c>
      <c r="Q42" s="34">
        <f t="shared" ref="Q42" si="399">L42-O42</f>
        <v>7511</v>
      </c>
      <c r="R42" s="5">
        <f t="shared" ref="R42" si="400">O42+Q42</f>
        <v>7511</v>
      </c>
      <c r="S42" s="7">
        <f t="shared" ref="S42" si="401">+R42-E42</f>
        <v>0</v>
      </c>
      <c r="T42" s="29">
        <v>0</v>
      </c>
      <c r="U42" s="30">
        <f t="shared" ref="U42" si="402">E42*T42</f>
        <v>0</v>
      </c>
      <c r="V42" s="29">
        <v>1</v>
      </c>
      <c r="W42" s="30">
        <f t="shared" ref="W42" si="403">E42*V42</f>
        <v>7511</v>
      </c>
      <c r="X42" s="6">
        <f t="shared" ref="X42" si="404">U42+W42</f>
        <v>7511</v>
      </c>
      <c r="Y42" s="7"/>
      <c r="Z42" s="116">
        <v>1.4999999999999999E-2</v>
      </c>
      <c r="AA42" s="91">
        <f t="shared" ref="AA42" si="405">L42*Z42</f>
        <v>112.66499999999999</v>
      </c>
      <c r="AB42" s="90">
        <f t="shared" ref="AB42" si="406">100%-Z42</f>
        <v>0.98499999999999999</v>
      </c>
      <c r="AC42" s="91">
        <f t="shared" ref="AC42" si="407">L42*AB42</f>
        <v>7398.335</v>
      </c>
      <c r="AD42" s="92">
        <f t="shared" ref="AD42" si="408">AA42+AC42</f>
        <v>7511</v>
      </c>
      <c r="AE42" s="144">
        <f t="shared" ref="AE42" si="409">+AD42-E42</f>
        <v>0</v>
      </c>
    </row>
    <row r="43" spans="2:31" ht="15" customHeight="1">
      <c r="B43" s="85">
        <f t="shared" si="154"/>
        <v>24</v>
      </c>
      <c r="C43" s="26" t="s">
        <v>153</v>
      </c>
      <c r="D43" s="26" t="s">
        <v>146</v>
      </c>
      <c r="E43" s="31">
        <v>13003</v>
      </c>
      <c r="F43" s="27">
        <v>45066</v>
      </c>
      <c r="G43" s="7"/>
      <c r="H43" s="35">
        <v>0</v>
      </c>
      <c r="I43" s="36">
        <f t="shared" ref="I43:I44" si="410">E43*H43</f>
        <v>0</v>
      </c>
      <c r="J43" s="35">
        <f t="shared" ref="J43:J44" si="411">100%-H43</f>
        <v>1</v>
      </c>
      <c r="K43" s="36">
        <f t="shared" ref="K43:K44" si="412">E43*J43</f>
        <v>13003</v>
      </c>
      <c r="L43" s="4">
        <f t="shared" ref="L43:L44" si="413">I43+K43</f>
        <v>13003</v>
      </c>
      <c r="M43" s="7"/>
      <c r="N43" s="33">
        <f t="shared" ref="N43:N44" si="414">O43/E43</f>
        <v>0</v>
      </c>
      <c r="O43" s="34">
        <v>0</v>
      </c>
      <c r="P43" s="33">
        <f t="shared" ref="P43:P44" si="415">Q43/E43</f>
        <v>1</v>
      </c>
      <c r="Q43" s="34">
        <f t="shared" ref="Q43:Q44" si="416">L43-O43</f>
        <v>13003</v>
      </c>
      <c r="R43" s="5">
        <f t="shared" ref="R43:R44" si="417">O43+Q43</f>
        <v>13003</v>
      </c>
      <c r="S43" s="7">
        <f t="shared" ref="S43:S44" si="418">+R43-E43</f>
        <v>0</v>
      </c>
      <c r="T43" s="29">
        <v>0</v>
      </c>
      <c r="U43" s="30">
        <f t="shared" ref="U43:U44" si="419">E43*T43</f>
        <v>0</v>
      </c>
      <c r="V43" s="29">
        <v>1</v>
      </c>
      <c r="W43" s="30">
        <f t="shared" ref="W43:W44" si="420">E43*V43</f>
        <v>13003</v>
      </c>
      <c r="X43" s="6">
        <f t="shared" ref="X43:X44" si="421">U43+W43</f>
        <v>13003</v>
      </c>
      <c r="Y43" s="7"/>
      <c r="Z43" s="116">
        <v>1.4999999999999999E-2</v>
      </c>
      <c r="AA43" s="91">
        <f t="shared" ref="AA43:AA44" si="422">L43*Z43</f>
        <v>195.04499999999999</v>
      </c>
      <c r="AB43" s="90">
        <f t="shared" ref="AB43:AB44" si="423">100%-Z43</f>
        <v>0.98499999999999999</v>
      </c>
      <c r="AC43" s="91">
        <f t="shared" ref="AC43:AC44" si="424">L43*AB43</f>
        <v>12807.955</v>
      </c>
      <c r="AD43" s="92">
        <f t="shared" ref="AD43:AD44" si="425">AA43+AC43</f>
        <v>13003</v>
      </c>
      <c r="AE43" s="144">
        <f t="shared" ref="AE43:AE44" si="426">+AD43-E43</f>
        <v>0</v>
      </c>
    </row>
    <row r="44" spans="2:31" ht="15" customHeight="1">
      <c r="B44" s="85">
        <f t="shared" si="154"/>
        <v>25</v>
      </c>
      <c r="C44" s="26" t="s">
        <v>300</v>
      </c>
      <c r="D44" s="26" t="s">
        <v>146</v>
      </c>
      <c r="E44" s="31">
        <v>11795</v>
      </c>
      <c r="F44" s="27">
        <v>45066</v>
      </c>
      <c r="G44" s="7"/>
      <c r="H44" s="35">
        <v>0</v>
      </c>
      <c r="I44" s="36">
        <f t="shared" si="410"/>
        <v>0</v>
      </c>
      <c r="J44" s="35">
        <f t="shared" si="411"/>
        <v>1</v>
      </c>
      <c r="K44" s="36">
        <f t="shared" si="412"/>
        <v>11795</v>
      </c>
      <c r="L44" s="4">
        <f t="shared" si="413"/>
        <v>11795</v>
      </c>
      <c r="M44" s="7"/>
      <c r="N44" s="33">
        <f t="shared" si="414"/>
        <v>0</v>
      </c>
      <c r="O44" s="34">
        <v>0</v>
      </c>
      <c r="P44" s="33">
        <f t="shared" si="415"/>
        <v>1</v>
      </c>
      <c r="Q44" s="34">
        <f t="shared" si="416"/>
        <v>11795</v>
      </c>
      <c r="R44" s="5">
        <f t="shared" si="417"/>
        <v>11795</v>
      </c>
      <c r="S44" s="7">
        <f t="shared" si="418"/>
        <v>0</v>
      </c>
      <c r="T44" s="29">
        <v>0</v>
      </c>
      <c r="U44" s="30">
        <f t="shared" si="419"/>
        <v>0</v>
      </c>
      <c r="V44" s="29">
        <v>1</v>
      </c>
      <c r="W44" s="30">
        <f t="shared" si="420"/>
        <v>11795</v>
      </c>
      <c r="X44" s="6">
        <f t="shared" si="421"/>
        <v>11795</v>
      </c>
      <c r="Y44" s="7"/>
      <c r="Z44" s="116">
        <v>1.4999999999999999E-2</v>
      </c>
      <c r="AA44" s="91">
        <f t="shared" si="422"/>
        <v>176.92499999999998</v>
      </c>
      <c r="AB44" s="90">
        <f t="shared" si="423"/>
        <v>0.98499999999999999</v>
      </c>
      <c r="AC44" s="91">
        <f t="shared" si="424"/>
        <v>11618.075000000001</v>
      </c>
      <c r="AD44" s="92">
        <f t="shared" si="425"/>
        <v>11795</v>
      </c>
      <c r="AE44" s="144">
        <f t="shared" si="426"/>
        <v>0</v>
      </c>
    </row>
    <row r="45" spans="2:31" ht="15" customHeight="1">
      <c r="B45" s="85">
        <f t="shared" si="154"/>
        <v>26</v>
      </c>
      <c r="C45" s="26" t="s">
        <v>301</v>
      </c>
      <c r="D45" s="26" t="s">
        <v>302</v>
      </c>
      <c r="E45" s="31">
        <v>48455</v>
      </c>
      <c r="F45" s="27">
        <v>45066</v>
      </c>
      <c r="G45" s="7"/>
      <c r="H45" s="35">
        <v>0</v>
      </c>
      <c r="I45" s="36">
        <f t="shared" ref="I45" si="427">E45*H45</f>
        <v>0</v>
      </c>
      <c r="J45" s="35">
        <f t="shared" ref="J45" si="428">100%-H45</f>
        <v>1</v>
      </c>
      <c r="K45" s="36">
        <f t="shared" ref="K45" si="429">E45*J45</f>
        <v>48455</v>
      </c>
      <c r="L45" s="4">
        <f t="shared" ref="L45" si="430">I45+K45</f>
        <v>48455</v>
      </c>
      <c r="M45" s="7"/>
      <c r="N45" s="33">
        <f t="shared" ref="N45" si="431">O45/E45</f>
        <v>0</v>
      </c>
      <c r="O45" s="34">
        <v>0</v>
      </c>
      <c r="P45" s="33">
        <f t="shared" ref="P45" si="432">Q45/E45</f>
        <v>1</v>
      </c>
      <c r="Q45" s="34">
        <f t="shared" ref="Q45" si="433">L45-O45</f>
        <v>48455</v>
      </c>
      <c r="R45" s="5">
        <f t="shared" ref="R45" si="434">O45+Q45</f>
        <v>48455</v>
      </c>
      <c r="S45" s="7">
        <f t="shared" ref="S45" si="435">+R45-E45</f>
        <v>0</v>
      </c>
      <c r="T45" s="29">
        <v>0</v>
      </c>
      <c r="U45" s="30">
        <f t="shared" ref="U45" si="436">E45*T45</f>
        <v>0</v>
      </c>
      <c r="V45" s="29">
        <v>1</v>
      </c>
      <c r="W45" s="30">
        <f t="shared" ref="W45" si="437">E45*V45</f>
        <v>48455</v>
      </c>
      <c r="X45" s="6">
        <f t="shared" ref="X45" si="438">U45+W45</f>
        <v>48455</v>
      </c>
      <c r="Y45" s="7"/>
      <c r="Z45" s="116">
        <v>1.4999999999999999E-2</v>
      </c>
      <c r="AA45" s="91">
        <f t="shared" ref="AA45" si="439">L45*Z45</f>
        <v>726.82499999999993</v>
      </c>
      <c r="AB45" s="90">
        <f t="shared" ref="AB45" si="440">100%-Z45</f>
        <v>0.98499999999999999</v>
      </c>
      <c r="AC45" s="91">
        <f t="shared" ref="AC45" si="441">L45*AB45</f>
        <v>47728.175000000003</v>
      </c>
      <c r="AD45" s="92">
        <f t="shared" ref="AD45" si="442">AA45+AC45</f>
        <v>48455</v>
      </c>
      <c r="AE45" s="144">
        <f t="shared" ref="AE45" si="443">+AD45-E45</f>
        <v>0</v>
      </c>
    </row>
    <row r="46" spans="2:31" ht="15" customHeight="1">
      <c r="B46" s="85">
        <f t="shared" si="154"/>
        <v>27</v>
      </c>
      <c r="C46" s="26" t="s">
        <v>303</v>
      </c>
      <c r="D46" s="26" t="s">
        <v>128</v>
      </c>
      <c r="E46" s="31">
        <v>73337</v>
      </c>
      <c r="F46" s="27">
        <v>45066</v>
      </c>
      <c r="G46" s="7"/>
      <c r="H46" s="35">
        <v>0</v>
      </c>
      <c r="I46" s="36">
        <f t="shared" ref="I46" si="444">E46*H46</f>
        <v>0</v>
      </c>
      <c r="J46" s="35">
        <f t="shared" ref="J46" si="445">100%-H46</f>
        <v>1</v>
      </c>
      <c r="K46" s="36">
        <f t="shared" ref="K46" si="446">E46*J46</f>
        <v>73337</v>
      </c>
      <c r="L46" s="4">
        <f t="shared" ref="L46" si="447">I46+K46</f>
        <v>73337</v>
      </c>
      <c r="M46" s="7"/>
      <c r="N46" s="33">
        <f t="shared" ref="N46" si="448">O46/E46</f>
        <v>0</v>
      </c>
      <c r="O46" s="34">
        <v>0</v>
      </c>
      <c r="P46" s="33">
        <f t="shared" ref="P46" si="449">Q46/E46</f>
        <v>1</v>
      </c>
      <c r="Q46" s="34">
        <f t="shared" ref="Q46" si="450">L46-O46</f>
        <v>73337</v>
      </c>
      <c r="R46" s="5">
        <f t="shared" ref="R46" si="451">O46+Q46</f>
        <v>73337</v>
      </c>
      <c r="S46" s="7">
        <f t="shared" ref="S46" si="452">+R46-E46</f>
        <v>0</v>
      </c>
      <c r="T46" s="29">
        <v>0</v>
      </c>
      <c r="U46" s="30">
        <f t="shared" ref="U46" si="453">E46*T46</f>
        <v>0</v>
      </c>
      <c r="V46" s="29">
        <v>1</v>
      </c>
      <c r="W46" s="30">
        <f t="shared" ref="W46" si="454">E46*V46</f>
        <v>73337</v>
      </c>
      <c r="X46" s="6">
        <f t="shared" ref="X46" si="455">U46+W46</f>
        <v>73337</v>
      </c>
      <c r="Y46" s="7"/>
      <c r="Z46" s="116">
        <v>1.4999999999999999E-2</v>
      </c>
      <c r="AA46" s="91">
        <f t="shared" ref="AA46" si="456">L46*Z46</f>
        <v>1100.0550000000001</v>
      </c>
      <c r="AB46" s="90">
        <f t="shared" ref="AB46" si="457">100%-Z46</f>
        <v>0.98499999999999999</v>
      </c>
      <c r="AC46" s="91">
        <f t="shared" ref="AC46" si="458">L46*AB46</f>
        <v>72236.944999999992</v>
      </c>
      <c r="AD46" s="92">
        <f t="shared" ref="AD46" si="459">AA46+AC46</f>
        <v>73336.999999999985</v>
      </c>
      <c r="AE46" s="144">
        <f t="shared" ref="AE46" si="460">+AD46-E46</f>
        <v>0</v>
      </c>
    </row>
    <row r="47" spans="2:31" ht="15" customHeight="1">
      <c r="B47" s="85">
        <f t="shared" si="154"/>
        <v>28</v>
      </c>
      <c r="C47" s="26" t="s">
        <v>169</v>
      </c>
      <c r="D47" s="26" t="s">
        <v>146</v>
      </c>
      <c r="E47" s="31">
        <v>13538</v>
      </c>
      <c r="F47" s="27">
        <v>45067</v>
      </c>
      <c r="G47" s="7"/>
      <c r="H47" s="35">
        <v>0</v>
      </c>
      <c r="I47" s="36">
        <f t="shared" ref="I47" si="461">E47*H47</f>
        <v>0</v>
      </c>
      <c r="J47" s="35">
        <f t="shared" ref="J47" si="462">100%-H47</f>
        <v>1</v>
      </c>
      <c r="K47" s="36">
        <f t="shared" ref="K47" si="463">E47*J47</f>
        <v>13538</v>
      </c>
      <c r="L47" s="4">
        <f t="shared" ref="L47" si="464">I47+K47</f>
        <v>13538</v>
      </c>
      <c r="M47" s="7"/>
      <c r="N47" s="33">
        <f t="shared" ref="N47" si="465">O47/E47</f>
        <v>0</v>
      </c>
      <c r="O47" s="34">
        <v>0</v>
      </c>
      <c r="P47" s="33">
        <f t="shared" ref="P47" si="466">Q47/E47</f>
        <v>1</v>
      </c>
      <c r="Q47" s="34">
        <f t="shared" ref="Q47" si="467">L47-O47</f>
        <v>13538</v>
      </c>
      <c r="R47" s="5">
        <f t="shared" ref="R47" si="468">O47+Q47</f>
        <v>13538</v>
      </c>
      <c r="S47" s="7">
        <f t="shared" ref="S47" si="469">+R47-E47</f>
        <v>0</v>
      </c>
      <c r="T47" s="29">
        <v>0</v>
      </c>
      <c r="U47" s="30">
        <f t="shared" ref="U47" si="470">E47*T47</f>
        <v>0</v>
      </c>
      <c r="V47" s="29">
        <v>1</v>
      </c>
      <c r="W47" s="30">
        <f t="shared" ref="W47" si="471">E47*V47</f>
        <v>13538</v>
      </c>
      <c r="X47" s="6">
        <f t="shared" ref="X47" si="472">U47+W47</f>
        <v>13538</v>
      </c>
      <c r="Y47" s="7"/>
      <c r="Z47" s="116">
        <v>1.4999999999999999E-2</v>
      </c>
      <c r="AA47" s="91">
        <f t="shared" ref="AA47" si="473">L47*Z47</f>
        <v>203.07</v>
      </c>
      <c r="AB47" s="90">
        <f t="shared" ref="AB47" si="474">100%-Z47</f>
        <v>0.98499999999999999</v>
      </c>
      <c r="AC47" s="91">
        <f t="shared" ref="AC47" si="475">L47*AB47</f>
        <v>13334.93</v>
      </c>
      <c r="AD47" s="92">
        <f t="shared" ref="AD47" si="476">AA47+AC47</f>
        <v>13538</v>
      </c>
      <c r="AE47" s="144">
        <f t="shared" ref="AE47" si="477">+AD47-E47</f>
        <v>0</v>
      </c>
    </row>
    <row r="48" spans="2:31" ht="15" customHeight="1">
      <c r="B48" s="85">
        <f t="shared" si="154"/>
        <v>29</v>
      </c>
      <c r="C48" s="26" t="s">
        <v>304</v>
      </c>
      <c r="D48" s="26" t="s">
        <v>146</v>
      </c>
      <c r="E48" s="31">
        <v>12504</v>
      </c>
      <c r="F48" s="27">
        <v>45069</v>
      </c>
      <c r="G48" s="7"/>
      <c r="H48" s="35">
        <v>0</v>
      </c>
      <c r="I48" s="36">
        <f t="shared" ref="I48" si="478">E48*H48</f>
        <v>0</v>
      </c>
      <c r="J48" s="35">
        <f t="shared" ref="J48" si="479">100%-H48</f>
        <v>1</v>
      </c>
      <c r="K48" s="36">
        <f t="shared" ref="K48" si="480">E48*J48</f>
        <v>12504</v>
      </c>
      <c r="L48" s="4">
        <f t="shared" ref="L48" si="481">I48+K48</f>
        <v>12504</v>
      </c>
      <c r="M48" s="7"/>
      <c r="N48" s="33">
        <f t="shared" ref="N48" si="482">O48/E48</f>
        <v>0</v>
      </c>
      <c r="O48" s="34">
        <v>0</v>
      </c>
      <c r="P48" s="33">
        <f t="shared" ref="P48" si="483">Q48/E48</f>
        <v>1</v>
      </c>
      <c r="Q48" s="34">
        <f t="shared" ref="Q48" si="484">L48-O48</f>
        <v>12504</v>
      </c>
      <c r="R48" s="5">
        <f t="shared" ref="R48" si="485">O48+Q48</f>
        <v>12504</v>
      </c>
      <c r="S48" s="7">
        <f t="shared" ref="S48" si="486">+R48-E48</f>
        <v>0</v>
      </c>
      <c r="T48" s="29">
        <v>0</v>
      </c>
      <c r="U48" s="30">
        <f t="shared" ref="U48" si="487">E48*T48</f>
        <v>0</v>
      </c>
      <c r="V48" s="29">
        <v>1</v>
      </c>
      <c r="W48" s="30">
        <f t="shared" ref="W48" si="488">E48*V48</f>
        <v>12504</v>
      </c>
      <c r="X48" s="6">
        <f t="shared" ref="X48" si="489">U48+W48</f>
        <v>12504</v>
      </c>
      <c r="Y48" s="7"/>
      <c r="Z48" s="116">
        <v>1.4999999999999999E-2</v>
      </c>
      <c r="AA48" s="91">
        <f t="shared" ref="AA48" si="490">L48*Z48</f>
        <v>187.56</v>
      </c>
      <c r="AB48" s="90">
        <f t="shared" ref="AB48" si="491">100%-Z48</f>
        <v>0.98499999999999999</v>
      </c>
      <c r="AC48" s="91">
        <f t="shared" ref="AC48" si="492">L48*AB48</f>
        <v>12316.44</v>
      </c>
      <c r="AD48" s="92">
        <f t="shared" ref="AD48" si="493">AA48+AC48</f>
        <v>12504</v>
      </c>
      <c r="AE48" s="144">
        <f t="shared" ref="AE48" si="494">+AD48-E48</f>
        <v>0</v>
      </c>
    </row>
    <row r="49" spans="2:31" ht="15" customHeight="1">
      <c r="B49" s="85">
        <f t="shared" si="154"/>
        <v>30</v>
      </c>
      <c r="C49" s="26" t="s">
        <v>305</v>
      </c>
      <c r="D49" s="26" t="s">
        <v>135</v>
      </c>
      <c r="E49" s="31">
        <v>72936</v>
      </c>
      <c r="F49" s="27">
        <v>45069</v>
      </c>
      <c r="G49" s="7"/>
      <c r="H49" s="35">
        <v>0</v>
      </c>
      <c r="I49" s="36">
        <f t="shared" ref="I49:I51" si="495">E49*H49</f>
        <v>0</v>
      </c>
      <c r="J49" s="35">
        <f t="shared" ref="J49:J51" si="496">100%-H49</f>
        <v>1</v>
      </c>
      <c r="K49" s="36">
        <f t="shared" ref="K49:K51" si="497">E49*J49</f>
        <v>72936</v>
      </c>
      <c r="L49" s="4">
        <f t="shared" ref="L49:L51" si="498">I49+K49</f>
        <v>72936</v>
      </c>
      <c r="M49" s="7"/>
      <c r="N49" s="33">
        <f t="shared" ref="N49:N51" si="499">O49/E49</f>
        <v>0</v>
      </c>
      <c r="O49" s="34">
        <v>0</v>
      </c>
      <c r="P49" s="33">
        <f t="shared" ref="P49:P51" si="500">Q49/E49</f>
        <v>1</v>
      </c>
      <c r="Q49" s="34">
        <f t="shared" ref="Q49:Q51" si="501">L49-O49</f>
        <v>72936</v>
      </c>
      <c r="R49" s="5">
        <f t="shared" ref="R49:R51" si="502">O49+Q49</f>
        <v>72936</v>
      </c>
      <c r="S49" s="7">
        <f t="shared" ref="S49:S51" si="503">+R49-E49</f>
        <v>0</v>
      </c>
      <c r="T49" s="29">
        <v>0</v>
      </c>
      <c r="U49" s="30">
        <f t="shared" ref="U49:U51" si="504">E49*T49</f>
        <v>0</v>
      </c>
      <c r="V49" s="29">
        <v>1</v>
      </c>
      <c r="W49" s="30">
        <f t="shared" ref="W49:W51" si="505">E49*V49</f>
        <v>72936</v>
      </c>
      <c r="X49" s="6">
        <f t="shared" ref="X49:X51" si="506">U49+W49</f>
        <v>72936</v>
      </c>
      <c r="Y49" s="7"/>
      <c r="Z49" s="116">
        <v>1.4999999999999999E-2</v>
      </c>
      <c r="AA49" s="91">
        <f t="shared" ref="AA49:AA51" si="507">L49*Z49</f>
        <v>1094.04</v>
      </c>
      <c r="AB49" s="90">
        <f t="shared" ref="AB49:AB51" si="508">100%-Z49</f>
        <v>0.98499999999999999</v>
      </c>
      <c r="AC49" s="91">
        <f t="shared" ref="AC49:AC51" si="509">L49*AB49</f>
        <v>71841.959999999992</v>
      </c>
      <c r="AD49" s="92">
        <f t="shared" ref="AD49:AD51" si="510">AA49+AC49</f>
        <v>72935.999999999985</v>
      </c>
      <c r="AE49" s="144">
        <f t="shared" ref="AE49:AE51" si="511">+AD49-E49</f>
        <v>0</v>
      </c>
    </row>
    <row r="50" spans="2:31" ht="15" customHeight="1">
      <c r="B50" s="85">
        <f t="shared" si="154"/>
        <v>31</v>
      </c>
      <c r="C50" s="26" t="s">
        <v>149</v>
      </c>
      <c r="D50" s="26" t="s">
        <v>150</v>
      </c>
      <c r="E50" s="31">
        <v>41006</v>
      </c>
      <c r="F50" s="27">
        <v>45069</v>
      </c>
      <c r="G50" s="7"/>
      <c r="H50" s="35">
        <v>0</v>
      </c>
      <c r="I50" s="36">
        <f t="shared" si="495"/>
        <v>0</v>
      </c>
      <c r="J50" s="35">
        <f t="shared" si="496"/>
        <v>1</v>
      </c>
      <c r="K50" s="36">
        <f t="shared" si="497"/>
        <v>41006</v>
      </c>
      <c r="L50" s="4">
        <f t="shared" si="498"/>
        <v>41006</v>
      </c>
      <c r="M50" s="7"/>
      <c r="N50" s="33">
        <f t="shared" si="499"/>
        <v>1.9509340096571233E-3</v>
      </c>
      <c r="O50" s="34">
        <v>80</v>
      </c>
      <c r="P50" s="33">
        <f t="shared" si="500"/>
        <v>0.99804906599034293</v>
      </c>
      <c r="Q50" s="34">
        <f t="shared" si="501"/>
        <v>40926</v>
      </c>
      <c r="R50" s="5">
        <f t="shared" si="502"/>
        <v>41006</v>
      </c>
      <c r="S50" s="7">
        <f t="shared" si="503"/>
        <v>0</v>
      </c>
      <c r="T50" s="29">
        <v>0</v>
      </c>
      <c r="U50" s="30">
        <f t="shared" si="504"/>
        <v>0</v>
      </c>
      <c r="V50" s="29">
        <v>1</v>
      </c>
      <c r="W50" s="30">
        <f t="shared" si="505"/>
        <v>41006</v>
      </c>
      <c r="X50" s="6">
        <f t="shared" si="506"/>
        <v>41006</v>
      </c>
      <c r="Y50" s="7"/>
      <c r="Z50" s="116">
        <v>1.4999999999999999E-2</v>
      </c>
      <c r="AA50" s="91">
        <f t="shared" si="507"/>
        <v>615.09</v>
      </c>
      <c r="AB50" s="90">
        <f t="shared" si="508"/>
        <v>0.98499999999999999</v>
      </c>
      <c r="AC50" s="91">
        <f t="shared" si="509"/>
        <v>40390.909999999996</v>
      </c>
      <c r="AD50" s="92">
        <f t="shared" si="510"/>
        <v>41005.999999999993</v>
      </c>
      <c r="AE50" s="144">
        <f t="shared" si="511"/>
        <v>0</v>
      </c>
    </row>
    <row r="51" spans="2:31" ht="15" customHeight="1">
      <c r="B51" s="85">
        <f t="shared" si="154"/>
        <v>32</v>
      </c>
      <c r="C51" s="26" t="s">
        <v>306</v>
      </c>
      <c r="D51" s="26" t="s">
        <v>171</v>
      </c>
      <c r="E51" s="31">
        <v>68600</v>
      </c>
      <c r="F51" s="27">
        <v>45070</v>
      </c>
      <c r="G51" s="7"/>
      <c r="H51" s="35">
        <v>0</v>
      </c>
      <c r="I51" s="36">
        <f t="shared" si="495"/>
        <v>0</v>
      </c>
      <c r="J51" s="35">
        <f t="shared" si="496"/>
        <v>1</v>
      </c>
      <c r="K51" s="36">
        <f t="shared" si="497"/>
        <v>68600</v>
      </c>
      <c r="L51" s="4">
        <f t="shared" si="498"/>
        <v>68600</v>
      </c>
      <c r="M51" s="7"/>
      <c r="N51" s="33">
        <f t="shared" si="499"/>
        <v>0</v>
      </c>
      <c r="O51" s="34">
        <v>0</v>
      </c>
      <c r="P51" s="33">
        <f t="shared" si="500"/>
        <v>1</v>
      </c>
      <c r="Q51" s="34">
        <f t="shared" si="501"/>
        <v>68600</v>
      </c>
      <c r="R51" s="5">
        <f t="shared" si="502"/>
        <v>68600</v>
      </c>
      <c r="S51" s="7">
        <f t="shared" si="503"/>
        <v>0</v>
      </c>
      <c r="T51" s="29">
        <v>0</v>
      </c>
      <c r="U51" s="30">
        <f t="shared" si="504"/>
        <v>0</v>
      </c>
      <c r="V51" s="29">
        <v>1</v>
      </c>
      <c r="W51" s="30">
        <f t="shared" si="505"/>
        <v>68600</v>
      </c>
      <c r="X51" s="6">
        <f t="shared" si="506"/>
        <v>68600</v>
      </c>
      <c r="Y51" s="7"/>
      <c r="Z51" s="116">
        <v>1.4999999999999999E-2</v>
      </c>
      <c r="AA51" s="91">
        <f t="shared" si="507"/>
        <v>1029</v>
      </c>
      <c r="AB51" s="90">
        <f t="shared" si="508"/>
        <v>0.98499999999999999</v>
      </c>
      <c r="AC51" s="91">
        <f t="shared" si="509"/>
        <v>67571</v>
      </c>
      <c r="AD51" s="92">
        <f t="shared" si="510"/>
        <v>68600</v>
      </c>
      <c r="AE51" s="144">
        <f t="shared" si="511"/>
        <v>0</v>
      </c>
    </row>
    <row r="52" spans="2:31" ht="15" customHeight="1">
      <c r="B52" s="85">
        <f t="shared" si="154"/>
        <v>33</v>
      </c>
      <c r="C52" s="26" t="s">
        <v>307</v>
      </c>
      <c r="D52" s="26" t="s">
        <v>146</v>
      </c>
      <c r="E52" s="31">
        <v>13002</v>
      </c>
      <c r="F52" s="27">
        <v>45070</v>
      </c>
      <c r="G52" s="7"/>
      <c r="H52" s="35">
        <v>0</v>
      </c>
      <c r="I52" s="36">
        <f t="shared" ref="I52" si="512">E52*H52</f>
        <v>0</v>
      </c>
      <c r="J52" s="35">
        <f t="shared" ref="J52" si="513">100%-H52</f>
        <v>1</v>
      </c>
      <c r="K52" s="36">
        <f t="shared" ref="K52" si="514">E52*J52</f>
        <v>13002</v>
      </c>
      <c r="L52" s="4">
        <f t="shared" ref="L52" si="515">I52+K52</f>
        <v>13002</v>
      </c>
      <c r="M52" s="7"/>
      <c r="N52" s="33">
        <f t="shared" ref="N52" si="516">O52/E52</f>
        <v>0</v>
      </c>
      <c r="O52" s="34">
        <v>0</v>
      </c>
      <c r="P52" s="33">
        <f t="shared" ref="P52" si="517">Q52/E52</f>
        <v>1</v>
      </c>
      <c r="Q52" s="34">
        <f t="shared" ref="Q52" si="518">L52-O52</f>
        <v>13002</v>
      </c>
      <c r="R52" s="5">
        <f t="shared" ref="R52" si="519">O52+Q52</f>
        <v>13002</v>
      </c>
      <c r="S52" s="7">
        <f t="shared" ref="S52" si="520">+R52-E52</f>
        <v>0</v>
      </c>
      <c r="T52" s="29">
        <v>0</v>
      </c>
      <c r="U52" s="30">
        <f t="shared" ref="U52" si="521">E52*T52</f>
        <v>0</v>
      </c>
      <c r="V52" s="29">
        <v>1</v>
      </c>
      <c r="W52" s="30">
        <f t="shared" ref="W52" si="522">E52*V52</f>
        <v>13002</v>
      </c>
      <c r="X52" s="6">
        <f t="shared" ref="X52" si="523">U52+W52</f>
        <v>13002</v>
      </c>
      <c r="Y52" s="7"/>
      <c r="Z52" s="116">
        <v>1.4999999999999999E-2</v>
      </c>
      <c r="AA52" s="91">
        <f t="shared" ref="AA52" si="524">L52*Z52</f>
        <v>195.03</v>
      </c>
      <c r="AB52" s="90">
        <f t="shared" ref="AB52" si="525">100%-Z52</f>
        <v>0.98499999999999999</v>
      </c>
      <c r="AC52" s="91">
        <f t="shared" ref="AC52" si="526">L52*AB52</f>
        <v>12806.97</v>
      </c>
      <c r="AD52" s="92">
        <f t="shared" ref="AD52" si="527">AA52+AC52</f>
        <v>13002</v>
      </c>
      <c r="AE52" s="144">
        <f t="shared" ref="AE52" si="528">+AD52-E52</f>
        <v>0</v>
      </c>
    </row>
    <row r="53" spans="2:31" ht="15" customHeight="1">
      <c r="B53" s="85">
        <f t="shared" si="154"/>
        <v>34</v>
      </c>
      <c r="C53" s="26" t="s">
        <v>197</v>
      </c>
      <c r="D53" s="26" t="s">
        <v>146</v>
      </c>
      <c r="E53" s="31">
        <v>13667</v>
      </c>
      <c r="F53" s="27">
        <v>45071</v>
      </c>
      <c r="G53" s="7"/>
      <c r="H53" s="35">
        <v>0</v>
      </c>
      <c r="I53" s="36">
        <f t="shared" ref="I53" si="529">E53*H53</f>
        <v>0</v>
      </c>
      <c r="J53" s="35">
        <f t="shared" ref="J53" si="530">100%-H53</f>
        <v>1</v>
      </c>
      <c r="K53" s="36">
        <f t="shared" ref="K53" si="531">E53*J53</f>
        <v>13667</v>
      </c>
      <c r="L53" s="4">
        <f t="shared" ref="L53" si="532">I53+K53</f>
        <v>13667</v>
      </c>
      <c r="M53" s="7"/>
      <c r="N53" s="33">
        <f t="shared" ref="N53" si="533">O53/E53</f>
        <v>0</v>
      </c>
      <c r="O53" s="34">
        <v>0</v>
      </c>
      <c r="P53" s="33">
        <f t="shared" ref="P53" si="534">Q53/E53</f>
        <v>1</v>
      </c>
      <c r="Q53" s="34">
        <f t="shared" ref="Q53" si="535">L53-O53</f>
        <v>13667</v>
      </c>
      <c r="R53" s="5">
        <f t="shared" ref="R53" si="536">O53+Q53</f>
        <v>13667</v>
      </c>
      <c r="S53" s="7">
        <f t="shared" ref="S53" si="537">+R53-E53</f>
        <v>0</v>
      </c>
      <c r="T53" s="29">
        <v>0</v>
      </c>
      <c r="U53" s="30">
        <f t="shared" ref="U53" si="538">E53*T53</f>
        <v>0</v>
      </c>
      <c r="V53" s="29">
        <v>1</v>
      </c>
      <c r="W53" s="30">
        <f t="shared" ref="W53" si="539">E53*V53</f>
        <v>13667</v>
      </c>
      <c r="X53" s="6">
        <f t="shared" ref="X53" si="540">U53+W53</f>
        <v>13667</v>
      </c>
      <c r="Y53" s="7"/>
      <c r="Z53" s="116">
        <v>1.4999999999999999E-2</v>
      </c>
      <c r="AA53" s="91">
        <f t="shared" ref="AA53" si="541">L53*Z53</f>
        <v>205.005</v>
      </c>
      <c r="AB53" s="90">
        <f t="shared" ref="AB53" si="542">100%-Z53</f>
        <v>0.98499999999999999</v>
      </c>
      <c r="AC53" s="91">
        <f t="shared" ref="AC53" si="543">L53*AB53</f>
        <v>13461.994999999999</v>
      </c>
      <c r="AD53" s="92">
        <f t="shared" ref="AD53" si="544">AA53+AC53</f>
        <v>13666.999999999998</v>
      </c>
      <c r="AE53" s="144">
        <f t="shared" ref="AE53" si="545">+AD53-E53</f>
        <v>0</v>
      </c>
    </row>
    <row r="54" spans="2:31" ht="15" customHeight="1">
      <c r="B54" s="85">
        <f t="shared" si="154"/>
        <v>35</v>
      </c>
      <c r="C54" s="26" t="s">
        <v>214</v>
      </c>
      <c r="D54" s="26" t="s">
        <v>139</v>
      </c>
      <c r="E54" s="31">
        <v>77002</v>
      </c>
      <c r="F54" s="27">
        <v>45072</v>
      </c>
      <c r="G54" s="7"/>
      <c r="H54" s="35">
        <v>0</v>
      </c>
      <c r="I54" s="36">
        <f t="shared" ref="I54" si="546">E54*H54</f>
        <v>0</v>
      </c>
      <c r="J54" s="35">
        <f t="shared" ref="J54" si="547">100%-H54</f>
        <v>1</v>
      </c>
      <c r="K54" s="36">
        <f t="shared" ref="K54" si="548">E54*J54</f>
        <v>77002</v>
      </c>
      <c r="L54" s="4">
        <f t="shared" ref="L54" si="549">I54+K54</f>
        <v>77002</v>
      </c>
      <c r="M54" s="7"/>
      <c r="N54" s="33">
        <f t="shared" ref="N54" si="550">O54/E54</f>
        <v>0</v>
      </c>
      <c r="O54" s="34">
        <v>0</v>
      </c>
      <c r="P54" s="33">
        <f t="shared" ref="P54" si="551">Q54/E54</f>
        <v>1</v>
      </c>
      <c r="Q54" s="34">
        <f t="shared" ref="Q54" si="552">L54-O54</f>
        <v>77002</v>
      </c>
      <c r="R54" s="5">
        <f t="shared" ref="R54" si="553">O54+Q54</f>
        <v>77002</v>
      </c>
      <c r="S54" s="7">
        <f t="shared" ref="S54" si="554">+R54-E54</f>
        <v>0</v>
      </c>
      <c r="T54" s="29">
        <v>0</v>
      </c>
      <c r="U54" s="30">
        <f t="shared" ref="U54" si="555">E54*T54</f>
        <v>0</v>
      </c>
      <c r="V54" s="29">
        <v>1</v>
      </c>
      <c r="W54" s="30">
        <f t="shared" ref="W54" si="556">E54*V54</f>
        <v>77002</v>
      </c>
      <c r="X54" s="6">
        <f t="shared" ref="X54" si="557">U54+W54</f>
        <v>77002</v>
      </c>
      <c r="Y54" s="7"/>
      <c r="Z54" s="116">
        <v>1.4999999999999999E-2</v>
      </c>
      <c r="AA54" s="91">
        <f t="shared" ref="AA54" si="558">L54*Z54</f>
        <v>1155.03</v>
      </c>
      <c r="AB54" s="90">
        <f t="shared" ref="AB54" si="559">100%-Z54</f>
        <v>0.98499999999999999</v>
      </c>
      <c r="AC54" s="91">
        <f t="shared" ref="AC54" si="560">L54*AB54</f>
        <v>75846.97</v>
      </c>
      <c r="AD54" s="92">
        <f t="shared" ref="AD54" si="561">AA54+AC54</f>
        <v>77002</v>
      </c>
      <c r="AE54" s="144">
        <f t="shared" ref="AE54" si="562">+AD54-E54</f>
        <v>0</v>
      </c>
    </row>
    <row r="55" spans="2:31" ht="15" customHeight="1">
      <c r="B55" s="85">
        <f t="shared" si="154"/>
        <v>36</v>
      </c>
      <c r="C55" s="26" t="s">
        <v>176</v>
      </c>
      <c r="D55" s="26" t="s">
        <v>146</v>
      </c>
      <c r="E55" s="31">
        <v>13739</v>
      </c>
      <c r="F55" s="27">
        <v>45073</v>
      </c>
      <c r="G55" s="7"/>
      <c r="H55" s="35">
        <v>0</v>
      </c>
      <c r="I55" s="36">
        <f t="shared" ref="I55" si="563">E55*H55</f>
        <v>0</v>
      </c>
      <c r="J55" s="35">
        <f t="shared" ref="J55" si="564">100%-H55</f>
        <v>1</v>
      </c>
      <c r="K55" s="36">
        <f t="shared" ref="K55" si="565">E55*J55</f>
        <v>13739</v>
      </c>
      <c r="L55" s="4">
        <f t="shared" ref="L55" si="566">I55+K55</f>
        <v>13739</v>
      </c>
      <c r="M55" s="7"/>
      <c r="N55" s="33">
        <f t="shared" ref="N55" si="567">O55/E55</f>
        <v>0</v>
      </c>
      <c r="O55" s="34">
        <v>0</v>
      </c>
      <c r="P55" s="33">
        <f t="shared" ref="P55" si="568">Q55/E55</f>
        <v>1</v>
      </c>
      <c r="Q55" s="34">
        <f t="shared" ref="Q55" si="569">L55-O55</f>
        <v>13739</v>
      </c>
      <c r="R55" s="5">
        <f t="shared" ref="R55" si="570">O55+Q55</f>
        <v>13739</v>
      </c>
      <c r="S55" s="7">
        <f t="shared" ref="S55" si="571">+R55-E55</f>
        <v>0</v>
      </c>
      <c r="T55" s="29">
        <v>0</v>
      </c>
      <c r="U55" s="30">
        <f t="shared" ref="U55" si="572">E55*T55</f>
        <v>0</v>
      </c>
      <c r="V55" s="29">
        <v>1</v>
      </c>
      <c r="W55" s="30">
        <f t="shared" ref="W55" si="573">E55*V55</f>
        <v>13739</v>
      </c>
      <c r="X55" s="6">
        <f t="shared" ref="X55" si="574">U55+W55</f>
        <v>13739</v>
      </c>
      <c r="Y55" s="7"/>
      <c r="Z55" s="116">
        <v>1.4999999999999999E-2</v>
      </c>
      <c r="AA55" s="91">
        <f t="shared" ref="AA55" si="575">L55*Z55</f>
        <v>206.08499999999998</v>
      </c>
      <c r="AB55" s="90">
        <f t="shared" ref="AB55" si="576">100%-Z55</f>
        <v>0.98499999999999999</v>
      </c>
      <c r="AC55" s="91">
        <f t="shared" ref="AC55" si="577">L55*AB55</f>
        <v>13532.914999999999</v>
      </c>
      <c r="AD55" s="92">
        <f t="shared" ref="AD55" si="578">AA55+AC55</f>
        <v>13738.999999999998</v>
      </c>
      <c r="AE55" s="144">
        <f t="shared" ref="AE55" si="579">+AD55-E55</f>
        <v>0</v>
      </c>
    </row>
    <row r="56" spans="2:31" ht="15" customHeight="1">
      <c r="B56" s="85">
        <f t="shared" si="154"/>
        <v>37</v>
      </c>
      <c r="C56" s="26" t="s">
        <v>308</v>
      </c>
      <c r="D56" s="26" t="s">
        <v>182</v>
      </c>
      <c r="E56" s="31">
        <v>74900</v>
      </c>
      <c r="F56" s="27">
        <v>45073</v>
      </c>
      <c r="G56" s="7"/>
      <c r="H56" s="35">
        <v>0</v>
      </c>
      <c r="I56" s="36">
        <f t="shared" ref="I56" si="580">E56*H56</f>
        <v>0</v>
      </c>
      <c r="J56" s="35">
        <f t="shared" ref="J56" si="581">100%-H56</f>
        <v>1</v>
      </c>
      <c r="K56" s="36">
        <f t="shared" ref="K56" si="582">E56*J56</f>
        <v>74900</v>
      </c>
      <c r="L56" s="4">
        <f t="shared" ref="L56" si="583">I56+K56</f>
        <v>74900</v>
      </c>
      <c r="M56" s="7"/>
      <c r="N56" s="33">
        <f t="shared" ref="N56" si="584">O56/E56</f>
        <v>0</v>
      </c>
      <c r="O56" s="34">
        <v>0</v>
      </c>
      <c r="P56" s="33">
        <f t="shared" ref="P56" si="585">Q56/E56</f>
        <v>1</v>
      </c>
      <c r="Q56" s="34">
        <f t="shared" ref="Q56" si="586">L56-O56</f>
        <v>74900</v>
      </c>
      <c r="R56" s="5">
        <f t="shared" ref="R56" si="587">O56+Q56</f>
        <v>74900</v>
      </c>
      <c r="S56" s="7">
        <f t="shared" ref="S56" si="588">+R56-E56</f>
        <v>0</v>
      </c>
      <c r="T56" s="29">
        <v>0</v>
      </c>
      <c r="U56" s="30">
        <f t="shared" ref="U56" si="589">E56*T56</f>
        <v>0</v>
      </c>
      <c r="V56" s="29">
        <v>1</v>
      </c>
      <c r="W56" s="30">
        <f t="shared" ref="W56" si="590">E56*V56</f>
        <v>74900</v>
      </c>
      <c r="X56" s="6">
        <f t="shared" ref="X56" si="591">U56+W56</f>
        <v>74900</v>
      </c>
      <c r="Y56" s="7"/>
      <c r="Z56" s="116">
        <v>1.4999999999999999E-2</v>
      </c>
      <c r="AA56" s="91">
        <f t="shared" ref="AA56" si="592">L56*Z56</f>
        <v>1123.5</v>
      </c>
      <c r="AB56" s="90">
        <f t="shared" ref="AB56" si="593">100%-Z56</f>
        <v>0.98499999999999999</v>
      </c>
      <c r="AC56" s="91">
        <f t="shared" ref="AC56" si="594">L56*AB56</f>
        <v>73776.5</v>
      </c>
      <c r="AD56" s="92">
        <f t="shared" ref="AD56" si="595">AA56+AC56</f>
        <v>74900</v>
      </c>
      <c r="AE56" s="144">
        <f t="shared" ref="AE56" si="596">+AD56-E56</f>
        <v>0</v>
      </c>
    </row>
    <row r="57" spans="2:31" ht="15" customHeight="1">
      <c r="B57" s="85">
        <f t="shared" si="154"/>
        <v>38</v>
      </c>
      <c r="C57" s="26" t="s">
        <v>310</v>
      </c>
      <c r="D57" s="26" t="s">
        <v>157</v>
      </c>
      <c r="E57" s="31">
        <v>48170</v>
      </c>
      <c r="F57" s="27">
        <v>45074</v>
      </c>
      <c r="G57" s="7"/>
      <c r="H57" s="35">
        <v>0</v>
      </c>
      <c r="I57" s="36">
        <f t="shared" ref="I57" si="597">E57*H57</f>
        <v>0</v>
      </c>
      <c r="J57" s="35">
        <f t="shared" ref="J57" si="598">100%-H57</f>
        <v>1</v>
      </c>
      <c r="K57" s="36">
        <f t="shared" ref="K57" si="599">E57*J57</f>
        <v>48170</v>
      </c>
      <c r="L57" s="4">
        <f t="shared" ref="L57" si="600">I57+K57</f>
        <v>48170</v>
      </c>
      <c r="M57" s="7"/>
      <c r="N57" s="33">
        <f t="shared" ref="N57" si="601">O57/E57</f>
        <v>0</v>
      </c>
      <c r="O57" s="34">
        <v>0</v>
      </c>
      <c r="P57" s="33">
        <f t="shared" ref="P57" si="602">Q57/E57</f>
        <v>1</v>
      </c>
      <c r="Q57" s="34">
        <f t="shared" ref="Q57" si="603">L57-O57</f>
        <v>48170</v>
      </c>
      <c r="R57" s="5">
        <f t="shared" ref="R57" si="604">O57+Q57</f>
        <v>48170</v>
      </c>
      <c r="S57" s="7">
        <f t="shared" ref="S57" si="605">+R57-E57</f>
        <v>0</v>
      </c>
      <c r="T57" s="29">
        <v>0</v>
      </c>
      <c r="U57" s="30">
        <f t="shared" ref="U57" si="606">E57*T57</f>
        <v>0</v>
      </c>
      <c r="V57" s="29">
        <v>1</v>
      </c>
      <c r="W57" s="30">
        <f t="shared" ref="W57" si="607">E57*V57</f>
        <v>48170</v>
      </c>
      <c r="X57" s="6">
        <f t="shared" ref="X57" si="608">U57+W57</f>
        <v>48170</v>
      </c>
      <c r="Y57" s="7"/>
      <c r="Z57" s="116">
        <v>1.4999999999999999E-2</v>
      </c>
      <c r="AA57" s="91">
        <f t="shared" ref="AA57" si="609">L57*Z57</f>
        <v>722.55</v>
      </c>
      <c r="AB57" s="90">
        <f t="shared" ref="AB57" si="610">100%-Z57</f>
        <v>0.98499999999999999</v>
      </c>
      <c r="AC57" s="91">
        <f t="shared" ref="AC57" si="611">L57*AB57</f>
        <v>47447.45</v>
      </c>
      <c r="AD57" s="92">
        <f t="shared" ref="AD57" si="612">AA57+AC57</f>
        <v>48170</v>
      </c>
      <c r="AE57" s="144">
        <f t="shared" ref="AE57" si="613">+AD57-E57</f>
        <v>0</v>
      </c>
    </row>
    <row r="58" spans="2:31" ht="15" customHeight="1">
      <c r="B58" s="85">
        <f t="shared" si="154"/>
        <v>39</v>
      </c>
      <c r="C58" s="26" t="s">
        <v>309</v>
      </c>
      <c r="D58" s="26" t="s">
        <v>276</v>
      </c>
      <c r="E58" s="31">
        <v>70453</v>
      </c>
      <c r="F58" s="27">
        <v>45075</v>
      </c>
      <c r="G58" s="7"/>
      <c r="H58" s="35">
        <v>0</v>
      </c>
      <c r="I58" s="36">
        <f t="shared" ref="I58" si="614">E58*H58</f>
        <v>0</v>
      </c>
      <c r="J58" s="35">
        <f t="shared" ref="J58" si="615">100%-H58</f>
        <v>1</v>
      </c>
      <c r="K58" s="36">
        <f t="shared" ref="K58" si="616">E58*J58</f>
        <v>70453</v>
      </c>
      <c r="L58" s="4">
        <f t="shared" ref="L58" si="617">I58+K58</f>
        <v>70453</v>
      </c>
      <c r="M58" s="7"/>
      <c r="N58" s="33">
        <f t="shared" ref="N58" si="618">O58/E58</f>
        <v>0</v>
      </c>
      <c r="O58" s="34">
        <v>0</v>
      </c>
      <c r="P58" s="33">
        <f t="shared" ref="P58" si="619">Q58/E58</f>
        <v>1</v>
      </c>
      <c r="Q58" s="34">
        <f t="shared" ref="Q58" si="620">L58-O58</f>
        <v>70453</v>
      </c>
      <c r="R58" s="5">
        <f t="shared" ref="R58" si="621">O58+Q58</f>
        <v>70453</v>
      </c>
      <c r="S58" s="7">
        <f t="shared" ref="S58" si="622">+R58-E58</f>
        <v>0</v>
      </c>
      <c r="T58" s="29">
        <v>0</v>
      </c>
      <c r="U58" s="30">
        <f t="shared" ref="U58" si="623">E58*T58</f>
        <v>0</v>
      </c>
      <c r="V58" s="29">
        <v>1</v>
      </c>
      <c r="W58" s="30">
        <f t="shared" ref="W58" si="624">E58*V58</f>
        <v>70453</v>
      </c>
      <c r="X58" s="6">
        <f t="shared" ref="X58" si="625">U58+W58</f>
        <v>70453</v>
      </c>
      <c r="Y58" s="7"/>
      <c r="Z58" s="116">
        <v>1.4999999999999999E-2</v>
      </c>
      <c r="AA58" s="91">
        <f t="shared" ref="AA58" si="626">L58*Z58</f>
        <v>1056.7950000000001</v>
      </c>
      <c r="AB58" s="90">
        <f t="shared" ref="AB58" si="627">100%-Z58</f>
        <v>0.98499999999999999</v>
      </c>
      <c r="AC58" s="91">
        <f t="shared" ref="AC58" si="628">L58*AB58</f>
        <v>69396.205000000002</v>
      </c>
      <c r="AD58" s="92">
        <f t="shared" ref="AD58" si="629">AA58+AC58</f>
        <v>70453</v>
      </c>
      <c r="AE58" s="144">
        <f t="shared" ref="AE58" si="630">+AD58-E58</f>
        <v>0</v>
      </c>
    </row>
    <row r="59" spans="2:31" ht="15" customHeight="1">
      <c r="B59" s="85">
        <f t="shared" si="154"/>
        <v>40</v>
      </c>
      <c r="C59" s="26" t="s">
        <v>183</v>
      </c>
      <c r="D59" s="26" t="s">
        <v>227</v>
      </c>
      <c r="E59" s="31">
        <v>63000</v>
      </c>
      <c r="F59" s="27">
        <v>45075</v>
      </c>
      <c r="G59" s="7"/>
      <c r="H59" s="35">
        <v>0</v>
      </c>
      <c r="I59" s="36">
        <f t="shared" ref="I59" si="631">E59*H59</f>
        <v>0</v>
      </c>
      <c r="J59" s="35">
        <f t="shared" ref="J59" si="632">100%-H59</f>
        <v>1</v>
      </c>
      <c r="K59" s="36">
        <f t="shared" ref="K59" si="633">E59*J59</f>
        <v>63000</v>
      </c>
      <c r="L59" s="4">
        <f t="shared" ref="L59" si="634">I59+K59</f>
        <v>63000</v>
      </c>
      <c r="M59" s="7"/>
      <c r="N59" s="33">
        <f t="shared" ref="N59" si="635">O59/E59</f>
        <v>0</v>
      </c>
      <c r="O59" s="34">
        <v>0</v>
      </c>
      <c r="P59" s="33">
        <f t="shared" ref="P59" si="636">Q59/E59</f>
        <v>1</v>
      </c>
      <c r="Q59" s="34">
        <f t="shared" ref="Q59" si="637">L59-O59</f>
        <v>63000</v>
      </c>
      <c r="R59" s="5">
        <f t="shared" ref="R59" si="638">O59+Q59</f>
        <v>63000</v>
      </c>
      <c r="S59" s="7">
        <f t="shared" ref="S59" si="639">+R59-E59</f>
        <v>0</v>
      </c>
      <c r="T59" s="29">
        <v>0</v>
      </c>
      <c r="U59" s="30">
        <f t="shared" ref="U59" si="640">E59*T59</f>
        <v>0</v>
      </c>
      <c r="V59" s="29">
        <v>1</v>
      </c>
      <c r="W59" s="30">
        <f t="shared" ref="W59" si="641">E59*V59</f>
        <v>63000</v>
      </c>
      <c r="X59" s="6">
        <f t="shared" ref="X59" si="642">U59+W59</f>
        <v>63000</v>
      </c>
      <c r="Y59" s="7"/>
      <c r="Z59" s="116">
        <v>1.4999999999999999E-2</v>
      </c>
      <c r="AA59" s="91">
        <f t="shared" ref="AA59" si="643">L59*Z59</f>
        <v>945</v>
      </c>
      <c r="AB59" s="90">
        <f t="shared" ref="AB59" si="644">100%-Z59</f>
        <v>0.98499999999999999</v>
      </c>
      <c r="AC59" s="91">
        <f t="shared" ref="AC59" si="645">L59*AB59</f>
        <v>62055</v>
      </c>
      <c r="AD59" s="92">
        <f t="shared" ref="AD59" si="646">AA59+AC59</f>
        <v>63000</v>
      </c>
      <c r="AE59" s="144">
        <f t="shared" ref="AE59" si="647">+AD59-E59</f>
        <v>0</v>
      </c>
    </row>
    <row r="60" spans="2:31" ht="15" customHeight="1">
      <c r="B60" s="85">
        <f t="shared" si="154"/>
        <v>41</v>
      </c>
      <c r="C60" s="26" t="s">
        <v>153</v>
      </c>
      <c r="D60" s="26" t="s">
        <v>146</v>
      </c>
      <c r="E60" s="31">
        <v>13005</v>
      </c>
      <c r="F60" s="27">
        <v>45077</v>
      </c>
      <c r="G60" s="7"/>
      <c r="H60" s="35">
        <v>0</v>
      </c>
      <c r="I60" s="36">
        <f t="shared" ref="I60" si="648">E60*H60</f>
        <v>0</v>
      </c>
      <c r="J60" s="35">
        <f t="shared" ref="J60" si="649">100%-H60</f>
        <v>1</v>
      </c>
      <c r="K60" s="36">
        <f t="shared" ref="K60" si="650">E60*J60</f>
        <v>13005</v>
      </c>
      <c r="L60" s="4">
        <f t="shared" ref="L60" si="651">I60+K60</f>
        <v>13005</v>
      </c>
      <c r="M60" s="7"/>
      <c r="N60" s="33">
        <f t="shared" ref="N60" si="652">O60/E60</f>
        <v>0</v>
      </c>
      <c r="O60" s="34">
        <v>0</v>
      </c>
      <c r="P60" s="33">
        <f t="shared" ref="P60" si="653">Q60/E60</f>
        <v>1</v>
      </c>
      <c r="Q60" s="34">
        <f t="shared" ref="Q60" si="654">L60-O60</f>
        <v>13005</v>
      </c>
      <c r="R60" s="5">
        <f t="shared" ref="R60" si="655">O60+Q60</f>
        <v>13005</v>
      </c>
      <c r="S60" s="7">
        <f t="shared" ref="S60" si="656">+R60-E60</f>
        <v>0</v>
      </c>
      <c r="T60" s="29">
        <v>0</v>
      </c>
      <c r="U60" s="30">
        <f t="shared" ref="U60" si="657">E60*T60</f>
        <v>0</v>
      </c>
      <c r="V60" s="29">
        <v>1</v>
      </c>
      <c r="W60" s="30">
        <f t="shared" ref="W60" si="658">E60*V60</f>
        <v>13005</v>
      </c>
      <c r="X60" s="6">
        <f t="shared" ref="X60" si="659">U60+W60</f>
        <v>13005</v>
      </c>
      <c r="Y60" s="7"/>
      <c r="Z60" s="116">
        <v>1.4999999999999999E-2</v>
      </c>
      <c r="AA60" s="91">
        <f t="shared" ref="AA60" si="660">L60*Z60</f>
        <v>195.07499999999999</v>
      </c>
      <c r="AB60" s="90">
        <f t="shared" ref="AB60" si="661">100%-Z60</f>
        <v>0.98499999999999999</v>
      </c>
      <c r="AC60" s="91">
        <f t="shared" ref="AC60" si="662">L60*AB60</f>
        <v>12809.924999999999</v>
      </c>
      <c r="AD60" s="92">
        <f t="shared" ref="AD60" si="663">AA60+AC60</f>
        <v>13005</v>
      </c>
      <c r="AE60" s="144">
        <f t="shared" ref="AE60" si="664">+AD60-E60</f>
        <v>0</v>
      </c>
    </row>
    <row r="61" spans="2:31" ht="15" customHeight="1">
      <c r="B61" s="85">
        <f t="shared" si="154"/>
        <v>42</v>
      </c>
      <c r="C61" s="26" t="s">
        <v>311</v>
      </c>
      <c r="D61" s="26" t="s">
        <v>168</v>
      </c>
      <c r="E61" s="31">
        <v>75300</v>
      </c>
      <c r="F61" s="27">
        <v>45077</v>
      </c>
      <c r="G61" s="7"/>
      <c r="H61" s="35">
        <v>0</v>
      </c>
      <c r="I61" s="36">
        <f t="shared" ref="I61" si="665">E61*H61</f>
        <v>0</v>
      </c>
      <c r="J61" s="35">
        <f t="shared" ref="J61" si="666">100%-H61</f>
        <v>1</v>
      </c>
      <c r="K61" s="36">
        <f t="shared" ref="K61" si="667">E61*J61</f>
        <v>75300</v>
      </c>
      <c r="L61" s="4">
        <f t="shared" ref="L61" si="668">I61+K61</f>
        <v>75300</v>
      </c>
      <c r="M61" s="7"/>
      <c r="N61" s="33">
        <f t="shared" ref="N61" si="669">O61/E61</f>
        <v>0</v>
      </c>
      <c r="O61" s="34">
        <v>0</v>
      </c>
      <c r="P61" s="33">
        <f t="shared" ref="P61" si="670">Q61/E61</f>
        <v>1</v>
      </c>
      <c r="Q61" s="34">
        <f t="shared" ref="Q61" si="671">L61-O61</f>
        <v>75300</v>
      </c>
      <c r="R61" s="5">
        <f t="shared" ref="R61" si="672">O61+Q61</f>
        <v>75300</v>
      </c>
      <c r="S61" s="7">
        <f t="shared" ref="S61" si="673">+R61-E61</f>
        <v>0</v>
      </c>
      <c r="T61" s="29">
        <v>0</v>
      </c>
      <c r="U61" s="30">
        <f t="shared" ref="U61" si="674">E61*T61</f>
        <v>0</v>
      </c>
      <c r="V61" s="29">
        <v>1</v>
      </c>
      <c r="W61" s="30">
        <f t="shared" ref="W61" si="675">E61*V61</f>
        <v>75300</v>
      </c>
      <c r="X61" s="6">
        <f t="shared" ref="X61" si="676">U61+W61</f>
        <v>75300</v>
      </c>
      <c r="Y61" s="7"/>
      <c r="Z61" s="116">
        <v>1.4999999999999999E-2</v>
      </c>
      <c r="AA61" s="91">
        <f t="shared" ref="AA61" si="677">L61*Z61</f>
        <v>1129.5</v>
      </c>
      <c r="AB61" s="90">
        <f t="shared" ref="AB61" si="678">100%-Z61</f>
        <v>0.98499999999999999</v>
      </c>
      <c r="AC61" s="91">
        <f t="shared" ref="AC61" si="679">L61*AB61</f>
        <v>74170.5</v>
      </c>
      <c r="AD61" s="92">
        <f t="shared" ref="AD61" si="680">AA61+AC61</f>
        <v>75300</v>
      </c>
      <c r="AE61" s="144">
        <f t="shared" ref="AE61" si="681">+AD61-E61</f>
        <v>0</v>
      </c>
    </row>
    <row r="62" spans="2:31" ht="15" customHeight="1">
      <c r="B62" s="85"/>
      <c r="C62" s="26"/>
      <c r="D62" s="26"/>
      <c r="E62" s="86"/>
      <c r="F62" s="27"/>
      <c r="G62" s="7"/>
      <c r="H62" s="35"/>
      <c r="I62" s="36"/>
      <c r="J62" s="35"/>
      <c r="K62" s="36"/>
      <c r="L62" s="4"/>
      <c r="M62" s="7"/>
      <c r="N62" s="33"/>
      <c r="O62" s="34"/>
      <c r="P62" s="33"/>
      <c r="Q62" s="34"/>
      <c r="R62" s="5"/>
      <c r="S62" s="7"/>
      <c r="T62" s="29"/>
      <c r="U62" s="30"/>
      <c r="V62" s="29"/>
      <c r="W62" s="30"/>
      <c r="X62" s="6"/>
      <c r="Y62" s="7"/>
      <c r="Z62" s="90"/>
      <c r="AA62" s="91"/>
      <c r="AB62" s="90"/>
      <c r="AC62" s="91"/>
      <c r="AD62" s="92"/>
    </row>
    <row r="63" spans="2:31" ht="15" customHeight="1">
      <c r="B63" s="51"/>
      <c r="C63" s="8"/>
      <c r="D63" s="8"/>
      <c r="E63" s="46">
        <f>SUM(E20:E62)</f>
        <v>1913333</v>
      </c>
      <c r="F63" s="40"/>
      <c r="G63" s="47"/>
      <c r="H63" s="48"/>
      <c r="I63" s="52">
        <f>SUM(I20:I62)</f>
        <v>11475.35</v>
      </c>
      <c r="J63" s="53"/>
      <c r="K63" s="52">
        <f>SUM(K20:K62)</f>
        <v>1901857.65</v>
      </c>
      <c r="L63" s="52">
        <f>SUM(L20:L62)</f>
        <v>1913333</v>
      </c>
      <c r="M63" s="54"/>
      <c r="N63" s="53"/>
      <c r="O63" s="52">
        <f>SUM(O20:O62)</f>
        <v>10658</v>
      </c>
      <c r="P63" s="53"/>
      <c r="Q63" s="52">
        <f>SUM(Q20:Q62)</f>
        <v>1902675</v>
      </c>
      <c r="R63" s="52">
        <f>SUM(R20:R62)</f>
        <v>1913333</v>
      </c>
      <c r="S63" s="54"/>
      <c r="T63" s="54"/>
      <c r="U63" s="52">
        <f>SUM(U20:U62)</f>
        <v>0</v>
      </c>
      <c r="V63" s="54"/>
      <c r="W63" s="52">
        <f>SUM(W20:W62)</f>
        <v>1913333</v>
      </c>
      <c r="X63" s="52">
        <f>SUM(X20:X62)</f>
        <v>1913333</v>
      </c>
      <c r="Y63" s="54"/>
      <c r="Z63" s="54"/>
      <c r="AA63" s="52">
        <f>SUM(AA20:AA62)</f>
        <v>28699.994999999999</v>
      </c>
      <c r="AB63" s="54"/>
      <c r="AC63" s="52">
        <f>SUM(AC20:AC62)</f>
        <v>1884633.0050000001</v>
      </c>
      <c r="AD63" s="52">
        <f>SUM(AD20:AD62)</f>
        <v>1913333</v>
      </c>
    </row>
    <row r="64" spans="2:31" ht="15" customHeight="1" thickBot="1">
      <c r="B64" s="21"/>
      <c r="C64" s="14"/>
      <c r="D64" s="14"/>
      <c r="E64" s="43"/>
      <c r="F64" s="44"/>
      <c r="G64" s="28"/>
      <c r="H64" s="15" t="s">
        <v>11</v>
      </c>
      <c r="I64" s="37"/>
      <c r="J64" s="38"/>
      <c r="K64" s="37"/>
      <c r="L64" s="39"/>
      <c r="M64" s="252">
        <f>O63-I63</f>
        <v>-817.35000000000036</v>
      </c>
      <c r="N64" s="253"/>
      <c r="O64" s="42"/>
      <c r="P64" s="41"/>
      <c r="Q64" s="42"/>
      <c r="R64" s="42"/>
      <c r="S64" s="28"/>
      <c r="T64" s="28"/>
      <c r="U64" s="28"/>
      <c r="V64" s="28"/>
      <c r="W64" s="28"/>
      <c r="X64" s="45"/>
      <c r="Y64" s="28"/>
      <c r="Z64" s="28"/>
      <c r="AA64" s="28"/>
      <c r="AB64" s="28"/>
      <c r="AC64" s="28"/>
      <c r="AD64" s="45"/>
    </row>
    <row r="65" spans="2:30" ht="16.5" thickBot="1">
      <c r="B65" s="22"/>
      <c r="C65" s="9"/>
      <c r="D65" s="9"/>
      <c r="E65" s="10"/>
      <c r="F65" s="11"/>
      <c r="G65" s="23"/>
      <c r="H65" s="12"/>
      <c r="I65" s="13"/>
      <c r="J65" s="12"/>
      <c r="K65" s="13"/>
      <c r="L65" s="13"/>
      <c r="M65" s="68" t="s">
        <v>53</v>
      </c>
      <c r="N65" s="250">
        <f>+M64+M15</f>
        <v>1917.9999999999982</v>
      </c>
      <c r="O65" s="251"/>
      <c r="P65" s="12"/>
      <c r="Q65" s="13"/>
      <c r="R65" s="13"/>
      <c r="S65" s="66"/>
      <c r="T65" s="66"/>
      <c r="U65" s="66"/>
      <c r="V65" s="66"/>
      <c r="W65" s="66"/>
      <c r="X65" s="67"/>
      <c r="Y65" s="66"/>
      <c r="Z65" s="66"/>
      <c r="AA65" s="66"/>
      <c r="AB65" s="66"/>
      <c r="AC65" s="66"/>
      <c r="AD65" s="67"/>
    </row>
    <row r="67" spans="2:30">
      <c r="K67" s="125"/>
      <c r="L67" s="120" t="s">
        <v>58</v>
      </c>
      <c r="M67" s="120"/>
      <c r="N67" s="120"/>
      <c r="O67" s="129" t="s">
        <v>59</v>
      </c>
      <c r="P67" s="120"/>
      <c r="Q67" s="133" t="s">
        <v>60</v>
      </c>
    </row>
    <row r="68" spans="2:30" ht="15" customHeight="1">
      <c r="K68" s="247" t="s">
        <v>57</v>
      </c>
      <c r="L68" s="126" t="s">
        <v>64</v>
      </c>
      <c r="M68" s="120"/>
      <c r="N68" s="120"/>
      <c r="O68" s="130">
        <f>+SUM(O20:O28)</f>
        <v>5496</v>
      </c>
      <c r="P68" s="120"/>
      <c r="Q68" s="130">
        <f>+O68</f>
        <v>5496</v>
      </c>
    </row>
    <row r="69" spans="2:30">
      <c r="D69" s="169"/>
      <c r="K69" s="248"/>
      <c r="L69" s="127" t="s">
        <v>65</v>
      </c>
      <c r="M69" s="121"/>
      <c r="N69" s="121"/>
      <c r="O69" s="131">
        <f>+SUM(O27:O33)</f>
        <v>0</v>
      </c>
      <c r="P69" s="121"/>
      <c r="Q69" s="131">
        <f>+Q68+O69</f>
        <v>5496</v>
      </c>
    </row>
    <row r="70" spans="2:30">
      <c r="K70" s="248"/>
      <c r="L70" s="127" t="s">
        <v>66</v>
      </c>
      <c r="M70" s="121"/>
      <c r="N70" s="121"/>
      <c r="O70" s="131">
        <f>+SUM(O34:O47)</f>
        <v>5082</v>
      </c>
      <c r="P70" s="121"/>
      <c r="Q70" s="131">
        <f t="shared" ref="Q70:Q72" si="682">+Q69+O70</f>
        <v>10578</v>
      </c>
    </row>
    <row r="71" spans="2:30">
      <c r="K71" s="248"/>
      <c r="L71" s="127" t="s">
        <v>67</v>
      </c>
      <c r="M71" s="121"/>
      <c r="N71" s="121"/>
      <c r="O71" s="131">
        <f>+SUM(O48:O57)</f>
        <v>80</v>
      </c>
      <c r="P71" s="121"/>
      <c r="Q71" s="131">
        <f t="shared" si="682"/>
        <v>10658</v>
      </c>
    </row>
    <row r="72" spans="2:30">
      <c r="K72" s="249"/>
      <c r="L72" s="128" t="s">
        <v>76</v>
      </c>
      <c r="M72" s="122"/>
      <c r="N72" s="122"/>
      <c r="O72" s="134">
        <f>+SUM(O58:O62)</f>
        <v>0</v>
      </c>
      <c r="P72" s="122"/>
      <c r="Q72" s="134">
        <f t="shared" si="682"/>
        <v>10658</v>
      </c>
    </row>
    <row r="73" spans="2:30">
      <c r="K73" s="123"/>
      <c r="L73" s="129" t="s">
        <v>16</v>
      </c>
      <c r="M73" s="124"/>
      <c r="N73" s="124"/>
      <c r="O73" s="132">
        <f>+SUM(O68:O72)</f>
        <v>10658</v>
      </c>
      <c r="P73" s="124"/>
      <c r="Q73" s="132">
        <f>+Q72</f>
        <v>10658</v>
      </c>
    </row>
  </sheetData>
  <mergeCells count="28">
    <mergeCell ref="K68:K72"/>
    <mergeCell ref="M64:N64"/>
    <mergeCell ref="N65:O65"/>
    <mergeCell ref="M15:N15"/>
    <mergeCell ref="H18:K18"/>
    <mergeCell ref="N18:Q18"/>
    <mergeCell ref="T18:W18"/>
    <mergeCell ref="H19:I19"/>
    <mergeCell ref="J19:K19"/>
    <mergeCell ref="N19:O19"/>
    <mergeCell ref="P19:Q19"/>
    <mergeCell ref="T19:U19"/>
    <mergeCell ref="V19:W19"/>
    <mergeCell ref="H2:K2"/>
    <mergeCell ref="N2:Q2"/>
    <mergeCell ref="T2:W2"/>
    <mergeCell ref="H3:I3"/>
    <mergeCell ref="J3:K3"/>
    <mergeCell ref="N3:O3"/>
    <mergeCell ref="P3:Q3"/>
    <mergeCell ref="T3:U3"/>
    <mergeCell ref="V3:W3"/>
    <mergeCell ref="Z2:AC2"/>
    <mergeCell ref="Z3:AA3"/>
    <mergeCell ref="AB3:AC3"/>
    <mergeCell ref="Z18:AC18"/>
    <mergeCell ref="Z19:AA19"/>
    <mergeCell ref="AB19:AC19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1:AE85"/>
  <sheetViews>
    <sheetView zoomScaleNormal="100" workbookViewId="0">
      <pane xSplit="1" ySplit="3" topLeftCell="B50" activePane="bottomRight" state="frozen"/>
      <selection activeCell="Z34" sqref="Z34:Z87"/>
      <selection pane="topRight" activeCell="Z34" sqref="Z34:Z87"/>
      <selection pane="bottomLeft" activeCell="Z34" sqref="Z34:Z87"/>
      <selection pane="bottomRight" activeCell="V77" sqref="V77"/>
    </sheetView>
  </sheetViews>
  <sheetFormatPr defaultRowHeight="15"/>
  <cols>
    <col min="1" max="1" width="2.140625" customWidth="1"/>
    <col min="2" max="2" width="4.140625" customWidth="1"/>
    <col min="3" max="3" width="21.28515625" customWidth="1"/>
    <col min="4" max="4" width="16.7109375" customWidth="1"/>
    <col min="7" max="7" width="1.7109375" customWidth="1"/>
    <col min="8" max="8" width="5.28515625" customWidth="1"/>
    <col min="9" max="9" width="8.7109375" customWidth="1"/>
    <col min="10" max="10" width="5.28515625" customWidth="1"/>
    <col min="11" max="11" width="8.7109375" customWidth="1"/>
    <col min="13" max="13" width="1.7109375" customWidth="1"/>
    <col min="14" max="14" width="5.28515625" customWidth="1"/>
    <col min="15" max="15" width="8.7109375" customWidth="1"/>
    <col min="16" max="16" width="5.28515625" customWidth="1"/>
    <col min="17" max="17" width="8.7109375" customWidth="1"/>
    <col min="19" max="19" width="3.28515625" bestFit="1" customWidth="1"/>
    <col min="20" max="20" width="5.28515625" customWidth="1"/>
    <col min="21" max="21" width="8.7109375" customWidth="1"/>
    <col min="22" max="22" width="5.28515625" customWidth="1"/>
    <col min="23" max="23" width="8.7109375" customWidth="1"/>
    <col min="25" max="25" width="1.7109375" customWidth="1"/>
    <col min="26" max="26" width="5.28515625" customWidth="1"/>
    <col min="27" max="27" width="8.7109375" customWidth="1"/>
    <col min="28" max="28" width="5.28515625" customWidth="1"/>
    <col min="29" max="29" width="8.7109375" customWidth="1"/>
    <col min="31" max="31" width="2" bestFit="1" customWidth="1"/>
  </cols>
  <sheetData>
    <row r="1" spans="2:31">
      <c r="B1" s="1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55"/>
      <c r="Y1" s="2"/>
      <c r="Z1" s="2"/>
      <c r="AA1" s="2"/>
      <c r="AB1" s="2"/>
      <c r="AC1" s="2"/>
      <c r="AD1" s="55"/>
    </row>
    <row r="2" spans="2:31">
      <c r="B2" s="49" t="s">
        <v>102</v>
      </c>
      <c r="C2" s="50"/>
      <c r="D2" s="50"/>
      <c r="E2" s="17"/>
      <c r="F2" s="17"/>
      <c r="G2" s="17"/>
      <c r="H2" s="238" t="s">
        <v>6</v>
      </c>
      <c r="I2" s="238"/>
      <c r="J2" s="238"/>
      <c r="K2" s="238"/>
      <c r="L2" s="18"/>
      <c r="M2" s="17"/>
      <c r="N2" s="239" t="s">
        <v>5</v>
      </c>
      <c r="O2" s="239"/>
      <c r="P2" s="239"/>
      <c r="Q2" s="239"/>
      <c r="R2" s="18"/>
      <c r="S2" s="17"/>
      <c r="T2" s="254" t="s">
        <v>8</v>
      </c>
      <c r="U2" s="255"/>
      <c r="V2" s="255"/>
      <c r="W2" s="256"/>
      <c r="X2" s="19"/>
      <c r="Y2" s="17"/>
      <c r="Z2" s="235" t="s">
        <v>43</v>
      </c>
      <c r="AA2" s="235"/>
      <c r="AB2" s="235"/>
      <c r="AC2" s="235"/>
      <c r="AD2" s="19"/>
    </row>
    <row r="3" spans="2:31">
      <c r="B3" s="56" t="s">
        <v>0</v>
      </c>
      <c r="C3" s="56" t="s">
        <v>2</v>
      </c>
      <c r="D3" s="56" t="s">
        <v>1</v>
      </c>
      <c r="E3" s="56" t="s">
        <v>7</v>
      </c>
      <c r="F3" s="56" t="s">
        <v>9</v>
      </c>
      <c r="G3" s="2"/>
      <c r="H3" s="241" t="s">
        <v>3</v>
      </c>
      <c r="I3" s="241"/>
      <c r="J3" s="242" t="s">
        <v>4</v>
      </c>
      <c r="K3" s="242"/>
      <c r="L3" s="3" t="s">
        <v>10</v>
      </c>
      <c r="M3" s="1"/>
      <c r="N3" s="243" t="s">
        <v>3</v>
      </c>
      <c r="O3" s="243"/>
      <c r="P3" s="244" t="s">
        <v>4</v>
      </c>
      <c r="Q3" s="244"/>
      <c r="R3" s="3" t="s">
        <v>10</v>
      </c>
      <c r="S3" s="2"/>
      <c r="T3" s="245" t="s">
        <v>3</v>
      </c>
      <c r="U3" s="245"/>
      <c r="V3" s="246" t="s">
        <v>4</v>
      </c>
      <c r="W3" s="246"/>
      <c r="X3" s="20" t="s">
        <v>10</v>
      </c>
      <c r="Y3" s="2"/>
      <c r="Z3" s="236" t="s">
        <v>3</v>
      </c>
      <c r="AA3" s="236"/>
      <c r="AB3" s="237" t="s">
        <v>4</v>
      </c>
      <c r="AC3" s="237"/>
      <c r="AD3" s="20" t="s">
        <v>10</v>
      </c>
    </row>
    <row r="4" spans="2:31">
      <c r="B4" s="16">
        <v>1</v>
      </c>
      <c r="C4" s="26" t="s">
        <v>202</v>
      </c>
      <c r="D4" s="26" t="s">
        <v>121</v>
      </c>
      <c r="E4" s="57">
        <v>12549</v>
      </c>
      <c r="F4" s="27">
        <v>45080</v>
      </c>
      <c r="G4" s="7"/>
      <c r="H4" s="35">
        <v>0.55000000000000004</v>
      </c>
      <c r="I4" s="36">
        <f t="shared" ref="I4" si="0">E4*H4</f>
        <v>6901.9500000000007</v>
      </c>
      <c r="J4" s="35">
        <f t="shared" ref="J4" si="1">100%-H4</f>
        <v>0.44999999999999996</v>
      </c>
      <c r="K4" s="36">
        <f t="shared" ref="K4" si="2">E4*J4</f>
        <v>5647.0499999999993</v>
      </c>
      <c r="L4" s="4">
        <f t="shared" ref="L4" si="3">I4+K4</f>
        <v>12549</v>
      </c>
      <c r="M4" s="7"/>
      <c r="N4" s="33">
        <f t="shared" ref="N4" si="4">O4/E4</f>
        <v>0.56331181767471517</v>
      </c>
      <c r="O4" s="34">
        <v>7069</v>
      </c>
      <c r="P4" s="33">
        <f t="shared" ref="P4" si="5">Q4/E4</f>
        <v>0.43668818232528489</v>
      </c>
      <c r="Q4" s="34">
        <f t="shared" ref="Q4" si="6">L4-O4</f>
        <v>5480</v>
      </c>
      <c r="R4" s="5">
        <f t="shared" ref="R4" si="7">O4+Q4</f>
        <v>12549</v>
      </c>
      <c r="S4" s="7">
        <f t="shared" ref="S4" si="8">+R4-E4</f>
        <v>0</v>
      </c>
      <c r="T4" s="29">
        <v>0.5</v>
      </c>
      <c r="U4" s="30">
        <f t="shared" ref="U4" si="9">E4*T4</f>
        <v>6274.5</v>
      </c>
      <c r="V4" s="29">
        <v>0.5</v>
      </c>
      <c r="W4" s="30">
        <f t="shared" ref="W4" si="10">E4*V4</f>
        <v>6274.5</v>
      </c>
      <c r="X4" s="6">
        <f t="shared" ref="X4" si="11">U4+W4</f>
        <v>12549</v>
      </c>
      <c r="Y4" s="7"/>
      <c r="Z4" s="90">
        <v>0.6</v>
      </c>
      <c r="AA4" s="91">
        <f t="shared" ref="AA4" si="12">L4*Z4</f>
        <v>7529.4</v>
      </c>
      <c r="AB4" s="90">
        <f t="shared" ref="AB4" si="13">100%-Z4</f>
        <v>0.4</v>
      </c>
      <c r="AC4" s="91">
        <f t="shared" ref="AC4" si="14">L4*AB4</f>
        <v>5019.6000000000004</v>
      </c>
      <c r="AD4" s="92">
        <f t="shared" ref="AD4" si="15">AA4+AC4</f>
        <v>12549</v>
      </c>
      <c r="AE4" s="144">
        <f t="shared" ref="AE4" si="16">+AD4-E4</f>
        <v>0</v>
      </c>
    </row>
    <row r="5" spans="2:31">
      <c r="B5" s="16">
        <f>1+B4</f>
        <v>2</v>
      </c>
      <c r="C5" s="26" t="s">
        <v>315</v>
      </c>
      <c r="D5" s="26" t="s">
        <v>121</v>
      </c>
      <c r="E5" s="57">
        <v>10418</v>
      </c>
      <c r="F5" s="27">
        <v>45082</v>
      </c>
      <c r="G5" s="7"/>
      <c r="H5" s="35">
        <v>0.55000000000000004</v>
      </c>
      <c r="I5" s="36">
        <f t="shared" ref="I5" si="17">E5*H5</f>
        <v>5729.9000000000005</v>
      </c>
      <c r="J5" s="35">
        <f t="shared" ref="J5" si="18">100%-H5</f>
        <v>0.44999999999999996</v>
      </c>
      <c r="K5" s="36">
        <f t="shared" ref="K5" si="19">E5*J5</f>
        <v>4688.0999999999995</v>
      </c>
      <c r="L5" s="4">
        <f t="shared" ref="L5" si="20">I5+K5</f>
        <v>10418</v>
      </c>
      <c r="M5" s="7"/>
      <c r="N5" s="33">
        <f t="shared" ref="N5" si="21">O5/E5</f>
        <v>0.5354194663083125</v>
      </c>
      <c r="O5" s="34">
        <v>5578</v>
      </c>
      <c r="P5" s="33">
        <f t="shared" ref="P5" si="22">Q5/E5</f>
        <v>0.46458053369168745</v>
      </c>
      <c r="Q5" s="34">
        <f t="shared" ref="Q5" si="23">L5-O5</f>
        <v>4840</v>
      </c>
      <c r="R5" s="5">
        <f t="shared" ref="R5" si="24">O5+Q5</f>
        <v>10418</v>
      </c>
      <c r="S5" s="7">
        <f t="shared" ref="S5" si="25">+R5-E5</f>
        <v>0</v>
      </c>
      <c r="T5" s="29">
        <v>0.5</v>
      </c>
      <c r="U5" s="30">
        <f t="shared" ref="U5" si="26">E5*T5</f>
        <v>5209</v>
      </c>
      <c r="V5" s="29">
        <v>0.5</v>
      </c>
      <c r="W5" s="30">
        <f t="shared" ref="W5" si="27">E5*V5</f>
        <v>5209</v>
      </c>
      <c r="X5" s="6">
        <f t="shared" ref="X5" si="28">U5+W5</f>
        <v>10418</v>
      </c>
      <c r="Y5" s="7"/>
      <c r="Z5" s="90">
        <v>0.6</v>
      </c>
      <c r="AA5" s="91">
        <f t="shared" ref="AA5" si="29">L5*Z5</f>
        <v>6250.8</v>
      </c>
      <c r="AB5" s="90">
        <f t="shared" ref="AB5" si="30">100%-Z5</f>
        <v>0.4</v>
      </c>
      <c r="AC5" s="91">
        <f t="shared" ref="AC5" si="31">L5*AB5</f>
        <v>4167.2</v>
      </c>
      <c r="AD5" s="92">
        <f t="shared" ref="AD5" si="32">AA5+AC5</f>
        <v>10418</v>
      </c>
      <c r="AE5" s="144">
        <f t="shared" ref="AE5" si="33">+AD5-E5</f>
        <v>0</v>
      </c>
    </row>
    <row r="6" spans="2:31">
      <c r="B6" s="16">
        <f t="shared" ref="B6:B18" si="34">1+B5</f>
        <v>3</v>
      </c>
      <c r="C6" s="26" t="s">
        <v>284</v>
      </c>
      <c r="D6" s="26" t="s">
        <v>121</v>
      </c>
      <c r="E6" s="57">
        <v>11001</v>
      </c>
      <c r="F6" s="27">
        <v>45084</v>
      </c>
      <c r="G6" s="7"/>
      <c r="H6" s="35">
        <v>0.55000000000000004</v>
      </c>
      <c r="I6" s="36">
        <f t="shared" ref="I6" si="35">E6*H6</f>
        <v>6050.55</v>
      </c>
      <c r="J6" s="35">
        <f t="shared" ref="J6" si="36">100%-H6</f>
        <v>0.44999999999999996</v>
      </c>
      <c r="K6" s="36">
        <f t="shared" ref="K6" si="37">E6*J6</f>
        <v>4950.45</v>
      </c>
      <c r="L6" s="4">
        <f t="shared" ref="L6" si="38">I6+K6</f>
        <v>11001</v>
      </c>
      <c r="M6" s="7"/>
      <c r="N6" s="33">
        <f t="shared" ref="N6" si="39">O6/E6</f>
        <v>0.55040450868102897</v>
      </c>
      <c r="O6" s="34">
        <v>6055</v>
      </c>
      <c r="P6" s="33">
        <f t="shared" ref="P6" si="40">Q6/E6</f>
        <v>0.44959549131897103</v>
      </c>
      <c r="Q6" s="34">
        <f t="shared" ref="Q6" si="41">L6-O6</f>
        <v>4946</v>
      </c>
      <c r="R6" s="5">
        <f t="shared" ref="R6" si="42">O6+Q6</f>
        <v>11001</v>
      </c>
      <c r="S6" s="7">
        <f t="shared" ref="S6" si="43">+R6-E6</f>
        <v>0</v>
      </c>
      <c r="T6" s="29">
        <v>0.5</v>
      </c>
      <c r="U6" s="30">
        <f t="shared" ref="U6" si="44">E6*T6</f>
        <v>5500.5</v>
      </c>
      <c r="V6" s="29">
        <v>0.5</v>
      </c>
      <c r="W6" s="30">
        <f t="shared" ref="W6" si="45">E6*V6</f>
        <v>5500.5</v>
      </c>
      <c r="X6" s="6">
        <f t="shared" ref="X6" si="46">U6+W6</f>
        <v>11001</v>
      </c>
      <c r="Y6" s="7"/>
      <c r="Z6" s="90">
        <v>0.6</v>
      </c>
      <c r="AA6" s="91">
        <f t="shared" ref="AA6" si="47">L6*Z6</f>
        <v>6600.5999999999995</v>
      </c>
      <c r="AB6" s="90">
        <f t="shared" ref="AB6" si="48">100%-Z6</f>
        <v>0.4</v>
      </c>
      <c r="AC6" s="91">
        <f t="shared" ref="AC6" si="49">L6*AB6</f>
        <v>4400.4000000000005</v>
      </c>
      <c r="AD6" s="92">
        <f t="shared" ref="AD6" si="50">AA6+AC6</f>
        <v>11001</v>
      </c>
      <c r="AE6" s="144">
        <f t="shared" ref="AE6" si="51">+AD6-E6</f>
        <v>0</v>
      </c>
    </row>
    <row r="7" spans="2:31">
      <c r="B7" s="16">
        <f t="shared" si="34"/>
        <v>4</v>
      </c>
      <c r="C7" s="26" t="s">
        <v>279</v>
      </c>
      <c r="D7" s="26" t="s">
        <v>121</v>
      </c>
      <c r="E7" s="57">
        <v>10204</v>
      </c>
      <c r="F7" s="27">
        <v>45086</v>
      </c>
      <c r="G7" s="7"/>
      <c r="H7" s="35">
        <v>0.55000000000000004</v>
      </c>
      <c r="I7" s="36">
        <f t="shared" ref="I7" si="52">E7*H7</f>
        <v>5612.2000000000007</v>
      </c>
      <c r="J7" s="35">
        <f t="shared" ref="J7" si="53">100%-H7</f>
        <v>0.44999999999999996</v>
      </c>
      <c r="K7" s="36">
        <f t="shared" ref="K7" si="54">E7*J7</f>
        <v>4591.7999999999993</v>
      </c>
      <c r="L7" s="4">
        <f t="shared" ref="L7" si="55">I7+K7</f>
        <v>10204</v>
      </c>
      <c r="M7" s="7"/>
      <c r="N7" s="33">
        <f t="shared" ref="N7" si="56">O7/E7</f>
        <v>0.57634261074088589</v>
      </c>
      <c r="O7" s="34">
        <v>5881</v>
      </c>
      <c r="P7" s="33">
        <f t="shared" ref="P7" si="57">Q7/E7</f>
        <v>0.42365738925911406</v>
      </c>
      <c r="Q7" s="34">
        <f t="shared" ref="Q7" si="58">L7-O7</f>
        <v>4323</v>
      </c>
      <c r="R7" s="5">
        <f t="shared" ref="R7" si="59">O7+Q7</f>
        <v>10204</v>
      </c>
      <c r="S7" s="7">
        <f t="shared" ref="S7" si="60">+R7-E7</f>
        <v>0</v>
      </c>
      <c r="T7" s="29">
        <v>0.5</v>
      </c>
      <c r="U7" s="30">
        <f t="shared" ref="U7" si="61">E7*T7</f>
        <v>5102</v>
      </c>
      <c r="V7" s="29">
        <v>0.5</v>
      </c>
      <c r="W7" s="30">
        <f t="shared" ref="W7" si="62">E7*V7</f>
        <v>5102</v>
      </c>
      <c r="X7" s="6">
        <f t="shared" ref="X7" si="63">U7+W7</f>
        <v>10204</v>
      </c>
      <c r="Y7" s="7"/>
      <c r="Z7" s="90">
        <v>0.6</v>
      </c>
      <c r="AA7" s="91">
        <f t="shared" ref="AA7" si="64">L7*Z7</f>
        <v>6122.4</v>
      </c>
      <c r="AB7" s="90">
        <f t="shared" ref="AB7" si="65">100%-Z7</f>
        <v>0.4</v>
      </c>
      <c r="AC7" s="91">
        <f t="shared" ref="AC7" si="66">L7*AB7</f>
        <v>4081.6000000000004</v>
      </c>
      <c r="AD7" s="92">
        <f t="shared" ref="AD7" si="67">AA7+AC7</f>
        <v>10204</v>
      </c>
      <c r="AE7" s="144">
        <f t="shared" ref="AE7" si="68">+AD7-E7</f>
        <v>0</v>
      </c>
    </row>
    <row r="8" spans="2:31">
      <c r="B8" s="16">
        <f t="shared" si="34"/>
        <v>5</v>
      </c>
      <c r="C8" s="26" t="s">
        <v>116</v>
      </c>
      <c r="D8" s="26" t="s">
        <v>117</v>
      </c>
      <c r="E8" s="57">
        <v>12305</v>
      </c>
      <c r="F8" s="27">
        <v>45087</v>
      </c>
      <c r="G8" s="7"/>
      <c r="H8" s="35">
        <v>0.55000000000000004</v>
      </c>
      <c r="I8" s="36">
        <f t="shared" ref="I8" si="69">E8*H8</f>
        <v>6767.7500000000009</v>
      </c>
      <c r="J8" s="35">
        <f t="shared" ref="J8" si="70">100%-H8</f>
        <v>0.44999999999999996</v>
      </c>
      <c r="K8" s="36">
        <f t="shared" ref="K8" si="71">E8*J8</f>
        <v>5537.2499999999991</v>
      </c>
      <c r="L8" s="4">
        <f t="shared" ref="L8" si="72">I8+K8</f>
        <v>12305</v>
      </c>
      <c r="M8" s="7"/>
      <c r="N8" s="33">
        <f t="shared" ref="N8" si="73">O8/E8</f>
        <v>0.60341324664770424</v>
      </c>
      <c r="O8" s="34">
        <v>7425</v>
      </c>
      <c r="P8" s="33">
        <f t="shared" ref="P8" si="74">Q8/E8</f>
        <v>0.39658675335229582</v>
      </c>
      <c r="Q8" s="34">
        <f t="shared" ref="Q8" si="75">L8-O8</f>
        <v>4880</v>
      </c>
      <c r="R8" s="5">
        <f t="shared" ref="R8" si="76">O8+Q8</f>
        <v>12305</v>
      </c>
      <c r="S8" s="7">
        <f t="shared" ref="S8" si="77">+R8-E8</f>
        <v>0</v>
      </c>
      <c r="T8" s="29">
        <v>0.5</v>
      </c>
      <c r="U8" s="30">
        <f t="shared" ref="U8" si="78">E8*T8</f>
        <v>6152.5</v>
      </c>
      <c r="V8" s="29">
        <v>0.5</v>
      </c>
      <c r="W8" s="30">
        <f t="shared" ref="W8" si="79">E8*V8</f>
        <v>6152.5</v>
      </c>
      <c r="X8" s="6">
        <f t="shared" ref="X8" si="80">U8+W8</f>
        <v>12305</v>
      </c>
      <c r="Y8" s="7"/>
      <c r="Z8" s="90">
        <v>0.6</v>
      </c>
      <c r="AA8" s="91">
        <f t="shared" ref="AA8" si="81">L8*Z8</f>
        <v>7383</v>
      </c>
      <c r="AB8" s="90">
        <f t="shared" ref="AB8" si="82">100%-Z8</f>
        <v>0.4</v>
      </c>
      <c r="AC8" s="91">
        <f t="shared" ref="AC8" si="83">L8*AB8</f>
        <v>4922</v>
      </c>
      <c r="AD8" s="92">
        <f t="shared" ref="AD8" si="84">AA8+AC8</f>
        <v>12305</v>
      </c>
      <c r="AE8" s="144">
        <f t="shared" ref="AE8" si="85">+AD8-E8</f>
        <v>0</v>
      </c>
    </row>
    <row r="9" spans="2:31">
      <c r="B9" s="16">
        <f t="shared" si="34"/>
        <v>6</v>
      </c>
      <c r="C9" s="26" t="s">
        <v>203</v>
      </c>
      <c r="D9" s="26" t="s">
        <v>121</v>
      </c>
      <c r="E9" s="57">
        <v>13004</v>
      </c>
      <c r="F9" s="27">
        <v>14</v>
      </c>
      <c r="G9" s="7"/>
      <c r="H9" s="35">
        <v>0.55000000000000004</v>
      </c>
      <c r="I9" s="36">
        <f t="shared" ref="I9" si="86">E9*H9</f>
        <v>7152.2000000000007</v>
      </c>
      <c r="J9" s="35">
        <f t="shared" ref="J9" si="87">100%-H9</f>
        <v>0.44999999999999996</v>
      </c>
      <c r="K9" s="36">
        <f t="shared" ref="K9" si="88">E9*J9</f>
        <v>5851.7999999999993</v>
      </c>
      <c r="L9" s="4">
        <f t="shared" ref="L9" si="89">I9+K9</f>
        <v>13004</v>
      </c>
      <c r="M9" s="7"/>
      <c r="N9" s="33">
        <f t="shared" ref="N9" si="90">O9/E9</f>
        <v>0.55767456167333129</v>
      </c>
      <c r="O9" s="34">
        <v>7252</v>
      </c>
      <c r="P9" s="33">
        <f t="shared" ref="P9" si="91">Q9/E9</f>
        <v>0.44232543832666871</v>
      </c>
      <c r="Q9" s="34">
        <f t="shared" ref="Q9" si="92">L9-O9</f>
        <v>5752</v>
      </c>
      <c r="R9" s="5">
        <f t="shared" ref="R9" si="93">O9+Q9</f>
        <v>13004</v>
      </c>
      <c r="S9" s="7">
        <f t="shared" ref="S9" si="94">+R9-E9</f>
        <v>0</v>
      </c>
      <c r="T9" s="29">
        <v>0.5</v>
      </c>
      <c r="U9" s="30">
        <f t="shared" ref="U9" si="95">E9*T9</f>
        <v>6502</v>
      </c>
      <c r="V9" s="29">
        <v>0.5</v>
      </c>
      <c r="W9" s="30">
        <f t="shared" ref="W9" si="96">E9*V9</f>
        <v>6502</v>
      </c>
      <c r="X9" s="6">
        <f t="shared" ref="X9" si="97">U9+W9</f>
        <v>13004</v>
      </c>
      <c r="Y9" s="7"/>
      <c r="Z9" s="90">
        <v>0.6</v>
      </c>
      <c r="AA9" s="91">
        <f t="shared" ref="AA9" si="98">L9*Z9</f>
        <v>7802.4</v>
      </c>
      <c r="AB9" s="90">
        <f t="shared" ref="AB9" si="99">100%-Z9</f>
        <v>0.4</v>
      </c>
      <c r="AC9" s="91">
        <f t="shared" ref="AC9" si="100">L9*AB9</f>
        <v>5201.6000000000004</v>
      </c>
      <c r="AD9" s="92">
        <f t="shared" ref="AD9" si="101">AA9+AC9</f>
        <v>13004</v>
      </c>
      <c r="AE9" s="144">
        <f t="shared" ref="AE9" si="102">+AD9-E9</f>
        <v>0</v>
      </c>
    </row>
    <row r="10" spans="2:31">
      <c r="B10" s="16">
        <f t="shared" si="34"/>
        <v>7</v>
      </c>
      <c r="C10" s="26" t="s">
        <v>202</v>
      </c>
      <c r="D10" s="26" t="s">
        <v>121</v>
      </c>
      <c r="E10" s="57">
        <v>12703</v>
      </c>
      <c r="F10" s="27">
        <v>45101</v>
      </c>
      <c r="G10" s="7"/>
      <c r="H10" s="35">
        <v>0.55000000000000004</v>
      </c>
      <c r="I10" s="36">
        <f t="shared" ref="I10" si="103">E10*H10</f>
        <v>6986.6500000000005</v>
      </c>
      <c r="J10" s="35">
        <f t="shared" ref="J10" si="104">100%-H10</f>
        <v>0.44999999999999996</v>
      </c>
      <c r="K10" s="36">
        <f t="shared" ref="K10" si="105">E10*J10</f>
        <v>5716.3499999999995</v>
      </c>
      <c r="L10" s="4">
        <f t="shared" ref="L10" si="106">I10+K10</f>
        <v>12703</v>
      </c>
      <c r="M10" s="7"/>
      <c r="N10" s="33">
        <f t="shared" ref="N10" si="107">O10/E10</f>
        <v>0.57112493111863338</v>
      </c>
      <c r="O10" s="34">
        <v>7255</v>
      </c>
      <c r="P10" s="33">
        <f t="shared" ref="P10" si="108">Q10/E10</f>
        <v>0.42887506888136662</v>
      </c>
      <c r="Q10" s="34">
        <f t="shared" ref="Q10" si="109">L10-O10</f>
        <v>5448</v>
      </c>
      <c r="R10" s="5">
        <f t="shared" ref="R10" si="110">O10+Q10</f>
        <v>12703</v>
      </c>
      <c r="S10" s="7">
        <f t="shared" ref="S10" si="111">+R10-E10</f>
        <v>0</v>
      </c>
      <c r="T10" s="29">
        <v>0.5</v>
      </c>
      <c r="U10" s="30">
        <f t="shared" ref="U10" si="112">E10*T10</f>
        <v>6351.5</v>
      </c>
      <c r="V10" s="29">
        <v>0.5</v>
      </c>
      <c r="W10" s="30">
        <f t="shared" ref="W10" si="113">E10*V10</f>
        <v>6351.5</v>
      </c>
      <c r="X10" s="6">
        <f t="shared" ref="X10" si="114">U10+W10</f>
        <v>12703</v>
      </c>
      <c r="Y10" s="7"/>
      <c r="Z10" s="90">
        <v>0.6</v>
      </c>
      <c r="AA10" s="91">
        <f t="shared" ref="AA10" si="115">L10*Z10</f>
        <v>7621.7999999999993</v>
      </c>
      <c r="AB10" s="90">
        <f t="shared" ref="AB10" si="116">100%-Z10</f>
        <v>0.4</v>
      </c>
      <c r="AC10" s="91">
        <f t="shared" ref="AC10" si="117">L10*AB10</f>
        <v>5081.2000000000007</v>
      </c>
      <c r="AD10" s="92">
        <f t="shared" ref="AD10" si="118">AA10+AC10</f>
        <v>12703</v>
      </c>
      <c r="AE10" s="144">
        <f t="shared" ref="AE10" si="119">+AD10-E10</f>
        <v>0</v>
      </c>
    </row>
    <row r="11" spans="2:31">
      <c r="B11" s="16">
        <f t="shared" si="34"/>
        <v>8</v>
      </c>
      <c r="C11" s="26" t="s">
        <v>341</v>
      </c>
      <c r="D11" s="26" t="s">
        <v>121</v>
      </c>
      <c r="E11" s="57">
        <v>10502</v>
      </c>
      <c r="F11" s="27">
        <v>45102</v>
      </c>
      <c r="G11" s="7"/>
      <c r="H11" s="35">
        <v>0.55000000000000004</v>
      </c>
      <c r="I11" s="36">
        <f t="shared" ref="I11:I12" si="120">E11*H11</f>
        <v>5776.1</v>
      </c>
      <c r="J11" s="35">
        <f t="shared" ref="J11:J12" si="121">100%-H11</f>
        <v>0.44999999999999996</v>
      </c>
      <c r="K11" s="36">
        <f t="shared" ref="K11:K12" si="122">E11*J11</f>
        <v>4725.8999999999996</v>
      </c>
      <c r="L11" s="4">
        <f t="shared" ref="L11:L12" si="123">I11+K11</f>
        <v>10502</v>
      </c>
      <c r="M11" s="7"/>
      <c r="N11" s="33">
        <f t="shared" ref="N11:N12" si="124">O11/E11</f>
        <v>0.52999428680251381</v>
      </c>
      <c r="O11" s="34">
        <v>5566</v>
      </c>
      <c r="P11" s="33">
        <f t="shared" ref="P11:P12" si="125">Q11/E11</f>
        <v>0.47000571319748619</v>
      </c>
      <c r="Q11" s="34">
        <f t="shared" ref="Q11:Q12" si="126">L11-O11</f>
        <v>4936</v>
      </c>
      <c r="R11" s="5">
        <f t="shared" ref="R11:R12" si="127">O11+Q11</f>
        <v>10502</v>
      </c>
      <c r="S11" s="7">
        <f t="shared" ref="S11:S12" si="128">+R11-E11</f>
        <v>0</v>
      </c>
      <c r="T11" s="29">
        <v>0.5</v>
      </c>
      <c r="U11" s="30">
        <f t="shared" ref="U11:U12" si="129">E11*T11</f>
        <v>5251</v>
      </c>
      <c r="V11" s="29">
        <v>0.5</v>
      </c>
      <c r="W11" s="30">
        <f t="shared" ref="W11:W12" si="130">E11*V11</f>
        <v>5251</v>
      </c>
      <c r="X11" s="6">
        <f t="shared" ref="X11:X12" si="131">U11+W11</f>
        <v>10502</v>
      </c>
      <c r="Y11" s="7"/>
      <c r="Z11" s="90">
        <v>0.6</v>
      </c>
      <c r="AA11" s="91">
        <f t="shared" ref="AA11:AA12" si="132">L11*Z11</f>
        <v>6301.2</v>
      </c>
      <c r="AB11" s="90">
        <f t="shared" ref="AB11:AB12" si="133">100%-Z11</f>
        <v>0.4</v>
      </c>
      <c r="AC11" s="91">
        <f t="shared" ref="AC11:AC12" si="134">L11*AB11</f>
        <v>4200.8</v>
      </c>
      <c r="AD11" s="92">
        <f t="shared" ref="AD11:AD12" si="135">AA11+AC11</f>
        <v>10502</v>
      </c>
      <c r="AE11" s="144">
        <f t="shared" ref="AE11:AE12" si="136">+AD11-E11</f>
        <v>0</v>
      </c>
    </row>
    <row r="12" spans="2:31">
      <c r="B12" s="16">
        <f t="shared" si="34"/>
        <v>9</v>
      </c>
      <c r="C12" s="26" t="s">
        <v>284</v>
      </c>
      <c r="D12" s="26" t="s">
        <v>121</v>
      </c>
      <c r="E12" s="57">
        <v>11002</v>
      </c>
      <c r="F12" s="27">
        <v>45102</v>
      </c>
      <c r="G12" s="7"/>
      <c r="H12" s="35">
        <v>0.55000000000000004</v>
      </c>
      <c r="I12" s="36">
        <f t="shared" si="120"/>
        <v>6051.1</v>
      </c>
      <c r="J12" s="35">
        <f t="shared" si="121"/>
        <v>0.44999999999999996</v>
      </c>
      <c r="K12" s="36">
        <f t="shared" si="122"/>
        <v>4950.8999999999996</v>
      </c>
      <c r="L12" s="4">
        <f t="shared" si="123"/>
        <v>11002</v>
      </c>
      <c r="M12" s="7"/>
      <c r="N12" s="33">
        <f t="shared" si="124"/>
        <v>0.57171423377567709</v>
      </c>
      <c r="O12" s="34">
        <v>6290</v>
      </c>
      <c r="P12" s="33">
        <f t="shared" si="125"/>
        <v>0.42828576622432285</v>
      </c>
      <c r="Q12" s="34">
        <f t="shared" si="126"/>
        <v>4712</v>
      </c>
      <c r="R12" s="5">
        <f t="shared" si="127"/>
        <v>11002</v>
      </c>
      <c r="S12" s="7">
        <f t="shared" si="128"/>
        <v>0</v>
      </c>
      <c r="T12" s="29">
        <v>0.5</v>
      </c>
      <c r="U12" s="30">
        <f t="shared" si="129"/>
        <v>5501</v>
      </c>
      <c r="V12" s="29">
        <v>0.5</v>
      </c>
      <c r="W12" s="30">
        <f t="shared" si="130"/>
        <v>5501</v>
      </c>
      <c r="X12" s="6">
        <f t="shared" si="131"/>
        <v>11002</v>
      </c>
      <c r="Y12" s="7"/>
      <c r="Z12" s="90">
        <v>0.6</v>
      </c>
      <c r="AA12" s="91">
        <f t="shared" si="132"/>
        <v>6601.2</v>
      </c>
      <c r="AB12" s="90">
        <f t="shared" si="133"/>
        <v>0.4</v>
      </c>
      <c r="AC12" s="91">
        <f t="shared" si="134"/>
        <v>4400.8</v>
      </c>
      <c r="AD12" s="92">
        <f t="shared" si="135"/>
        <v>11002</v>
      </c>
      <c r="AE12" s="144">
        <f t="shared" si="136"/>
        <v>0</v>
      </c>
    </row>
    <row r="13" spans="2:31">
      <c r="B13" s="16">
        <f t="shared" si="34"/>
        <v>10</v>
      </c>
      <c r="C13" s="26" t="s">
        <v>307</v>
      </c>
      <c r="D13" s="26" t="s">
        <v>121</v>
      </c>
      <c r="E13" s="57">
        <v>13004</v>
      </c>
      <c r="F13" s="27">
        <v>45104</v>
      </c>
      <c r="G13" s="7"/>
      <c r="H13" s="35">
        <v>0.55000000000000004</v>
      </c>
      <c r="I13" s="36">
        <f t="shared" ref="I13:I15" si="137">E13*H13</f>
        <v>7152.2000000000007</v>
      </c>
      <c r="J13" s="35">
        <f t="shared" ref="J13:J15" si="138">100%-H13</f>
        <v>0.44999999999999996</v>
      </c>
      <c r="K13" s="36">
        <f t="shared" ref="K13:K14" si="139">E13*J13</f>
        <v>5851.7999999999993</v>
      </c>
      <c r="L13" s="4">
        <f t="shared" ref="L13:L14" si="140">I13+K13</f>
        <v>13004</v>
      </c>
      <c r="M13" s="7"/>
      <c r="N13" s="33">
        <f t="shared" ref="N13:N14" si="141">O13/E13</f>
        <v>0.5502153183635804</v>
      </c>
      <c r="O13" s="34">
        <v>7155</v>
      </c>
      <c r="P13" s="33">
        <f t="shared" ref="P13:P14" si="142">Q13/E13</f>
        <v>0.44978468163641955</v>
      </c>
      <c r="Q13" s="34">
        <f t="shared" ref="Q13:Q14" si="143">L13-O13</f>
        <v>5849</v>
      </c>
      <c r="R13" s="5">
        <f t="shared" ref="R13:R14" si="144">O13+Q13</f>
        <v>13004</v>
      </c>
      <c r="S13" s="7">
        <f t="shared" ref="S13:S14" si="145">+R13-E13</f>
        <v>0</v>
      </c>
      <c r="T13" s="29">
        <v>0.5</v>
      </c>
      <c r="U13" s="30">
        <f t="shared" ref="U13:U14" si="146">E13*T13</f>
        <v>6502</v>
      </c>
      <c r="V13" s="29">
        <v>0.5</v>
      </c>
      <c r="W13" s="30">
        <f t="shared" ref="W13:W14" si="147">E13*V13</f>
        <v>6502</v>
      </c>
      <c r="X13" s="6">
        <f t="shared" ref="X13:X14" si="148">U13+W13</f>
        <v>13004</v>
      </c>
      <c r="Y13" s="7"/>
      <c r="Z13" s="90">
        <v>0.6</v>
      </c>
      <c r="AA13" s="91">
        <f t="shared" ref="AA13:AA14" si="149">L13*Z13</f>
        <v>7802.4</v>
      </c>
      <c r="AB13" s="90">
        <f t="shared" ref="AB13:AB14" si="150">100%-Z13</f>
        <v>0.4</v>
      </c>
      <c r="AC13" s="91">
        <f t="shared" ref="AC13:AC14" si="151">L13*AB13</f>
        <v>5201.6000000000004</v>
      </c>
      <c r="AD13" s="92">
        <f t="shared" ref="AD13:AD14" si="152">AA13+AC13</f>
        <v>13004</v>
      </c>
      <c r="AE13" s="144">
        <f t="shared" ref="AE13:AE14" si="153">+AD13-E13</f>
        <v>0</v>
      </c>
    </row>
    <row r="14" spans="2:31">
      <c r="B14" s="16">
        <f t="shared" si="34"/>
        <v>11</v>
      </c>
      <c r="C14" s="26" t="s">
        <v>279</v>
      </c>
      <c r="D14" s="26" t="s">
        <v>121</v>
      </c>
      <c r="E14" s="57">
        <v>10202</v>
      </c>
      <c r="F14" s="27">
        <v>45105</v>
      </c>
      <c r="G14" s="7"/>
      <c r="H14" s="35">
        <v>0.55000000000000004</v>
      </c>
      <c r="I14" s="36">
        <f t="shared" si="137"/>
        <v>5611.1</v>
      </c>
      <c r="J14" s="35">
        <f t="shared" si="138"/>
        <v>0.44999999999999996</v>
      </c>
      <c r="K14" s="36">
        <f t="shared" si="139"/>
        <v>4590.8999999999996</v>
      </c>
      <c r="L14" s="4">
        <f t="shared" si="140"/>
        <v>10202</v>
      </c>
      <c r="M14" s="7"/>
      <c r="N14" s="33">
        <f t="shared" si="141"/>
        <v>0.60399921584003136</v>
      </c>
      <c r="O14" s="34">
        <v>6162</v>
      </c>
      <c r="P14" s="33">
        <f t="shared" si="142"/>
        <v>0.39600078415996864</v>
      </c>
      <c r="Q14" s="34">
        <f t="shared" si="143"/>
        <v>4040</v>
      </c>
      <c r="R14" s="5">
        <f t="shared" si="144"/>
        <v>10202</v>
      </c>
      <c r="S14" s="7">
        <f t="shared" si="145"/>
        <v>0</v>
      </c>
      <c r="T14" s="29">
        <v>0.5</v>
      </c>
      <c r="U14" s="30">
        <f t="shared" si="146"/>
        <v>5101</v>
      </c>
      <c r="V14" s="29">
        <v>0.5</v>
      </c>
      <c r="W14" s="30">
        <f t="shared" si="147"/>
        <v>5101</v>
      </c>
      <c r="X14" s="6">
        <f t="shared" si="148"/>
        <v>10202</v>
      </c>
      <c r="Y14" s="7"/>
      <c r="Z14" s="90">
        <v>0.6</v>
      </c>
      <c r="AA14" s="91">
        <f t="shared" si="149"/>
        <v>6121.2</v>
      </c>
      <c r="AB14" s="90">
        <f t="shared" si="150"/>
        <v>0.4</v>
      </c>
      <c r="AC14" s="91">
        <f t="shared" si="151"/>
        <v>4080.8</v>
      </c>
      <c r="AD14" s="92">
        <f t="shared" si="152"/>
        <v>10202</v>
      </c>
      <c r="AE14" s="144">
        <f t="shared" si="153"/>
        <v>0</v>
      </c>
    </row>
    <row r="15" spans="2:31">
      <c r="B15" s="16">
        <f t="shared" si="34"/>
        <v>12</v>
      </c>
      <c r="C15" s="26" t="s">
        <v>324</v>
      </c>
      <c r="D15" s="26" t="s">
        <v>344</v>
      </c>
      <c r="E15" s="57">
        <v>12503</v>
      </c>
      <c r="F15" s="27">
        <v>45105</v>
      </c>
      <c r="G15" s="7"/>
      <c r="H15" s="35">
        <v>0.7</v>
      </c>
      <c r="I15" s="36">
        <f t="shared" si="137"/>
        <v>8752.0999999999985</v>
      </c>
      <c r="J15" s="35">
        <f t="shared" si="138"/>
        <v>0.30000000000000004</v>
      </c>
      <c r="K15" s="36">
        <f t="shared" ref="K15:K17" si="154">E15*J15</f>
        <v>3750.9000000000005</v>
      </c>
      <c r="L15" s="4">
        <f t="shared" ref="L15:L17" si="155">I15+K15</f>
        <v>12503</v>
      </c>
      <c r="M15" s="7"/>
      <c r="N15" s="33">
        <f t="shared" ref="N15:N17" si="156">O15/E15</f>
        <v>0.73062465008397981</v>
      </c>
      <c r="O15" s="34">
        <v>9135</v>
      </c>
      <c r="P15" s="33">
        <f t="shared" ref="P15:P17" si="157">Q15/E15</f>
        <v>0.26937534991602013</v>
      </c>
      <c r="Q15" s="34">
        <f t="shared" ref="Q15:Q17" si="158">L15-O15</f>
        <v>3368</v>
      </c>
      <c r="R15" s="5">
        <f t="shared" ref="R15:R17" si="159">O15+Q15</f>
        <v>12503</v>
      </c>
      <c r="S15" s="7">
        <f t="shared" ref="S15:S17" si="160">+R15-E15</f>
        <v>0</v>
      </c>
      <c r="T15" s="29">
        <v>0.5</v>
      </c>
      <c r="U15" s="30">
        <f t="shared" ref="U15:U17" si="161">E15*T15</f>
        <v>6251.5</v>
      </c>
      <c r="V15" s="29">
        <v>0.5</v>
      </c>
      <c r="W15" s="30">
        <f t="shared" ref="W15:W17" si="162">E15*V15</f>
        <v>6251.5</v>
      </c>
      <c r="X15" s="6">
        <f t="shared" ref="X15:X17" si="163">U15+W15</f>
        <v>12503</v>
      </c>
      <c r="Y15" s="7"/>
      <c r="Z15" s="90">
        <v>0.6</v>
      </c>
      <c r="AA15" s="91">
        <f t="shared" ref="AA15:AA17" si="164">L15*Z15</f>
        <v>7501.7999999999993</v>
      </c>
      <c r="AB15" s="90">
        <f t="shared" ref="AB15:AB17" si="165">100%-Z15</f>
        <v>0.4</v>
      </c>
      <c r="AC15" s="91">
        <f t="shared" ref="AC15:AC17" si="166">L15*AB15</f>
        <v>5001.2000000000007</v>
      </c>
      <c r="AD15" s="92">
        <f t="shared" ref="AD15:AD17" si="167">AA15+AC15</f>
        <v>12503</v>
      </c>
      <c r="AE15" s="144">
        <f t="shared" ref="AE15:AE17" si="168">+AD15-E15</f>
        <v>0</v>
      </c>
    </row>
    <row r="16" spans="2:31">
      <c r="B16" s="16">
        <f t="shared" si="34"/>
        <v>13</v>
      </c>
      <c r="C16" s="26" t="s">
        <v>169</v>
      </c>
      <c r="D16" s="26" t="s">
        <v>121</v>
      </c>
      <c r="E16" s="57">
        <v>13523</v>
      </c>
      <c r="F16" s="27">
        <v>45106</v>
      </c>
      <c r="G16" s="7"/>
      <c r="H16" s="35">
        <v>0.55000000000000004</v>
      </c>
      <c r="I16" s="36">
        <f t="shared" ref="I16:I17" si="169">E16*H16</f>
        <v>7437.6500000000005</v>
      </c>
      <c r="J16" s="35">
        <f t="shared" ref="J16:J17" si="170">100%-H16</f>
        <v>0.44999999999999996</v>
      </c>
      <c r="K16" s="36">
        <f t="shared" si="154"/>
        <v>6085.3499999999995</v>
      </c>
      <c r="L16" s="4">
        <f t="shared" si="155"/>
        <v>13523</v>
      </c>
      <c r="M16" s="7"/>
      <c r="N16" s="33">
        <f t="shared" si="156"/>
        <v>0.53619758929231676</v>
      </c>
      <c r="O16" s="34">
        <v>7251</v>
      </c>
      <c r="P16" s="33">
        <f t="shared" si="157"/>
        <v>0.46380241070768319</v>
      </c>
      <c r="Q16" s="34">
        <f t="shared" si="158"/>
        <v>6272</v>
      </c>
      <c r="R16" s="5">
        <f t="shared" si="159"/>
        <v>13523</v>
      </c>
      <c r="S16" s="7">
        <f t="shared" si="160"/>
        <v>0</v>
      </c>
      <c r="T16" s="29">
        <v>0.5</v>
      </c>
      <c r="U16" s="30">
        <f t="shared" si="161"/>
        <v>6761.5</v>
      </c>
      <c r="V16" s="29">
        <v>0.5</v>
      </c>
      <c r="W16" s="30">
        <f t="shared" si="162"/>
        <v>6761.5</v>
      </c>
      <c r="X16" s="6">
        <f t="shared" si="163"/>
        <v>13523</v>
      </c>
      <c r="Y16" s="7"/>
      <c r="Z16" s="90">
        <v>0.6</v>
      </c>
      <c r="AA16" s="91">
        <f t="shared" si="164"/>
        <v>8113.7999999999993</v>
      </c>
      <c r="AB16" s="90">
        <f t="shared" si="165"/>
        <v>0.4</v>
      </c>
      <c r="AC16" s="91">
        <f t="shared" si="166"/>
        <v>5409.2000000000007</v>
      </c>
      <c r="AD16" s="92">
        <f t="shared" si="167"/>
        <v>13523</v>
      </c>
      <c r="AE16" s="144">
        <f t="shared" si="168"/>
        <v>0</v>
      </c>
    </row>
    <row r="17" spans="2:31">
      <c r="B17" s="16">
        <f t="shared" si="34"/>
        <v>14</v>
      </c>
      <c r="C17" s="26" t="s">
        <v>191</v>
      </c>
      <c r="D17" s="26" t="s">
        <v>121</v>
      </c>
      <c r="E17" s="57">
        <v>12430</v>
      </c>
      <c r="F17" s="27">
        <v>45107</v>
      </c>
      <c r="G17" s="7"/>
      <c r="H17" s="35">
        <v>0.55000000000000004</v>
      </c>
      <c r="I17" s="36">
        <f t="shared" si="169"/>
        <v>6836.5000000000009</v>
      </c>
      <c r="J17" s="35">
        <f t="shared" si="170"/>
        <v>0.44999999999999996</v>
      </c>
      <c r="K17" s="36">
        <f t="shared" si="154"/>
        <v>5593.4999999999991</v>
      </c>
      <c r="L17" s="4">
        <f t="shared" si="155"/>
        <v>12430</v>
      </c>
      <c r="M17" s="7"/>
      <c r="N17" s="33">
        <f t="shared" si="156"/>
        <v>0.59975864843121485</v>
      </c>
      <c r="O17" s="34">
        <v>7455</v>
      </c>
      <c r="P17" s="33">
        <f t="shared" si="157"/>
        <v>0.40024135156878521</v>
      </c>
      <c r="Q17" s="34">
        <f t="shared" si="158"/>
        <v>4975</v>
      </c>
      <c r="R17" s="5">
        <f t="shared" si="159"/>
        <v>12430</v>
      </c>
      <c r="S17" s="7">
        <f t="shared" si="160"/>
        <v>0</v>
      </c>
      <c r="T17" s="29">
        <v>0.5</v>
      </c>
      <c r="U17" s="30">
        <f t="shared" si="161"/>
        <v>6215</v>
      </c>
      <c r="V17" s="29">
        <v>0.5</v>
      </c>
      <c r="W17" s="30">
        <f t="shared" si="162"/>
        <v>6215</v>
      </c>
      <c r="X17" s="6">
        <f t="shared" si="163"/>
        <v>12430</v>
      </c>
      <c r="Y17" s="7"/>
      <c r="Z17" s="90">
        <v>0.6</v>
      </c>
      <c r="AA17" s="91">
        <f t="shared" si="164"/>
        <v>7458</v>
      </c>
      <c r="AB17" s="90">
        <f t="shared" si="165"/>
        <v>0.4</v>
      </c>
      <c r="AC17" s="91">
        <f t="shared" si="166"/>
        <v>4972</v>
      </c>
      <c r="AD17" s="92">
        <f t="shared" si="167"/>
        <v>12430</v>
      </c>
      <c r="AE17" s="144">
        <f t="shared" si="168"/>
        <v>0</v>
      </c>
    </row>
    <row r="18" spans="2:31">
      <c r="B18" s="16">
        <f t="shared" si="34"/>
        <v>15</v>
      </c>
      <c r="C18" s="26" t="s">
        <v>175</v>
      </c>
      <c r="D18" s="26" t="s">
        <v>121</v>
      </c>
      <c r="E18" s="57">
        <v>11790</v>
      </c>
      <c r="F18" s="27">
        <v>45107</v>
      </c>
      <c r="G18" s="7"/>
      <c r="H18" s="35">
        <v>0.55000000000000004</v>
      </c>
      <c r="I18" s="36">
        <f t="shared" ref="I18" si="171">E18*H18</f>
        <v>6484.5000000000009</v>
      </c>
      <c r="J18" s="35">
        <f t="shared" ref="J18" si="172">100%-H18</f>
        <v>0.44999999999999996</v>
      </c>
      <c r="K18" s="36">
        <f t="shared" ref="K18" si="173">E18*J18</f>
        <v>5305.4999999999991</v>
      </c>
      <c r="L18" s="4">
        <f t="shared" ref="L18" si="174">I18+K18</f>
        <v>11790</v>
      </c>
      <c r="M18" s="7"/>
      <c r="N18" s="33">
        <f t="shared" ref="N18" si="175">O18/E18</f>
        <v>0.59626802374893983</v>
      </c>
      <c r="O18" s="34">
        <v>7030</v>
      </c>
      <c r="P18" s="33">
        <f t="shared" ref="P18" si="176">Q18/E18</f>
        <v>0.40373197625106022</v>
      </c>
      <c r="Q18" s="34">
        <f t="shared" ref="Q18" si="177">L18-O18</f>
        <v>4760</v>
      </c>
      <c r="R18" s="5">
        <f t="shared" ref="R18" si="178">O18+Q18</f>
        <v>11790</v>
      </c>
      <c r="S18" s="7">
        <f t="shared" ref="S18" si="179">+R18-E18</f>
        <v>0</v>
      </c>
      <c r="T18" s="29">
        <v>0.5</v>
      </c>
      <c r="U18" s="30">
        <f t="shared" ref="U18" si="180">E18*T18</f>
        <v>5895</v>
      </c>
      <c r="V18" s="29">
        <v>0.5</v>
      </c>
      <c r="W18" s="30">
        <f t="shared" ref="W18" si="181">E18*V18</f>
        <v>5895</v>
      </c>
      <c r="X18" s="6">
        <f t="shared" ref="X18" si="182">U18+W18</f>
        <v>11790</v>
      </c>
      <c r="Y18" s="7"/>
      <c r="Z18" s="90">
        <v>0.6</v>
      </c>
      <c r="AA18" s="91">
        <f t="shared" ref="AA18" si="183">L18*Z18</f>
        <v>7074</v>
      </c>
      <c r="AB18" s="90">
        <f t="shared" ref="AB18" si="184">100%-Z18</f>
        <v>0.4</v>
      </c>
      <c r="AC18" s="91">
        <f t="shared" ref="AC18" si="185">L18*AB18</f>
        <v>4716</v>
      </c>
      <c r="AD18" s="92">
        <f t="shared" ref="AD18" si="186">AA18+AC18</f>
        <v>11790</v>
      </c>
      <c r="AE18" s="144">
        <f t="shared" ref="AE18" si="187">+AD18-E18</f>
        <v>0</v>
      </c>
    </row>
    <row r="19" spans="2:31">
      <c r="B19" s="16"/>
      <c r="C19" s="32"/>
      <c r="D19" s="32"/>
      <c r="E19" s="57"/>
      <c r="F19" s="27"/>
      <c r="G19" s="7"/>
      <c r="H19" s="35"/>
      <c r="I19" s="36"/>
      <c r="J19" s="35"/>
      <c r="K19" s="36"/>
      <c r="L19" s="4"/>
      <c r="M19" s="7"/>
      <c r="N19" s="33"/>
      <c r="O19" s="34"/>
      <c r="P19" s="33"/>
      <c r="Q19" s="34"/>
      <c r="R19" s="5"/>
      <c r="S19" s="7"/>
      <c r="T19" s="29"/>
      <c r="U19" s="30"/>
      <c r="V19" s="29"/>
      <c r="W19" s="30"/>
      <c r="X19" s="6"/>
      <c r="Y19" s="7"/>
      <c r="Z19" s="90"/>
      <c r="AA19" s="91"/>
      <c r="AB19" s="90"/>
      <c r="AC19" s="91"/>
      <c r="AD19" s="92"/>
    </row>
    <row r="20" spans="2:31" s="80" customFormat="1">
      <c r="B20" s="77"/>
      <c r="C20" s="78"/>
      <c r="D20" s="78"/>
      <c r="E20" s="52">
        <f>SUM(E4:E19)</f>
        <v>177140</v>
      </c>
      <c r="F20" s="79"/>
      <c r="G20" s="54"/>
      <c r="H20" s="53"/>
      <c r="I20" s="52">
        <f>SUM(I4:I19)</f>
        <v>99302.450000000012</v>
      </c>
      <c r="J20" s="53"/>
      <c r="K20" s="52">
        <f>SUM(K4:K19)</f>
        <v>77837.55</v>
      </c>
      <c r="L20" s="52">
        <f>SUM(L4:L19)</f>
        <v>177140</v>
      </c>
      <c r="M20" s="54"/>
      <c r="N20" s="53"/>
      <c r="O20" s="52">
        <f>SUM(O4:O19)</f>
        <v>102559</v>
      </c>
      <c r="P20" s="53"/>
      <c r="Q20" s="52">
        <f>SUM(Q4:Q19)</f>
        <v>74581</v>
      </c>
      <c r="R20" s="52">
        <f>SUM(R4:R19)</f>
        <v>177140</v>
      </c>
      <c r="S20" s="54"/>
      <c r="T20" s="54"/>
      <c r="U20" s="52">
        <f>SUM(U4:U19)</f>
        <v>88570</v>
      </c>
      <c r="V20" s="54"/>
      <c r="W20" s="52">
        <f>SUM(W4:W19)</f>
        <v>88570</v>
      </c>
      <c r="X20" s="52">
        <f>SUM(X4:X19)</f>
        <v>177140</v>
      </c>
      <c r="Y20" s="54"/>
      <c r="Z20" s="54"/>
      <c r="AA20" s="52">
        <f>SUM(AA4:AA19)</f>
        <v>106283.99999999999</v>
      </c>
      <c r="AB20" s="54"/>
      <c r="AC20" s="52">
        <f>SUM(AC4:AC19)</f>
        <v>70856.000000000015</v>
      </c>
      <c r="AD20" s="52">
        <f>SUM(AD4:AD19)</f>
        <v>177140</v>
      </c>
    </row>
    <row r="21" spans="2:31">
      <c r="B21" s="21"/>
      <c r="C21" s="14"/>
      <c r="D21" s="14"/>
      <c r="E21" s="43"/>
      <c r="F21" s="44"/>
      <c r="G21" s="28"/>
      <c r="H21" s="15" t="s">
        <v>41</v>
      </c>
      <c r="I21" s="37"/>
      <c r="J21" s="38"/>
      <c r="K21" s="37"/>
      <c r="L21" s="39"/>
      <c r="M21" s="252">
        <f>O20-AA20</f>
        <v>-3724.9999999999854</v>
      </c>
      <c r="N21" s="253"/>
      <c r="O21" s="42"/>
      <c r="P21" s="41"/>
      <c r="Q21" s="42"/>
      <c r="R21" s="42"/>
      <c r="S21" s="28"/>
      <c r="T21" s="28"/>
      <c r="U21" s="28"/>
      <c r="V21" s="28"/>
      <c r="W21" s="28"/>
      <c r="X21" s="45"/>
      <c r="Y21" s="28"/>
      <c r="Z21" s="28"/>
      <c r="AA21" s="28"/>
      <c r="AB21" s="28"/>
      <c r="AC21" s="28"/>
      <c r="AD21" s="45"/>
    </row>
    <row r="23" spans="2:31">
      <c r="B23" s="49" t="s">
        <v>103</v>
      </c>
      <c r="C23" s="50"/>
      <c r="D23" s="50"/>
      <c r="E23" s="17"/>
      <c r="F23" s="17"/>
      <c r="G23" s="17"/>
      <c r="H23" s="238" t="s">
        <v>6</v>
      </c>
      <c r="I23" s="238"/>
      <c r="J23" s="238"/>
      <c r="K23" s="238"/>
      <c r="L23" s="18"/>
      <c r="M23" s="17"/>
      <c r="N23" s="239" t="s">
        <v>5</v>
      </c>
      <c r="O23" s="239"/>
      <c r="P23" s="239"/>
      <c r="Q23" s="239"/>
      <c r="R23" s="18"/>
      <c r="S23" s="17"/>
      <c r="T23" s="240" t="s">
        <v>13</v>
      </c>
      <c r="U23" s="240"/>
      <c r="V23" s="240"/>
      <c r="W23" s="240"/>
      <c r="X23" s="19"/>
      <c r="Y23" s="17"/>
      <c r="Z23" s="235" t="s">
        <v>43</v>
      </c>
      <c r="AA23" s="235"/>
      <c r="AB23" s="235"/>
      <c r="AC23" s="235"/>
      <c r="AD23" s="19"/>
    </row>
    <row r="24" spans="2:31">
      <c r="B24" s="56" t="s">
        <v>0</v>
      </c>
      <c r="C24" s="56" t="s">
        <v>2</v>
      </c>
      <c r="D24" s="56" t="s">
        <v>1</v>
      </c>
      <c r="E24" s="56" t="s">
        <v>7</v>
      </c>
      <c r="F24" s="56" t="s">
        <v>9</v>
      </c>
      <c r="G24" s="2"/>
      <c r="H24" s="241" t="s">
        <v>3</v>
      </c>
      <c r="I24" s="241"/>
      <c r="J24" s="242" t="s">
        <v>4</v>
      </c>
      <c r="K24" s="242"/>
      <c r="L24" s="3" t="s">
        <v>10</v>
      </c>
      <c r="M24" s="1"/>
      <c r="N24" s="243" t="s">
        <v>3</v>
      </c>
      <c r="O24" s="243"/>
      <c r="P24" s="244" t="s">
        <v>4</v>
      </c>
      <c r="Q24" s="244"/>
      <c r="R24" s="3" t="s">
        <v>10</v>
      </c>
      <c r="S24" s="2"/>
      <c r="T24" s="245" t="s">
        <v>3</v>
      </c>
      <c r="U24" s="245"/>
      <c r="V24" s="246" t="s">
        <v>4</v>
      </c>
      <c r="W24" s="246"/>
      <c r="X24" s="20" t="s">
        <v>10</v>
      </c>
      <c r="Y24" s="2"/>
      <c r="Z24" s="236" t="s">
        <v>3</v>
      </c>
      <c r="AA24" s="236"/>
      <c r="AB24" s="237" t="s">
        <v>4</v>
      </c>
      <c r="AC24" s="237"/>
      <c r="AD24" s="20" t="s">
        <v>10</v>
      </c>
    </row>
    <row r="25" spans="2:31">
      <c r="B25" s="85">
        <v>1</v>
      </c>
      <c r="C25" s="26" t="s">
        <v>172</v>
      </c>
      <c r="D25" s="26" t="s">
        <v>128</v>
      </c>
      <c r="E25" s="31">
        <v>63000</v>
      </c>
      <c r="F25" s="27">
        <v>45078</v>
      </c>
      <c r="G25" s="7"/>
      <c r="H25" s="35">
        <v>0</v>
      </c>
      <c r="I25" s="36">
        <f t="shared" ref="I25" si="188">E25*H25</f>
        <v>0</v>
      </c>
      <c r="J25" s="35">
        <f t="shared" ref="J25" si="189">100%-H25</f>
        <v>1</v>
      </c>
      <c r="K25" s="36">
        <f t="shared" ref="K25" si="190">E25*J25</f>
        <v>63000</v>
      </c>
      <c r="L25" s="4">
        <f t="shared" ref="L25" si="191">I25+K25</f>
        <v>63000</v>
      </c>
      <c r="M25" s="7"/>
      <c r="N25" s="33">
        <f t="shared" ref="N25" si="192">O25/E25</f>
        <v>0</v>
      </c>
      <c r="O25" s="34">
        <v>0</v>
      </c>
      <c r="P25" s="33">
        <f t="shared" ref="P25" si="193">Q25/E25</f>
        <v>1</v>
      </c>
      <c r="Q25" s="34">
        <f t="shared" ref="Q25:Q32" si="194">L25-O25</f>
        <v>63000</v>
      </c>
      <c r="R25" s="5">
        <f t="shared" ref="R25" si="195">O25+Q25</f>
        <v>63000</v>
      </c>
      <c r="S25" s="7">
        <f t="shared" ref="S25" si="196">+R25-E25</f>
        <v>0</v>
      </c>
      <c r="T25" s="29">
        <v>0</v>
      </c>
      <c r="U25" s="30">
        <f t="shared" ref="U25" si="197">E25*T25</f>
        <v>0</v>
      </c>
      <c r="V25" s="29">
        <v>1</v>
      </c>
      <c r="W25" s="30">
        <f t="shared" ref="W25" si="198">E25*V25</f>
        <v>63000</v>
      </c>
      <c r="X25" s="6">
        <f t="shared" ref="X25" si="199">U25+W25</f>
        <v>63000</v>
      </c>
      <c r="Y25" s="7"/>
      <c r="Z25" s="116">
        <v>1.4999999999999999E-2</v>
      </c>
      <c r="AA25" s="91">
        <f t="shared" ref="AA25" si="200">L25*Z25</f>
        <v>945</v>
      </c>
      <c r="AB25" s="90">
        <f t="shared" ref="AB25" si="201">100%-Z25</f>
        <v>0.98499999999999999</v>
      </c>
      <c r="AC25" s="91">
        <f t="shared" ref="AC25" si="202">L25*AB25</f>
        <v>62055</v>
      </c>
      <c r="AD25" s="92">
        <f t="shared" ref="AD25" si="203">AA25+AC25</f>
        <v>63000</v>
      </c>
      <c r="AE25" s="144">
        <f t="shared" ref="AE25:AE32" si="204">+AD25-E25</f>
        <v>0</v>
      </c>
    </row>
    <row r="26" spans="2:31" ht="15" customHeight="1">
      <c r="B26" s="85">
        <f>1+B25</f>
        <v>2</v>
      </c>
      <c r="C26" s="26" t="s">
        <v>88</v>
      </c>
      <c r="D26" s="26" t="s">
        <v>87</v>
      </c>
      <c r="E26" s="31">
        <v>52008</v>
      </c>
      <c r="F26" s="27">
        <v>45080</v>
      </c>
      <c r="G26" s="7"/>
      <c r="H26" s="35">
        <v>0</v>
      </c>
      <c r="I26" s="36">
        <f t="shared" ref="I26" si="205">E26*H26</f>
        <v>0</v>
      </c>
      <c r="J26" s="35">
        <f t="shared" ref="J26" si="206">100%-H26</f>
        <v>1</v>
      </c>
      <c r="K26" s="36">
        <f t="shared" ref="K26" si="207">E26*J26</f>
        <v>52008</v>
      </c>
      <c r="L26" s="4">
        <f t="shared" ref="L26" si="208">I26+K26</f>
        <v>52008</v>
      </c>
      <c r="M26" s="7"/>
      <c r="N26" s="33">
        <f t="shared" ref="N26" si="209">O26/E26</f>
        <v>0</v>
      </c>
      <c r="O26" s="34">
        <v>0</v>
      </c>
      <c r="P26" s="33">
        <f t="shared" ref="P26" si="210">Q26/E26</f>
        <v>1</v>
      </c>
      <c r="Q26" s="34">
        <f t="shared" si="194"/>
        <v>52008</v>
      </c>
      <c r="R26" s="5">
        <f t="shared" ref="R26" si="211">O26+Q26</f>
        <v>52008</v>
      </c>
      <c r="S26" s="7">
        <f t="shared" ref="S26" si="212">+R26-E26</f>
        <v>0</v>
      </c>
      <c r="T26" s="29">
        <v>0</v>
      </c>
      <c r="U26" s="30">
        <f t="shared" ref="U26" si="213">E26*T26</f>
        <v>0</v>
      </c>
      <c r="V26" s="29">
        <v>1</v>
      </c>
      <c r="W26" s="30">
        <f t="shared" ref="W26" si="214">E26*V26</f>
        <v>52008</v>
      </c>
      <c r="X26" s="6">
        <f t="shared" ref="X26" si="215">U26+W26</f>
        <v>52008</v>
      </c>
      <c r="Y26" s="7"/>
      <c r="Z26" s="116">
        <v>1.4999999999999999E-2</v>
      </c>
      <c r="AA26" s="91">
        <f t="shared" ref="AA26" si="216">L26*Z26</f>
        <v>780.12</v>
      </c>
      <c r="AB26" s="90">
        <f t="shared" ref="AB26" si="217">100%-Z26</f>
        <v>0.98499999999999999</v>
      </c>
      <c r="AC26" s="91">
        <f t="shared" ref="AC26" si="218">L26*AB26</f>
        <v>51227.88</v>
      </c>
      <c r="AD26" s="92">
        <f t="shared" ref="AD26" si="219">AA26+AC26</f>
        <v>52008</v>
      </c>
      <c r="AE26" s="144">
        <f t="shared" si="204"/>
        <v>0</v>
      </c>
    </row>
    <row r="27" spans="2:31" ht="15" customHeight="1">
      <c r="B27" s="85">
        <f t="shared" ref="B27:B72" si="220">1+B26</f>
        <v>3</v>
      </c>
      <c r="C27" s="32" t="s">
        <v>312</v>
      </c>
      <c r="D27" s="32" t="s">
        <v>179</v>
      </c>
      <c r="E27" s="31">
        <v>72276</v>
      </c>
      <c r="F27" s="27">
        <v>45080</v>
      </c>
      <c r="G27" s="7"/>
      <c r="H27" s="35">
        <v>0</v>
      </c>
      <c r="I27" s="36">
        <f t="shared" ref="I27" si="221">E27*H27</f>
        <v>0</v>
      </c>
      <c r="J27" s="35">
        <f t="shared" ref="J27" si="222">100%-H27</f>
        <v>1</v>
      </c>
      <c r="K27" s="36">
        <f t="shared" ref="K27" si="223">E27*J27</f>
        <v>72276</v>
      </c>
      <c r="L27" s="4">
        <f t="shared" ref="L27" si="224">I27+K27</f>
        <v>72276</v>
      </c>
      <c r="M27" s="7"/>
      <c r="N27" s="33">
        <f t="shared" ref="N27" si="225">O27/E27</f>
        <v>1.454147988267198E-2</v>
      </c>
      <c r="O27" s="34">
        <v>1051</v>
      </c>
      <c r="P27" s="33">
        <f t="shared" ref="P27" si="226">Q27/E27</f>
        <v>0.98545852011732804</v>
      </c>
      <c r="Q27" s="34">
        <f t="shared" si="194"/>
        <v>71225</v>
      </c>
      <c r="R27" s="5">
        <f t="shared" ref="R27" si="227">O27+Q27</f>
        <v>72276</v>
      </c>
      <c r="S27" s="7">
        <f t="shared" ref="S27" si="228">+R27-E27</f>
        <v>0</v>
      </c>
      <c r="T27" s="29">
        <v>0</v>
      </c>
      <c r="U27" s="30">
        <f t="shared" ref="U27" si="229">E27*T27</f>
        <v>0</v>
      </c>
      <c r="V27" s="29">
        <v>1</v>
      </c>
      <c r="W27" s="30">
        <f t="shared" ref="W27" si="230">E27*V27</f>
        <v>72276</v>
      </c>
      <c r="X27" s="6">
        <f t="shared" ref="X27" si="231">U27+W27</f>
        <v>72276</v>
      </c>
      <c r="Y27" s="7"/>
      <c r="Z27" s="116">
        <v>1.4999999999999999E-2</v>
      </c>
      <c r="AA27" s="91">
        <f t="shared" ref="AA27" si="232">L27*Z27</f>
        <v>1084.1399999999999</v>
      </c>
      <c r="AB27" s="90">
        <f t="shared" ref="AB27" si="233">100%-Z27</f>
        <v>0.98499999999999999</v>
      </c>
      <c r="AC27" s="91">
        <f t="shared" ref="AC27" si="234">L27*AB27</f>
        <v>71191.86</v>
      </c>
      <c r="AD27" s="92">
        <f t="shared" ref="AD27" si="235">AA27+AC27</f>
        <v>72276</v>
      </c>
      <c r="AE27" s="144">
        <f t="shared" si="204"/>
        <v>0</v>
      </c>
    </row>
    <row r="28" spans="2:31" ht="15" customHeight="1">
      <c r="B28" s="85">
        <f t="shared" si="220"/>
        <v>4</v>
      </c>
      <c r="C28" s="32" t="s">
        <v>313</v>
      </c>
      <c r="D28" s="32" t="s">
        <v>133</v>
      </c>
      <c r="E28" s="31">
        <v>7551</v>
      </c>
      <c r="F28" s="27">
        <v>45082</v>
      </c>
      <c r="G28" s="7"/>
      <c r="H28" s="35">
        <v>0</v>
      </c>
      <c r="I28" s="36">
        <f t="shared" ref="I28" si="236">E28*H28</f>
        <v>0</v>
      </c>
      <c r="J28" s="35">
        <f t="shared" ref="J28" si="237">100%-H28</f>
        <v>1</v>
      </c>
      <c r="K28" s="36">
        <f t="shared" ref="K28" si="238">E28*J28</f>
        <v>7551</v>
      </c>
      <c r="L28" s="4">
        <f t="shared" ref="L28" si="239">I28+K28</f>
        <v>7551</v>
      </c>
      <c r="M28" s="7"/>
      <c r="N28" s="33">
        <f t="shared" ref="N28" si="240">O28/E28</f>
        <v>0</v>
      </c>
      <c r="O28" s="34">
        <v>0</v>
      </c>
      <c r="P28" s="33">
        <f t="shared" ref="P28" si="241">Q28/E28</f>
        <v>1</v>
      </c>
      <c r="Q28" s="34">
        <f t="shared" si="194"/>
        <v>7551</v>
      </c>
      <c r="R28" s="5">
        <f t="shared" ref="R28" si="242">O28+Q28</f>
        <v>7551</v>
      </c>
      <c r="S28" s="7">
        <f t="shared" ref="S28" si="243">+R28-E28</f>
        <v>0</v>
      </c>
      <c r="T28" s="29">
        <v>0</v>
      </c>
      <c r="U28" s="30">
        <f t="shared" ref="U28" si="244">E28*T28</f>
        <v>0</v>
      </c>
      <c r="V28" s="29">
        <v>1</v>
      </c>
      <c r="W28" s="30">
        <f t="shared" ref="W28" si="245">E28*V28</f>
        <v>7551</v>
      </c>
      <c r="X28" s="6">
        <f t="shared" ref="X28" si="246">U28+W28</f>
        <v>7551</v>
      </c>
      <c r="Y28" s="7"/>
      <c r="Z28" s="116">
        <v>1.4999999999999999E-2</v>
      </c>
      <c r="AA28" s="91">
        <f t="shared" ref="AA28" si="247">L28*Z28</f>
        <v>113.265</v>
      </c>
      <c r="AB28" s="90">
        <f t="shared" ref="AB28" si="248">100%-Z28</f>
        <v>0.98499999999999999</v>
      </c>
      <c r="AC28" s="91">
        <f t="shared" ref="AC28" si="249">L28*AB28</f>
        <v>7437.7349999999997</v>
      </c>
      <c r="AD28" s="92">
        <f t="shared" ref="AD28" si="250">AA28+AC28</f>
        <v>7551</v>
      </c>
      <c r="AE28" s="144">
        <f t="shared" si="204"/>
        <v>0</v>
      </c>
    </row>
    <row r="29" spans="2:31" ht="15" customHeight="1">
      <c r="B29" s="85">
        <f t="shared" si="220"/>
        <v>5</v>
      </c>
      <c r="C29" s="32" t="s">
        <v>317</v>
      </c>
      <c r="D29" s="32" t="s">
        <v>137</v>
      </c>
      <c r="E29" s="31">
        <v>54680</v>
      </c>
      <c r="F29" s="27">
        <v>45082</v>
      </c>
      <c r="G29" s="7"/>
      <c r="H29" s="35">
        <v>0</v>
      </c>
      <c r="I29" s="36">
        <f t="shared" ref="I29" si="251">E29*H29</f>
        <v>0</v>
      </c>
      <c r="J29" s="35">
        <f t="shared" ref="J29" si="252">100%-H29</f>
        <v>1</v>
      </c>
      <c r="K29" s="36">
        <f t="shared" ref="K29" si="253">E29*J29</f>
        <v>54680</v>
      </c>
      <c r="L29" s="4">
        <f t="shared" ref="L29" si="254">I29+K29</f>
        <v>54680</v>
      </c>
      <c r="M29" s="7"/>
      <c r="N29" s="33">
        <f t="shared" ref="N29" si="255">O29/E29</f>
        <v>0</v>
      </c>
      <c r="O29" s="34">
        <v>0</v>
      </c>
      <c r="P29" s="33">
        <f t="shared" ref="P29" si="256">Q29/E29</f>
        <v>1</v>
      </c>
      <c r="Q29" s="34">
        <f t="shared" si="194"/>
        <v>54680</v>
      </c>
      <c r="R29" s="5">
        <f t="shared" ref="R29" si="257">O29+Q29</f>
        <v>54680</v>
      </c>
      <c r="S29" s="7">
        <f t="shared" ref="S29" si="258">+R29-E29</f>
        <v>0</v>
      </c>
      <c r="T29" s="29">
        <v>0</v>
      </c>
      <c r="U29" s="30">
        <f t="shared" ref="U29" si="259">E29*T29</f>
        <v>0</v>
      </c>
      <c r="V29" s="29">
        <v>1</v>
      </c>
      <c r="W29" s="30">
        <f t="shared" ref="W29" si="260">E29*V29</f>
        <v>54680</v>
      </c>
      <c r="X29" s="6">
        <f t="shared" ref="X29" si="261">U29+W29</f>
        <v>54680</v>
      </c>
      <c r="Y29" s="7"/>
      <c r="Z29" s="116">
        <v>1.4999999999999999E-2</v>
      </c>
      <c r="AA29" s="91">
        <f t="shared" ref="AA29" si="262">L29*Z29</f>
        <v>820.19999999999993</v>
      </c>
      <c r="AB29" s="90">
        <f t="shared" ref="AB29" si="263">100%-Z29</f>
        <v>0.98499999999999999</v>
      </c>
      <c r="AC29" s="91">
        <f t="shared" ref="AC29" si="264">L29*AB29</f>
        <v>53859.8</v>
      </c>
      <c r="AD29" s="92">
        <f t="shared" ref="AD29" si="265">AA29+AC29</f>
        <v>54680</v>
      </c>
      <c r="AE29" s="144">
        <f t="shared" si="204"/>
        <v>0</v>
      </c>
    </row>
    <row r="30" spans="2:31" ht="15" customHeight="1">
      <c r="B30" s="85">
        <f t="shared" si="220"/>
        <v>6</v>
      </c>
      <c r="C30" s="32" t="s">
        <v>316</v>
      </c>
      <c r="D30" s="32" t="s">
        <v>146</v>
      </c>
      <c r="E30" s="31">
        <v>13004</v>
      </c>
      <c r="F30" s="27">
        <v>45083</v>
      </c>
      <c r="G30" s="7"/>
      <c r="H30" s="35">
        <v>0</v>
      </c>
      <c r="I30" s="36">
        <f t="shared" ref="I30" si="266">E30*H30</f>
        <v>0</v>
      </c>
      <c r="J30" s="35">
        <f t="shared" ref="J30" si="267">100%-H30</f>
        <v>1</v>
      </c>
      <c r="K30" s="36">
        <f t="shared" ref="K30" si="268">E30*J30</f>
        <v>13004</v>
      </c>
      <c r="L30" s="4">
        <f t="shared" ref="L30" si="269">I30+K30</f>
        <v>13004</v>
      </c>
      <c r="M30" s="7"/>
      <c r="N30" s="33">
        <f t="shared" ref="N30" si="270">O30/E30</f>
        <v>0</v>
      </c>
      <c r="O30" s="34">
        <v>0</v>
      </c>
      <c r="P30" s="33">
        <f t="shared" ref="P30" si="271">Q30/E30</f>
        <v>1</v>
      </c>
      <c r="Q30" s="34">
        <f t="shared" si="194"/>
        <v>13004</v>
      </c>
      <c r="R30" s="5">
        <f t="shared" ref="R30" si="272">O30+Q30</f>
        <v>13004</v>
      </c>
      <c r="S30" s="7">
        <f t="shared" ref="S30" si="273">+R30-E30</f>
        <v>0</v>
      </c>
      <c r="T30" s="29">
        <v>0</v>
      </c>
      <c r="U30" s="30">
        <f t="shared" ref="U30" si="274">E30*T30</f>
        <v>0</v>
      </c>
      <c r="V30" s="29">
        <v>1</v>
      </c>
      <c r="W30" s="30">
        <f t="shared" ref="W30" si="275">E30*V30</f>
        <v>13004</v>
      </c>
      <c r="X30" s="6">
        <f t="shared" ref="X30" si="276">U30+W30</f>
        <v>13004</v>
      </c>
      <c r="Y30" s="7"/>
      <c r="Z30" s="116">
        <v>1.4999999999999999E-2</v>
      </c>
      <c r="AA30" s="91">
        <f t="shared" ref="AA30" si="277">L30*Z30</f>
        <v>195.06</v>
      </c>
      <c r="AB30" s="90">
        <f t="shared" ref="AB30" si="278">100%-Z30</f>
        <v>0.98499999999999999</v>
      </c>
      <c r="AC30" s="91">
        <f t="shared" ref="AC30" si="279">L30*AB30</f>
        <v>12808.94</v>
      </c>
      <c r="AD30" s="92">
        <f t="shared" ref="AD30" si="280">AA30+AC30</f>
        <v>13004</v>
      </c>
      <c r="AE30" s="144">
        <f t="shared" si="204"/>
        <v>0</v>
      </c>
    </row>
    <row r="31" spans="2:31" ht="15" customHeight="1">
      <c r="B31" s="85">
        <f t="shared" si="220"/>
        <v>7</v>
      </c>
      <c r="C31" s="32" t="s">
        <v>291</v>
      </c>
      <c r="D31" s="32" t="s">
        <v>123</v>
      </c>
      <c r="E31" s="31">
        <v>63000</v>
      </c>
      <c r="F31" s="27">
        <v>45083</v>
      </c>
      <c r="G31" s="7"/>
      <c r="H31" s="35">
        <v>0</v>
      </c>
      <c r="I31" s="36">
        <f t="shared" ref="I31" si="281">E31*H31</f>
        <v>0</v>
      </c>
      <c r="J31" s="35">
        <f t="shared" ref="J31" si="282">100%-H31</f>
        <v>1</v>
      </c>
      <c r="K31" s="36">
        <f t="shared" ref="K31" si="283">E31*J31</f>
        <v>63000</v>
      </c>
      <c r="L31" s="4">
        <f t="shared" ref="L31" si="284">I31+K31</f>
        <v>63000</v>
      </c>
      <c r="M31" s="7"/>
      <c r="N31" s="33">
        <f t="shared" ref="N31" si="285">O31/E31</f>
        <v>0</v>
      </c>
      <c r="O31" s="34">
        <v>0</v>
      </c>
      <c r="P31" s="33">
        <f t="shared" ref="P31" si="286">Q31/E31</f>
        <v>1</v>
      </c>
      <c r="Q31" s="34">
        <f t="shared" si="194"/>
        <v>63000</v>
      </c>
      <c r="R31" s="5">
        <f t="shared" ref="R31" si="287">O31+Q31</f>
        <v>63000</v>
      </c>
      <c r="S31" s="7">
        <f t="shared" ref="S31" si="288">+R31-E31</f>
        <v>0</v>
      </c>
      <c r="T31" s="29">
        <v>0</v>
      </c>
      <c r="U31" s="30">
        <f t="shared" ref="U31" si="289">E31*T31</f>
        <v>0</v>
      </c>
      <c r="V31" s="29">
        <v>1</v>
      </c>
      <c r="W31" s="30">
        <f t="shared" ref="W31" si="290">E31*V31</f>
        <v>63000</v>
      </c>
      <c r="X31" s="6">
        <f t="shared" ref="X31" si="291">U31+W31</f>
        <v>63000</v>
      </c>
      <c r="Y31" s="7"/>
      <c r="Z31" s="116">
        <v>1.4999999999999999E-2</v>
      </c>
      <c r="AA31" s="91">
        <f t="shared" ref="AA31" si="292">L31*Z31</f>
        <v>945</v>
      </c>
      <c r="AB31" s="90">
        <f t="shared" ref="AB31" si="293">100%-Z31</f>
        <v>0.98499999999999999</v>
      </c>
      <c r="AC31" s="91">
        <f t="shared" ref="AC31" si="294">L31*AB31</f>
        <v>62055</v>
      </c>
      <c r="AD31" s="92">
        <f t="shared" ref="AD31" si="295">AA31+AC31</f>
        <v>63000</v>
      </c>
      <c r="AE31" s="144">
        <f t="shared" si="204"/>
        <v>0</v>
      </c>
    </row>
    <row r="32" spans="2:31" ht="15" customHeight="1">
      <c r="B32" s="85">
        <f t="shared" si="220"/>
        <v>8</v>
      </c>
      <c r="C32" s="32" t="s">
        <v>318</v>
      </c>
      <c r="D32" s="32" t="s">
        <v>135</v>
      </c>
      <c r="E32" s="31">
        <v>79363</v>
      </c>
      <c r="F32" s="27">
        <v>45083</v>
      </c>
      <c r="G32" s="7"/>
      <c r="H32" s="35">
        <v>0</v>
      </c>
      <c r="I32" s="36">
        <f t="shared" ref="I32" si="296">E32*H32</f>
        <v>0</v>
      </c>
      <c r="J32" s="35">
        <f t="shared" ref="J32" si="297">100%-H32</f>
        <v>1</v>
      </c>
      <c r="K32" s="36">
        <f t="shared" ref="K32" si="298">E32*J32</f>
        <v>79363</v>
      </c>
      <c r="L32" s="4">
        <f t="shared" ref="L32" si="299">I32+K32</f>
        <v>79363</v>
      </c>
      <c r="M32" s="7"/>
      <c r="N32" s="33">
        <f t="shared" ref="N32" si="300">O32/E32</f>
        <v>0</v>
      </c>
      <c r="O32" s="34">
        <v>0</v>
      </c>
      <c r="P32" s="33">
        <f t="shared" ref="P32" si="301">Q32/E32</f>
        <v>1</v>
      </c>
      <c r="Q32" s="34">
        <f t="shared" si="194"/>
        <v>79363</v>
      </c>
      <c r="R32" s="5">
        <f t="shared" ref="R32" si="302">O32+Q32</f>
        <v>79363</v>
      </c>
      <c r="S32" s="7">
        <f t="shared" ref="S32" si="303">+R32-E32</f>
        <v>0</v>
      </c>
      <c r="T32" s="29">
        <v>0</v>
      </c>
      <c r="U32" s="30">
        <f t="shared" ref="U32" si="304">E32*T32</f>
        <v>0</v>
      </c>
      <c r="V32" s="29">
        <v>1</v>
      </c>
      <c r="W32" s="30">
        <f t="shared" ref="W32" si="305">E32*V32</f>
        <v>79363</v>
      </c>
      <c r="X32" s="6">
        <f t="shared" ref="X32" si="306">U32+W32</f>
        <v>79363</v>
      </c>
      <c r="Y32" s="7"/>
      <c r="Z32" s="116">
        <v>1.4999999999999999E-2</v>
      </c>
      <c r="AA32" s="91">
        <f t="shared" ref="AA32" si="307">L32*Z32</f>
        <v>1190.4449999999999</v>
      </c>
      <c r="AB32" s="90">
        <f t="shared" ref="AB32" si="308">100%-Z32</f>
        <v>0.98499999999999999</v>
      </c>
      <c r="AC32" s="91">
        <f t="shared" ref="AC32" si="309">L32*AB32</f>
        <v>78172.554999999993</v>
      </c>
      <c r="AD32" s="92">
        <f t="shared" ref="AD32" si="310">AA32+AC32</f>
        <v>79363</v>
      </c>
      <c r="AE32" s="144">
        <f t="shared" si="204"/>
        <v>0</v>
      </c>
    </row>
    <row r="33" spans="2:31" ht="15" customHeight="1">
      <c r="B33" s="85">
        <f t="shared" si="220"/>
        <v>9</v>
      </c>
      <c r="C33" s="32" t="s">
        <v>320</v>
      </c>
      <c r="D33" s="32" t="s">
        <v>161</v>
      </c>
      <c r="E33" s="31">
        <v>73375</v>
      </c>
      <c r="F33" s="27">
        <v>45085</v>
      </c>
      <c r="G33" s="7"/>
      <c r="H33" s="35">
        <v>0</v>
      </c>
      <c r="I33" s="36">
        <f t="shared" ref="I33:I34" si="311">E33*H33</f>
        <v>0</v>
      </c>
      <c r="J33" s="35">
        <f t="shared" ref="J33:J34" si="312">100%-H33</f>
        <v>1</v>
      </c>
      <c r="K33" s="36">
        <f t="shared" ref="K33:K34" si="313">E33*J33</f>
        <v>73375</v>
      </c>
      <c r="L33" s="4">
        <f t="shared" ref="L33:L34" si="314">I33+K33</f>
        <v>73375</v>
      </c>
      <c r="M33" s="7"/>
      <c r="N33" s="33">
        <f t="shared" ref="N33:N34" si="315">O33/E33</f>
        <v>0</v>
      </c>
      <c r="O33" s="34">
        <v>0</v>
      </c>
      <c r="P33" s="33">
        <f t="shared" ref="P33:P34" si="316">Q33/E33</f>
        <v>1</v>
      </c>
      <c r="Q33" s="34">
        <f t="shared" ref="Q33:Q34" si="317">L33-O33</f>
        <v>73375</v>
      </c>
      <c r="R33" s="5">
        <f t="shared" ref="R33:R34" si="318">O33+Q33</f>
        <v>73375</v>
      </c>
      <c r="S33" s="7">
        <f t="shared" ref="S33:S34" si="319">+R33-E33</f>
        <v>0</v>
      </c>
      <c r="T33" s="29">
        <v>0</v>
      </c>
      <c r="U33" s="30">
        <f t="shared" ref="U33:U34" si="320">E33*T33</f>
        <v>0</v>
      </c>
      <c r="V33" s="29">
        <v>1</v>
      </c>
      <c r="W33" s="30">
        <f t="shared" ref="W33:W34" si="321">E33*V33</f>
        <v>73375</v>
      </c>
      <c r="X33" s="6">
        <f t="shared" ref="X33:X34" si="322">U33+W33</f>
        <v>73375</v>
      </c>
      <c r="Y33" s="7"/>
      <c r="Z33" s="116">
        <v>1.4999999999999999E-2</v>
      </c>
      <c r="AA33" s="91">
        <f t="shared" ref="AA33:AA34" si="323">L33*Z33</f>
        <v>1100.625</v>
      </c>
      <c r="AB33" s="90">
        <f t="shared" ref="AB33:AB34" si="324">100%-Z33</f>
        <v>0.98499999999999999</v>
      </c>
      <c r="AC33" s="91">
        <f t="shared" ref="AC33:AC34" si="325">L33*AB33</f>
        <v>72274.375</v>
      </c>
      <c r="AD33" s="92">
        <f t="shared" ref="AD33:AD34" si="326">AA33+AC33</f>
        <v>73375</v>
      </c>
      <c r="AE33" s="144">
        <f t="shared" ref="AE33:AE34" si="327">+AD33-E33</f>
        <v>0</v>
      </c>
    </row>
    <row r="34" spans="2:31" ht="15" customHeight="1">
      <c r="B34" s="85">
        <f t="shared" si="220"/>
        <v>10</v>
      </c>
      <c r="C34" s="32" t="s">
        <v>321</v>
      </c>
      <c r="D34" s="32" t="s">
        <v>322</v>
      </c>
      <c r="E34" s="31">
        <v>78686</v>
      </c>
      <c r="F34" s="27">
        <v>45085</v>
      </c>
      <c r="G34" s="7"/>
      <c r="H34" s="35">
        <v>0</v>
      </c>
      <c r="I34" s="36">
        <f t="shared" si="311"/>
        <v>0</v>
      </c>
      <c r="J34" s="35">
        <f t="shared" si="312"/>
        <v>1</v>
      </c>
      <c r="K34" s="36">
        <f t="shared" si="313"/>
        <v>78686</v>
      </c>
      <c r="L34" s="4">
        <f t="shared" si="314"/>
        <v>78686</v>
      </c>
      <c r="M34" s="7"/>
      <c r="N34" s="33">
        <f t="shared" si="315"/>
        <v>0</v>
      </c>
      <c r="O34" s="34">
        <v>0</v>
      </c>
      <c r="P34" s="33">
        <f t="shared" si="316"/>
        <v>1</v>
      </c>
      <c r="Q34" s="34">
        <f t="shared" si="317"/>
        <v>78686</v>
      </c>
      <c r="R34" s="5">
        <f t="shared" si="318"/>
        <v>78686</v>
      </c>
      <c r="S34" s="7">
        <f t="shared" si="319"/>
        <v>0</v>
      </c>
      <c r="T34" s="29">
        <v>0</v>
      </c>
      <c r="U34" s="30">
        <f t="shared" si="320"/>
        <v>0</v>
      </c>
      <c r="V34" s="29">
        <v>1</v>
      </c>
      <c r="W34" s="30">
        <f t="shared" si="321"/>
        <v>78686</v>
      </c>
      <c r="X34" s="6">
        <f t="shared" si="322"/>
        <v>78686</v>
      </c>
      <c r="Y34" s="7"/>
      <c r="Z34" s="116">
        <v>1.4999999999999999E-2</v>
      </c>
      <c r="AA34" s="91">
        <f t="shared" si="323"/>
        <v>1180.29</v>
      </c>
      <c r="AB34" s="90">
        <f t="shared" si="324"/>
        <v>0.98499999999999999</v>
      </c>
      <c r="AC34" s="91">
        <f t="shared" si="325"/>
        <v>77505.709999999992</v>
      </c>
      <c r="AD34" s="92">
        <f t="shared" si="326"/>
        <v>78685.999999999985</v>
      </c>
      <c r="AE34" s="144">
        <f t="shared" si="327"/>
        <v>0</v>
      </c>
    </row>
    <row r="35" spans="2:31" ht="15" customHeight="1">
      <c r="B35" s="85">
        <f t="shared" si="220"/>
        <v>11</v>
      </c>
      <c r="C35" s="32" t="s">
        <v>149</v>
      </c>
      <c r="D35" s="32" t="s">
        <v>319</v>
      </c>
      <c r="E35" s="31">
        <v>41017</v>
      </c>
      <c r="F35" s="27">
        <v>45086</v>
      </c>
      <c r="G35" s="7"/>
      <c r="H35" s="35">
        <v>0</v>
      </c>
      <c r="I35" s="36">
        <f>E35*H35</f>
        <v>0</v>
      </c>
      <c r="J35" s="35">
        <f>100%-H35</f>
        <v>1</v>
      </c>
      <c r="K35" s="36">
        <f>E35*J35</f>
        <v>41017</v>
      </c>
      <c r="L35" s="4">
        <f>I35+K35</f>
        <v>41017</v>
      </c>
      <c r="M35" s="7"/>
      <c r="N35" s="33">
        <f>O35/E35</f>
        <v>0</v>
      </c>
      <c r="O35" s="34">
        <v>0</v>
      </c>
      <c r="P35" s="33">
        <f>Q35/E35</f>
        <v>1</v>
      </c>
      <c r="Q35" s="34">
        <f>L35-O35</f>
        <v>41017</v>
      </c>
      <c r="R35" s="5">
        <f>O35+Q35</f>
        <v>41017</v>
      </c>
      <c r="S35" s="7">
        <f>+R35-E35</f>
        <v>0</v>
      </c>
      <c r="T35" s="29">
        <v>0</v>
      </c>
      <c r="U35" s="30">
        <f>E35*T35</f>
        <v>0</v>
      </c>
      <c r="V35" s="29">
        <v>1</v>
      </c>
      <c r="W35" s="30">
        <f>E35*V35</f>
        <v>41017</v>
      </c>
      <c r="X35" s="6">
        <f>U35+W35</f>
        <v>41017</v>
      </c>
      <c r="Y35" s="7"/>
      <c r="Z35" s="116">
        <v>1.4999999999999999E-2</v>
      </c>
      <c r="AA35" s="91">
        <f>L35*Z35</f>
        <v>615.255</v>
      </c>
      <c r="AB35" s="90">
        <f>100%-Z35</f>
        <v>0.98499999999999999</v>
      </c>
      <c r="AC35" s="91">
        <f>L35*AB35</f>
        <v>40401.745000000003</v>
      </c>
      <c r="AD35" s="92">
        <f>AA35+AC35</f>
        <v>41017</v>
      </c>
      <c r="AE35" s="144">
        <f>+AD35-E35</f>
        <v>0</v>
      </c>
    </row>
    <row r="36" spans="2:31" ht="15" customHeight="1">
      <c r="B36" s="85">
        <f t="shared" si="220"/>
        <v>12</v>
      </c>
      <c r="C36" s="26" t="s">
        <v>169</v>
      </c>
      <c r="D36" s="26" t="s">
        <v>146</v>
      </c>
      <c r="E36" s="31">
        <v>13602</v>
      </c>
      <c r="F36" s="27">
        <v>45086</v>
      </c>
      <c r="G36" s="7"/>
      <c r="H36" s="35">
        <v>0</v>
      </c>
      <c r="I36" s="36">
        <f t="shared" ref="I36:I38" si="328">E36*H36</f>
        <v>0</v>
      </c>
      <c r="J36" s="35">
        <f t="shared" ref="J36:J38" si="329">100%-H36</f>
        <v>1</v>
      </c>
      <c r="K36" s="36">
        <f t="shared" ref="K36:K38" si="330">E36*J36</f>
        <v>13602</v>
      </c>
      <c r="L36" s="4">
        <f t="shared" ref="L36:L38" si="331">I36+K36</f>
        <v>13602</v>
      </c>
      <c r="M36" s="7"/>
      <c r="N36" s="33">
        <f t="shared" ref="N36:N38" si="332">O36/E36</f>
        <v>0</v>
      </c>
      <c r="O36" s="34">
        <v>0</v>
      </c>
      <c r="P36" s="33">
        <f t="shared" ref="P36:P38" si="333">Q36/E36</f>
        <v>1</v>
      </c>
      <c r="Q36" s="34">
        <f t="shared" ref="Q36:Q38" si="334">L36-O36</f>
        <v>13602</v>
      </c>
      <c r="R36" s="5">
        <f t="shared" ref="R36:R38" si="335">O36+Q36</f>
        <v>13602</v>
      </c>
      <c r="S36" s="7">
        <f t="shared" ref="S36:S38" si="336">+R36-E36</f>
        <v>0</v>
      </c>
      <c r="T36" s="29">
        <v>0</v>
      </c>
      <c r="U36" s="30">
        <f t="shared" ref="U36:U38" si="337">E36*T36</f>
        <v>0</v>
      </c>
      <c r="V36" s="29">
        <v>1</v>
      </c>
      <c r="W36" s="30">
        <f t="shared" ref="W36:W38" si="338">E36*V36</f>
        <v>13602</v>
      </c>
      <c r="X36" s="6">
        <f t="shared" ref="X36:X38" si="339">U36+W36</f>
        <v>13602</v>
      </c>
      <c r="Y36" s="7"/>
      <c r="Z36" s="116">
        <v>1.4999999999999999E-2</v>
      </c>
      <c r="AA36" s="91">
        <f t="shared" ref="AA36:AA38" si="340">L36*Z36</f>
        <v>204.03</v>
      </c>
      <c r="AB36" s="90">
        <f t="shared" ref="AB36:AB38" si="341">100%-Z36</f>
        <v>0.98499999999999999</v>
      </c>
      <c r="AC36" s="91">
        <f t="shared" ref="AC36:AC38" si="342">L36*AB36</f>
        <v>13397.97</v>
      </c>
      <c r="AD36" s="92">
        <f t="shared" ref="AD36:AD38" si="343">AA36+AC36</f>
        <v>13602</v>
      </c>
      <c r="AE36" s="144">
        <f t="shared" ref="AE36:AE38" si="344">+AD36-E36</f>
        <v>0</v>
      </c>
    </row>
    <row r="37" spans="2:31" ht="15" customHeight="1">
      <c r="B37" s="85">
        <f t="shared" si="220"/>
        <v>13</v>
      </c>
      <c r="C37" s="26" t="s">
        <v>304</v>
      </c>
      <c r="D37" s="26" t="s">
        <v>323</v>
      </c>
      <c r="E37" s="31">
        <v>12517</v>
      </c>
      <c r="F37" s="27">
        <v>45087</v>
      </c>
      <c r="G37" s="7"/>
      <c r="H37" s="35">
        <v>0</v>
      </c>
      <c r="I37" s="36">
        <f t="shared" si="328"/>
        <v>0</v>
      </c>
      <c r="J37" s="35">
        <f t="shared" si="329"/>
        <v>1</v>
      </c>
      <c r="K37" s="36">
        <f t="shared" si="330"/>
        <v>12517</v>
      </c>
      <c r="L37" s="4">
        <f t="shared" si="331"/>
        <v>12517</v>
      </c>
      <c r="M37" s="7"/>
      <c r="N37" s="33">
        <f t="shared" si="332"/>
        <v>0</v>
      </c>
      <c r="O37" s="34">
        <v>0</v>
      </c>
      <c r="P37" s="33">
        <f t="shared" si="333"/>
        <v>1</v>
      </c>
      <c r="Q37" s="34">
        <f t="shared" si="334"/>
        <v>12517</v>
      </c>
      <c r="R37" s="5">
        <f t="shared" si="335"/>
        <v>12517</v>
      </c>
      <c r="S37" s="7">
        <f t="shared" si="336"/>
        <v>0</v>
      </c>
      <c r="T37" s="29">
        <v>0</v>
      </c>
      <c r="U37" s="30">
        <f t="shared" si="337"/>
        <v>0</v>
      </c>
      <c r="V37" s="29">
        <v>1</v>
      </c>
      <c r="W37" s="30">
        <f t="shared" si="338"/>
        <v>12517</v>
      </c>
      <c r="X37" s="6">
        <f t="shared" si="339"/>
        <v>12517</v>
      </c>
      <c r="Y37" s="7"/>
      <c r="Z37" s="116">
        <v>1.4999999999999999E-2</v>
      </c>
      <c r="AA37" s="91">
        <f t="shared" si="340"/>
        <v>187.755</v>
      </c>
      <c r="AB37" s="90">
        <f t="shared" si="341"/>
        <v>0.98499999999999999</v>
      </c>
      <c r="AC37" s="91">
        <f t="shared" si="342"/>
        <v>12329.244999999999</v>
      </c>
      <c r="AD37" s="92">
        <f t="shared" si="343"/>
        <v>12516.999999999998</v>
      </c>
      <c r="AE37" s="144">
        <f t="shared" si="344"/>
        <v>0</v>
      </c>
    </row>
    <row r="38" spans="2:31" ht="15" customHeight="1">
      <c r="B38" s="85">
        <f t="shared" si="220"/>
        <v>14</v>
      </c>
      <c r="C38" s="32" t="s">
        <v>229</v>
      </c>
      <c r="D38" s="32" t="s">
        <v>125</v>
      </c>
      <c r="E38" s="31">
        <v>66100</v>
      </c>
      <c r="F38" s="27">
        <v>45087</v>
      </c>
      <c r="G38" s="7"/>
      <c r="H38" s="35">
        <v>0</v>
      </c>
      <c r="I38" s="36">
        <f t="shared" si="328"/>
        <v>0</v>
      </c>
      <c r="J38" s="35">
        <f t="shared" si="329"/>
        <v>1</v>
      </c>
      <c r="K38" s="36">
        <f t="shared" si="330"/>
        <v>66100</v>
      </c>
      <c r="L38" s="4">
        <f t="shared" si="331"/>
        <v>66100</v>
      </c>
      <c r="M38" s="7"/>
      <c r="N38" s="33">
        <f t="shared" si="332"/>
        <v>0</v>
      </c>
      <c r="O38" s="34">
        <v>0</v>
      </c>
      <c r="P38" s="33">
        <f t="shared" si="333"/>
        <v>1</v>
      </c>
      <c r="Q38" s="34">
        <f t="shared" si="334"/>
        <v>66100</v>
      </c>
      <c r="R38" s="5">
        <f t="shared" si="335"/>
        <v>66100</v>
      </c>
      <c r="S38" s="7">
        <f t="shared" si="336"/>
        <v>0</v>
      </c>
      <c r="T38" s="29">
        <v>0</v>
      </c>
      <c r="U38" s="30">
        <f t="shared" si="337"/>
        <v>0</v>
      </c>
      <c r="V38" s="29">
        <v>1</v>
      </c>
      <c r="W38" s="30">
        <f t="shared" si="338"/>
        <v>66100</v>
      </c>
      <c r="X38" s="6">
        <f t="shared" si="339"/>
        <v>66100</v>
      </c>
      <c r="Y38" s="7"/>
      <c r="Z38" s="116">
        <v>1.4999999999999999E-2</v>
      </c>
      <c r="AA38" s="91">
        <f t="shared" si="340"/>
        <v>991.5</v>
      </c>
      <c r="AB38" s="90">
        <f t="shared" si="341"/>
        <v>0.98499999999999999</v>
      </c>
      <c r="AC38" s="91">
        <f t="shared" si="342"/>
        <v>65108.5</v>
      </c>
      <c r="AD38" s="92">
        <f t="shared" si="343"/>
        <v>66100</v>
      </c>
      <c r="AE38" s="144">
        <f t="shared" si="344"/>
        <v>0</v>
      </c>
    </row>
    <row r="39" spans="2:31" ht="15" customHeight="1">
      <c r="B39" s="85">
        <f t="shared" si="220"/>
        <v>15</v>
      </c>
      <c r="C39" s="32" t="s">
        <v>324</v>
      </c>
      <c r="D39" s="32" t="s">
        <v>323</v>
      </c>
      <c r="E39" s="31">
        <v>12504</v>
      </c>
      <c r="F39" s="27">
        <v>45088</v>
      </c>
      <c r="G39" s="7"/>
      <c r="H39" s="35">
        <v>0</v>
      </c>
      <c r="I39" s="36">
        <f t="shared" ref="I39" si="345">E39*H39</f>
        <v>0</v>
      </c>
      <c r="J39" s="35">
        <f t="shared" ref="J39" si="346">100%-H39</f>
        <v>1</v>
      </c>
      <c r="K39" s="36">
        <f t="shared" ref="K39" si="347">E39*J39</f>
        <v>12504</v>
      </c>
      <c r="L39" s="4">
        <f t="shared" ref="L39" si="348">I39+K39</f>
        <v>12504</v>
      </c>
      <c r="M39" s="7"/>
      <c r="N39" s="33">
        <f t="shared" ref="N39" si="349">O39/E39</f>
        <v>0</v>
      </c>
      <c r="O39" s="34">
        <v>0</v>
      </c>
      <c r="P39" s="33">
        <f t="shared" ref="P39" si="350">Q39/E39</f>
        <v>1</v>
      </c>
      <c r="Q39" s="34">
        <f t="shared" ref="Q39" si="351">L39-O39</f>
        <v>12504</v>
      </c>
      <c r="R39" s="5">
        <f t="shared" ref="R39" si="352">O39+Q39</f>
        <v>12504</v>
      </c>
      <c r="S39" s="7">
        <f t="shared" ref="S39" si="353">+R39-E39</f>
        <v>0</v>
      </c>
      <c r="T39" s="29">
        <v>0</v>
      </c>
      <c r="U39" s="30">
        <f t="shared" ref="U39" si="354">E39*T39</f>
        <v>0</v>
      </c>
      <c r="V39" s="29">
        <v>1</v>
      </c>
      <c r="W39" s="30">
        <f t="shared" ref="W39" si="355">E39*V39</f>
        <v>12504</v>
      </c>
      <c r="X39" s="6">
        <f t="shared" ref="X39" si="356">U39+W39</f>
        <v>12504</v>
      </c>
      <c r="Y39" s="7"/>
      <c r="Z39" s="116">
        <v>1.4999999999999999E-2</v>
      </c>
      <c r="AA39" s="91">
        <f t="shared" ref="AA39" si="357">L39*Z39</f>
        <v>187.56</v>
      </c>
      <c r="AB39" s="90">
        <f t="shared" ref="AB39" si="358">100%-Z39</f>
        <v>0.98499999999999999</v>
      </c>
      <c r="AC39" s="91">
        <f t="shared" ref="AC39" si="359">L39*AB39</f>
        <v>12316.44</v>
      </c>
      <c r="AD39" s="92">
        <f t="shared" ref="AD39" si="360">AA39+AC39</f>
        <v>12504</v>
      </c>
      <c r="AE39" s="144">
        <f t="shared" ref="AE39" si="361">+AD39-E39</f>
        <v>0</v>
      </c>
    </row>
    <row r="40" spans="2:31" ht="15" customHeight="1">
      <c r="B40" s="85">
        <f t="shared" si="220"/>
        <v>16</v>
      </c>
      <c r="C40" s="32" t="s">
        <v>326</v>
      </c>
      <c r="D40" s="32" t="s">
        <v>327</v>
      </c>
      <c r="E40" s="31">
        <v>56750</v>
      </c>
      <c r="F40" s="27">
        <v>45089</v>
      </c>
      <c r="G40" s="7"/>
      <c r="H40" s="35">
        <v>0</v>
      </c>
      <c r="I40" s="36">
        <f t="shared" ref="I40:I41" si="362">E40*H40</f>
        <v>0</v>
      </c>
      <c r="J40" s="35">
        <f t="shared" ref="J40:J41" si="363">100%-H40</f>
        <v>1</v>
      </c>
      <c r="K40" s="36">
        <f t="shared" ref="K40:K41" si="364">E40*J40</f>
        <v>56750</v>
      </c>
      <c r="L40" s="4">
        <f t="shared" ref="L40:L41" si="365">I40+K40</f>
        <v>56750</v>
      </c>
      <c r="M40" s="7"/>
      <c r="N40" s="33">
        <f t="shared" ref="N40:N41" si="366">O40/E40</f>
        <v>0</v>
      </c>
      <c r="O40" s="34">
        <v>0</v>
      </c>
      <c r="P40" s="33">
        <f t="shared" ref="P40:P41" si="367">Q40/E40</f>
        <v>1</v>
      </c>
      <c r="Q40" s="34">
        <f t="shared" ref="Q40:Q41" si="368">L40-O40</f>
        <v>56750</v>
      </c>
      <c r="R40" s="5">
        <f t="shared" ref="R40:R41" si="369">O40+Q40</f>
        <v>56750</v>
      </c>
      <c r="S40" s="7">
        <f t="shared" ref="S40:S41" si="370">+R40-E40</f>
        <v>0</v>
      </c>
      <c r="T40" s="29">
        <v>0</v>
      </c>
      <c r="U40" s="30">
        <f t="shared" ref="U40:U41" si="371">E40*T40</f>
        <v>0</v>
      </c>
      <c r="V40" s="29">
        <v>1</v>
      </c>
      <c r="W40" s="30">
        <f t="shared" ref="W40:W41" si="372">E40*V40</f>
        <v>56750</v>
      </c>
      <c r="X40" s="6">
        <f t="shared" ref="X40:X41" si="373">U40+W40</f>
        <v>56750</v>
      </c>
      <c r="Y40" s="7"/>
      <c r="Z40" s="116">
        <v>1.4999999999999999E-2</v>
      </c>
      <c r="AA40" s="91">
        <f t="shared" ref="AA40:AA41" si="374">L40*Z40</f>
        <v>851.25</v>
      </c>
      <c r="AB40" s="90">
        <f t="shared" ref="AB40:AB41" si="375">100%-Z40</f>
        <v>0.98499999999999999</v>
      </c>
      <c r="AC40" s="91">
        <f t="shared" ref="AC40:AC41" si="376">L40*AB40</f>
        <v>55898.75</v>
      </c>
      <c r="AD40" s="92">
        <f t="shared" ref="AD40:AD41" si="377">AA40+AC40</f>
        <v>56750</v>
      </c>
      <c r="AE40" s="144">
        <f t="shared" ref="AE40:AE41" si="378">+AD40-E40</f>
        <v>0</v>
      </c>
    </row>
    <row r="41" spans="2:31" ht="15" customHeight="1">
      <c r="B41" s="85">
        <f t="shared" si="220"/>
        <v>17</v>
      </c>
      <c r="C41" s="32" t="s">
        <v>328</v>
      </c>
      <c r="D41" s="32" t="s">
        <v>142</v>
      </c>
      <c r="E41" s="31">
        <v>52030</v>
      </c>
      <c r="F41" s="27">
        <v>45089</v>
      </c>
      <c r="G41" s="7"/>
      <c r="H41" s="35">
        <v>0</v>
      </c>
      <c r="I41" s="36">
        <f t="shared" si="362"/>
        <v>0</v>
      </c>
      <c r="J41" s="35">
        <f t="shared" si="363"/>
        <v>1</v>
      </c>
      <c r="K41" s="36">
        <f t="shared" si="364"/>
        <v>52030</v>
      </c>
      <c r="L41" s="4">
        <f t="shared" si="365"/>
        <v>52030</v>
      </c>
      <c r="M41" s="7"/>
      <c r="N41" s="33">
        <f t="shared" si="366"/>
        <v>0</v>
      </c>
      <c r="O41" s="34">
        <v>0</v>
      </c>
      <c r="P41" s="33">
        <f t="shared" si="367"/>
        <v>1</v>
      </c>
      <c r="Q41" s="34">
        <f t="shared" si="368"/>
        <v>52030</v>
      </c>
      <c r="R41" s="5">
        <f t="shared" si="369"/>
        <v>52030</v>
      </c>
      <c r="S41" s="7">
        <f t="shared" si="370"/>
        <v>0</v>
      </c>
      <c r="T41" s="29">
        <v>0</v>
      </c>
      <c r="U41" s="30">
        <f t="shared" si="371"/>
        <v>0</v>
      </c>
      <c r="V41" s="29">
        <v>1</v>
      </c>
      <c r="W41" s="30">
        <f t="shared" si="372"/>
        <v>52030</v>
      </c>
      <c r="X41" s="6">
        <f t="shared" si="373"/>
        <v>52030</v>
      </c>
      <c r="Y41" s="7"/>
      <c r="Z41" s="116">
        <v>1.4999999999999999E-2</v>
      </c>
      <c r="AA41" s="91">
        <f t="shared" si="374"/>
        <v>780.44999999999993</v>
      </c>
      <c r="AB41" s="90">
        <f t="shared" si="375"/>
        <v>0.98499999999999999</v>
      </c>
      <c r="AC41" s="91">
        <f t="shared" si="376"/>
        <v>51249.55</v>
      </c>
      <c r="AD41" s="92">
        <f t="shared" si="377"/>
        <v>52030</v>
      </c>
      <c r="AE41" s="144">
        <f t="shared" si="378"/>
        <v>0</v>
      </c>
    </row>
    <row r="42" spans="2:31" ht="15" customHeight="1">
      <c r="B42" s="85">
        <f t="shared" si="220"/>
        <v>18</v>
      </c>
      <c r="C42" s="32" t="s">
        <v>325</v>
      </c>
      <c r="D42" s="32" t="s">
        <v>235</v>
      </c>
      <c r="E42" s="31">
        <v>7501</v>
      </c>
      <c r="F42" s="27">
        <v>45090</v>
      </c>
      <c r="G42" s="7"/>
      <c r="H42" s="35">
        <v>0</v>
      </c>
      <c r="I42" s="36">
        <f t="shared" ref="I42" si="379">E42*H42</f>
        <v>0</v>
      </c>
      <c r="J42" s="35">
        <f t="shared" ref="J42" si="380">100%-H42</f>
        <v>1</v>
      </c>
      <c r="K42" s="36">
        <f t="shared" ref="K42" si="381">E42*J42</f>
        <v>7501</v>
      </c>
      <c r="L42" s="4">
        <f t="shared" ref="L42" si="382">I42+K42</f>
        <v>7501</v>
      </c>
      <c r="M42" s="7"/>
      <c r="N42" s="33">
        <f t="shared" ref="N42" si="383">O42/E42</f>
        <v>0</v>
      </c>
      <c r="O42" s="34">
        <v>0</v>
      </c>
      <c r="P42" s="33">
        <f t="shared" ref="P42" si="384">Q42/E42</f>
        <v>1</v>
      </c>
      <c r="Q42" s="34">
        <f t="shared" ref="Q42" si="385">L42-O42</f>
        <v>7501</v>
      </c>
      <c r="R42" s="5">
        <f t="shared" ref="R42" si="386">O42+Q42</f>
        <v>7501</v>
      </c>
      <c r="S42" s="7">
        <f t="shared" ref="S42" si="387">+R42-E42</f>
        <v>0</v>
      </c>
      <c r="T42" s="29">
        <v>0</v>
      </c>
      <c r="U42" s="30">
        <f t="shared" ref="U42" si="388">E42*T42</f>
        <v>0</v>
      </c>
      <c r="V42" s="29">
        <v>1</v>
      </c>
      <c r="W42" s="30">
        <f t="shared" ref="W42" si="389">E42*V42</f>
        <v>7501</v>
      </c>
      <c r="X42" s="6">
        <f t="shared" ref="X42" si="390">U42+W42</f>
        <v>7501</v>
      </c>
      <c r="Y42" s="7"/>
      <c r="Z42" s="116">
        <v>1.4999999999999999E-2</v>
      </c>
      <c r="AA42" s="91">
        <f t="shared" ref="AA42" si="391">L42*Z42</f>
        <v>112.515</v>
      </c>
      <c r="AB42" s="90">
        <f t="shared" ref="AB42" si="392">100%-Z42</f>
        <v>0.98499999999999999</v>
      </c>
      <c r="AC42" s="91">
        <f t="shared" ref="AC42" si="393">L42*AB42</f>
        <v>7388.4849999999997</v>
      </c>
      <c r="AD42" s="92">
        <f t="shared" ref="AD42" si="394">AA42+AC42</f>
        <v>7501</v>
      </c>
      <c r="AE42" s="144">
        <f t="shared" ref="AE42" si="395">+AD42-E42</f>
        <v>0</v>
      </c>
    </row>
    <row r="43" spans="2:31" ht="15" customHeight="1">
      <c r="B43" s="85">
        <f t="shared" si="220"/>
        <v>19</v>
      </c>
      <c r="C43" s="32" t="s">
        <v>294</v>
      </c>
      <c r="D43" s="26" t="s">
        <v>146</v>
      </c>
      <c r="E43" s="31">
        <v>13004</v>
      </c>
      <c r="F43" s="27">
        <v>45090</v>
      </c>
      <c r="G43" s="7"/>
      <c r="H43" s="35">
        <v>0</v>
      </c>
      <c r="I43" s="36">
        <f t="shared" ref="I43" si="396">E43*H43</f>
        <v>0</v>
      </c>
      <c r="J43" s="35">
        <f t="shared" ref="J43" si="397">100%-H43</f>
        <v>1</v>
      </c>
      <c r="K43" s="36">
        <f t="shared" ref="K43" si="398">E43*J43</f>
        <v>13004</v>
      </c>
      <c r="L43" s="4">
        <f t="shared" ref="L43" si="399">I43+K43</f>
        <v>13004</v>
      </c>
      <c r="M43" s="7"/>
      <c r="N43" s="33">
        <f t="shared" ref="N43" si="400">O43/E43</f>
        <v>0</v>
      </c>
      <c r="O43" s="34">
        <v>0</v>
      </c>
      <c r="P43" s="33">
        <f t="shared" ref="P43" si="401">Q43/E43</f>
        <v>1</v>
      </c>
      <c r="Q43" s="34">
        <f t="shared" ref="Q43" si="402">L43-O43</f>
        <v>13004</v>
      </c>
      <c r="R43" s="5">
        <f t="shared" ref="R43" si="403">O43+Q43</f>
        <v>13004</v>
      </c>
      <c r="S43" s="7">
        <f t="shared" ref="S43" si="404">+R43-E43</f>
        <v>0</v>
      </c>
      <c r="T43" s="29">
        <v>0</v>
      </c>
      <c r="U43" s="30">
        <f t="shared" ref="U43" si="405">E43*T43</f>
        <v>0</v>
      </c>
      <c r="V43" s="29">
        <v>1</v>
      </c>
      <c r="W43" s="30">
        <f t="shared" ref="W43" si="406">E43*V43</f>
        <v>13004</v>
      </c>
      <c r="X43" s="6">
        <f t="shared" ref="X43" si="407">U43+W43</f>
        <v>13004</v>
      </c>
      <c r="Y43" s="7"/>
      <c r="Z43" s="116">
        <v>1.4999999999999999E-2</v>
      </c>
      <c r="AA43" s="91">
        <f t="shared" ref="AA43" si="408">L43*Z43</f>
        <v>195.06</v>
      </c>
      <c r="AB43" s="90">
        <f t="shared" ref="AB43" si="409">100%-Z43</f>
        <v>0.98499999999999999</v>
      </c>
      <c r="AC43" s="91">
        <f t="shared" ref="AC43" si="410">L43*AB43</f>
        <v>12808.94</v>
      </c>
      <c r="AD43" s="92">
        <f t="shared" ref="AD43" si="411">AA43+AC43</f>
        <v>13004</v>
      </c>
      <c r="AE43" s="144">
        <f t="shared" ref="AE43" si="412">+AD43-E43</f>
        <v>0</v>
      </c>
    </row>
    <row r="44" spans="2:31" ht="15" customHeight="1">
      <c r="B44" s="85">
        <f t="shared" si="220"/>
        <v>20</v>
      </c>
      <c r="C44" s="32" t="s">
        <v>329</v>
      </c>
      <c r="D44" s="26" t="s">
        <v>226</v>
      </c>
      <c r="E44" s="31">
        <v>72937</v>
      </c>
      <c r="F44" s="27">
        <v>45091</v>
      </c>
      <c r="G44" s="7"/>
      <c r="H44" s="35">
        <v>0</v>
      </c>
      <c r="I44" s="36">
        <f t="shared" ref="I44" si="413">E44*H44</f>
        <v>0</v>
      </c>
      <c r="J44" s="35">
        <f t="shared" ref="J44" si="414">100%-H44</f>
        <v>1</v>
      </c>
      <c r="K44" s="36">
        <f t="shared" ref="K44" si="415">E44*J44</f>
        <v>72937</v>
      </c>
      <c r="L44" s="4">
        <f t="shared" ref="L44" si="416">I44+K44</f>
        <v>72937</v>
      </c>
      <c r="M44" s="7"/>
      <c r="N44" s="33">
        <f>O44/E44</f>
        <v>0</v>
      </c>
      <c r="O44" s="34">
        <v>0</v>
      </c>
      <c r="P44" s="33">
        <f t="shared" ref="P44" si="417">Q44/E44</f>
        <v>1</v>
      </c>
      <c r="Q44" s="34">
        <f t="shared" ref="Q44" si="418">L44-O44</f>
        <v>72937</v>
      </c>
      <c r="R44" s="5">
        <f t="shared" ref="R44" si="419">O44+Q44</f>
        <v>72937</v>
      </c>
      <c r="S44" s="7">
        <f t="shared" ref="S44" si="420">+R44-E44</f>
        <v>0</v>
      </c>
      <c r="T44" s="29">
        <v>0</v>
      </c>
      <c r="U44" s="30">
        <f t="shared" ref="U44" si="421">E44*T44</f>
        <v>0</v>
      </c>
      <c r="V44" s="29">
        <v>1</v>
      </c>
      <c r="W44" s="30">
        <f t="shared" ref="W44" si="422">E44*V44</f>
        <v>72937</v>
      </c>
      <c r="X44" s="6">
        <f t="shared" ref="X44" si="423">U44+W44</f>
        <v>72937</v>
      </c>
      <c r="Y44" s="7"/>
      <c r="Z44" s="116">
        <v>1.4999999999999999E-2</v>
      </c>
      <c r="AA44" s="91">
        <f t="shared" ref="AA44" si="424">L44*Z44</f>
        <v>1094.0550000000001</v>
      </c>
      <c r="AB44" s="90">
        <f t="shared" ref="AB44" si="425">100%-Z44</f>
        <v>0.98499999999999999</v>
      </c>
      <c r="AC44" s="91">
        <f t="shared" ref="AC44" si="426">L44*AB44</f>
        <v>71842.944999999992</v>
      </c>
      <c r="AD44" s="92">
        <f t="shared" ref="AD44" si="427">AA44+AC44</f>
        <v>72936.999999999985</v>
      </c>
      <c r="AE44" s="144">
        <f t="shared" ref="AE44" si="428">+AD44-E44</f>
        <v>0</v>
      </c>
    </row>
    <row r="45" spans="2:31" ht="15" customHeight="1">
      <c r="B45" s="85">
        <f t="shared" si="220"/>
        <v>21</v>
      </c>
      <c r="C45" s="32" t="s">
        <v>330</v>
      </c>
      <c r="D45" s="26" t="s">
        <v>137</v>
      </c>
      <c r="E45" s="31">
        <v>59000</v>
      </c>
      <c r="F45" s="27">
        <v>45091</v>
      </c>
      <c r="G45" s="7"/>
      <c r="H45" s="35">
        <v>0</v>
      </c>
      <c r="I45" s="36">
        <f t="shared" ref="I45" si="429">E45*H45</f>
        <v>0</v>
      </c>
      <c r="J45" s="35">
        <f t="shared" ref="J45" si="430">100%-H45</f>
        <v>1</v>
      </c>
      <c r="K45" s="36">
        <f t="shared" ref="K45" si="431">E45*J45</f>
        <v>59000</v>
      </c>
      <c r="L45" s="4">
        <f t="shared" ref="L45" si="432">I45+K45</f>
        <v>59000</v>
      </c>
      <c r="M45" s="7"/>
      <c r="N45" s="33">
        <f t="shared" ref="N45" si="433">O45/E45</f>
        <v>0</v>
      </c>
      <c r="O45" s="34">
        <v>0</v>
      </c>
      <c r="P45" s="33">
        <f t="shared" ref="P45" si="434">Q45/E45</f>
        <v>1</v>
      </c>
      <c r="Q45" s="34">
        <f t="shared" ref="Q45" si="435">L45-O45</f>
        <v>59000</v>
      </c>
      <c r="R45" s="5">
        <f t="shared" ref="R45" si="436">O45+Q45</f>
        <v>59000</v>
      </c>
      <c r="S45" s="7">
        <f t="shared" ref="S45" si="437">+R45-E45</f>
        <v>0</v>
      </c>
      <c r="T45" s="29">
        <v>0</v>
      </c>
      <c r="U45" s="30">
        <f t="shared" ref="U45" si="438">E45*T45</f>
        <v>0</v>
      </c>
      <c r="V45" s="29">
        <v>1</v>
      </c>
      <c r="W45" s="30">
        <f t="shared" ref="W45" si="439">E45*V45</f>
        <v>59000</v>
      </c>
      <c r="X45" s="6">
        <f t="shared" ref="X45" si="440">U45+W45</f>
        <v>59000</v>
      </c>
      <c r="Y45" s="7"/>
      <c r="Z45" s="116">
        <v>1.4999999999999999E-2</v>
      </c>
      <c r="AA45" s="91">
        <f t="shared" ref="AA45" si="441">L45*Z45</f>
        <v>885</v>
      </c>
      <c r="AB45" s="90">
        <f t="shared" ref="AB45" si="442">100%-Z45</f>
        <v>0.98499999999999999</v>
      </c>
      <c r="AC45" s="91">
        <f t="shared" ref="AC45" si="443">L45*AB45</f>
        <v>58115</v>
      </c>
      <c r="AD45" s="92">
        <f t="shared" ref="AD45" si="444">AA45+AC45</f>
        <v>59000</v>
      </c>
      <c r="AE45" s="144">
        <f t="shared" ref="AE45" si="445">+AD45-E45</f>
        <v>0</v>
      </c>
    </row>
    <row r="46" spans="2:31" ht="15" customHeight="1">
      <c r="B46" s="85">
        <f t="shared" si="220"/>
        <v>22</v>
      </c>
      <c r="C46" s="32" t="s">
        <v>288</v>
      </c>
      <c r="D46" s="26" t="s">
        <v>146</v>
      </c>
      <c r="E46" s="31">
        <v>10993</v>
      </c>
      <c r="F46" s="27">
        <v>45092</v>
      </c>
      <c r="G46" s="7"/>
      <c r="H46" s="35">
        <v>0</v>
      </c>
      <c r="I46" s="36">
        <f t="shared" ref="I46" si="446">E46*H46</f>
        <v>0</v>
      </c>
      <c r="J46" s="35">
        <f t="shared" ref="J46" si="447">100%-H46</f>
        <v>1</v>
      </c>
      <c r="K46" s="36">
        <f t="shared" ref="K46" si="448">E46*J46</f>
        <v>10993</v>
      </c>
      <c r="L46" s="4">
        <f t="shared" ref="L46" si="449">I46+K46</f>
        <v>10993</v>
      </c>
      <c r="M46" s="7"/>
      <c r="N46" s="33">
        <f t="shared" ref="N46" si="450">O46/E46</f>
        <v>0</v>
      </c>
      <c r="O46" s="34">
        <v>0</v>
      </c>
      <c r="P46" s="33">
        <f t="shared" ref="P46" si="451">Q46/E46</f>
        <v>1</v>
      </c>
      <c r="Q46" s="34">
        <f t="shared" ref="Q46" si="452">L46-O46</f>
        <v>10993</v>
      </c>
      <c r="R46" s="5">
        <f t="shared" ref="R46" si="453">O46+Q46</f>
        <v>10993</v>
      </c>
      <c r="S46" s="7">
        <f t="shared" ref="S46" si="454">+R46-E46</f>
        <v>0</v>
      </c>
      <c r="T46" s="29">
        <v>0</v>
      </c>
      <c r="U46" s="30">
        <f t="shared" ref="U46" si="455">E46*T46</f>
        <v>0</v>
      </c>
      <c r="V46" s="29">
        <v>1</v>
      </c>
      <c r="W46" s="30">
        <f t="shared" ref="W46" si="456">E46*V46</f>
        <v>10993</v>
      </c>
      <c r="X46" s="6">
        <f t="shared" ref="X46" si="457">U46+W46</f>
        <v>10993</v>
      </c>
      <c r="Y46" s="7"/>
      <c r="Z46" s="116">
        <v>1.4999999999999999E-2</v>
      </c>
      <c r="AA46" s="91">
        <f t="shared" ref="AA46" si="458">L46*Z46</f>
        <v>164.89499999999998</v>
      </c>
      <c r="AB46" s="90">
        <f t="shared" ref="AB46" si="459">100%-Z46</f>
        <v>0.98499999999999999</v>
      </c>
      <c r="AC46" s="91">
        <f t="shared" ref="AC46" si="460">L46*AB46</f>
        <v>10828.105</v>
      </c>
      <c r="AD46" s="92">
        <f t="shared" ref="AD46" si="461">AA46+AC46</f>
        <v>10993</v>
      </c>
      <c r="AE46" s="144">
        <f t="shared" ref="AE46" si="462">+AD46-E46</f>
        <v>0</v>
      </c>
    </row>
    <row r="47" spans="2:31" ht="15" customHeight="1">
      <c r="B47" s="85">
        <f t="shared" si="220"/>
        <v>23</v>
      </c>
      <c r="C47" s="32" t="s">
        <v>316</v>
      </c>
      <c r="D47" s="26" t="s">
        <v>146</v>
      </c>
      <c r="E47" s="31">
        <v>13007</v>
      </c>
      <c r="F47" s="27">
        <v>45093</v>
      </c>
      <c r="G47" s="7"/>
      <c r="H47" s="35">
        <v>0</v>
      </c>
      <c r="I47" s="36">
        <f t="shared" ref="I47" si="463">E47*H47</f>
        <v>0</v>
      </c>
      <c r="J47" s="35">
        <f t="shared" ref="J47" si="464">100%-H47</f>
        <v>1</v>
      </c>
      <c r="K47" s="36">
        <f t="shared" ref="K47" si="465">E47*J47</f>
        <v>13007</v>
      </c>
      <c r="L47" s="4">
        <f t="shared" ref="L47" si="466">I47+K47</f>
        <v>13007</v>
      </c>
      <c r="M47" s="7"/>
      <c r="N47" s="33">
        <f t="shared" ref="N47" si="467">O47/E47</f>
        <v>0</v>
      </c>
      <c r="O47" s="34">
        <v>0</v>
      </c>
      <c r="P47" s="33">
        <f t="shared" ref="P47" si="468">Q47/E47</f>
        <v>1</v>
      </c>
      <c r="Q47" s="34">
        <f t="shared" ref="Q47" si="469">L47-O47</f>
        <v>13007</v>
      </c>
      <c r="R47" s="5">
        <f t="shared" ref="R47" si="470">O47+Q47</f>
        <v>13007</v>
      </c>
      <c r="S47" s="7">
        <f t="shared" ref="S47" si="471">+R47-E47</f>
        <v>0</v>
      </c>
      <c r="T47" s="29">
        <v>0</v>
      </c>
      <c r="U47" s="30">
        <f t="shared" ref="U47" si="472">E47*T47</f>
        <v>0</v>
      </c>
      <c r="V47" s="29">
        <v>1</v>
      </c>
      <c r="W47" s="30">
        <f t="shared" ref="W47" si="473">E47*V47</f>
        <v>13007</v>
      </c>
      <c r="X47" s="6">
        <f t="shared" ref="X47" si="474">U47+W47</f>
        <v>13007</v>
      </c>
      <c r="Y47" s="7"/>
      <c r="Z47" s="116">
        <v>1.4999999999999999E-2</v>
      </c>
      <c r="AA47" s="91">
        <f t="shared" ref="AA47" si="475">L47*Z47</f>
        <v>195.10499999999999</v>
      </c>
      <c r="AB47" s="90">
        <f t="shared" ref="AB47" si="476">100%-Z47</f>
        <v>0.98499999999999999</v>
      </c>
      <c r="AC47" s="91">
        <f t="shared" ref="AC47" si="477">L47*AB47</f>
        <v>12811.895</v>
      </c>
      <c r="AD47" s="92">
        <f t="shared" ref="AD47" si="478">AA47+AC47</f>
        <v>13007</v>
      </c>
      <c r="AE47" s="144">
        <f t="shared" ref="AE47" si="479">+AD47-E47</f>
        <v>0</v>
      </c>
    </row>
    <row r="48" spans="2:31" ht="15" customHeight="1">
      <c r="B48" s="85">
        <f t="shared" si="220"/>
        <v>24</v>
      </c>
      <c r="C48" s="32" t="s">
        <v>331</v>
      </c>
      <c r="D48" s="26" t="s">
        <v>333</v>
      </c>
      <c r="E48" s="31">
        <v>74000</v>
      </c>
      <c r="F48" s="27">
        <v>45093</v>
      </c>
      <c r="G48" s="7"/>
      <c r="H48" s="35">
        <v>0</v>
      </c>
      <c r="I48" s="36">
        <f t="shared" ref="I48:I50" si="480">E48*H48</f>
        <v>0</v>
      </c>
      <c r="J48" s="35">
        <f t="shared" ref="J48:J50" si="481">100%-H48</f>
        <v>1</v>
      </c>
      <c r="K48" s="36">
        <f t="shared" ref="K48:K50" si="482">E48*J48</f>
        <v>74000</v>
      </c>
      <c r="L48" s="4">
        <f t="shared" ref="L48:L50" si="483">I48+K48</f>
        <v>74000</v>
      </c>
      <c r="M48" s="7"/>
      <c r="N48" s="33">
        <f t="shared" ref="N48:N50" si="484">O48/E48</f>
        <v>0</v>
      </c>
      <c r="O48" s="34">
        <v>0</v>
      </c>
      <c r="P48" s="33">
        <f t="shared" ref="P48:P50" si="485">Q48/E48</f>
        <v>1</v>
      </c>
      <c r="Q48" s="34">
        <f t="shared" ref="Q48:Q50" si="486">L48-O48</f>
        <v>74000</v>
      </c>
      <c r="R48" s="5">
        <f t="shared" ref="R48:R50" si="487">O48+Q48</f>
        <v>74000</v>
      </c>
      <c r="S48" s="7">
        <f t="shared" ref="S48:S50" si="488">+R48-E48</f>
        <v>0</v>
      </c>
      <c r="T48" s="29">
        <v>0</v>
      </c>
      <c r="U48" s="30">
        <f t="shared" ref="U48:U50" si="489">E48*T48</f>
        <v>0</v>
      </c>
      <c r="V48" s="29">
        <v>1</v>
      </c>
      <c r="W48" s="30">
        <f t="shared" ref="W48:W50" si="490">E48*V48</f>
        <v>74000</v>
      </c>
      <c r="X48" s="6">
        <f t="shared" ref="X48:X50" si="491">U48+W48</f>
        <v>74000</v>
      </c>
      <c r="Y48" s="7"/>
      <c r="Z48" s="116">
        <v>1.4999999999999999E-2</v>
      </c>
      <c r="AA48" s="91">
        <f t="shared" ref="AA48:AA50" si="492">L48*Z48</f>
        <v>1110</v>
      </c>
      <c r="AB48" s="90">
        <f t="shared" ref="AB48:AB50" si="493">100%-Z48</f>
        <v>0.98499999999999999</v>
      </c>
      <c r="AC48" s="91">
        <f t="shared" ref="AC48:AC50" si="494">L48*AB48</f>
        <v>72890</v>
      </c>
      <c r="AD48" s="92">
        <f t="shared" ref="AD48:AD50" si="495">AA48+AC48</f>
        <v>74000</v>
      </c>
      <c r="AE48" s="144">
        <f t="shared" ref="AE48:AE50" si="496">+AD48-E48</f>
        <v>0</v>
      </c>
    </row>
    <row r="49" spans="2:31" ht="15" customHeight="1">
      <c r="B49" s="85">
        <f t="shared" si="220"/>
        <v>25</v>
      </c>
      <c r="C49" s="32" t="s">
        <v>332</v>
      </c>
      <c r="D49" s="26" t="s">
        <v>128</v>
      </c>
      <c r="E49" s="31">
        <v>54900</v>
      </c>
      <c r="F49" s="27">
        <v>45093</v>
      </c>
      <c r="G49" s="7"/>
      <c r="H49" s="35">
        <v>0</v>
      </c>
      <c r="I49" s="36">
        <f t="shared" si="480"/>
        <v>0</v>
      </c>
      <c r="J49" s="35">
        <f t="shared" si="481"/>
        <v>1</v>
      </c>
      <c r="K49" s="36">
        <f t="shared" si="482"/>
        <v>54900</v>
      </c>
      <c r="L49" s="4">
        <f t="shared" si="483"/>
        <v>54900</v>
      </c>
      <c r="M49" s="7"/>
      <c r="N49" s="33">
        <f t="shared" si="484"/>
        <v>0</v>
      </c>
      <c r="O49" s="34">
        <v>0</v>
      </c>
      <c r="P49" s="33">
        <f t="shared" si="485"/>
        <v>1</v>
      </c>
      <c r="Q49" s="34">
        <f t="shared" si="486"/>
        <v>54900</v>
      </c>
      <c r="R49" s="5">
        <f t="shared" si="487"/>
        <v>54900</v>
      </c>
      <c r="S49" s="7">
        <f t="shared" si="488"/>
        <v>0</v>
      </c>
      <c r="T49" s="29">
        <v>0</v>
      </c>
      <c r="U49" s="30">
        <f t="shared" si="489"/>
        <v>0</v>
      </c>
      <c r="V49" s="29">
        <v>1</v>
      </c>
      <c r="W49" s="30">
        <f t="shared" si="490"/>
        <v>54900</v>
      </c>
      <c r="X49" s="6">
        <f t="shared" si="491"/>
        <v>54900</v>
      </c>
      <c r="Y49" s="7"/>
      <c r="Z49" s="116">
        <v>1.4999999999999999E-2</v>
      </c>
      <c r="AA49" s="91">
        <f t="shared" si="492"/>
        <v>823.5</v>
      </c>
      <c r="AB49" s="90">
        <f t="shared" si="493"/>
        <v>0.98499999999999999</v>
      </c>
      <c r="AC49" s="91">
        <f t="shared" si="494"/>
        <v>54076.5</v>
      </c>
      <c r="AD49" s="92">
        <f t="shared" si="495"/>
        <v>54900</v>
      </c>
      <c r="AE49" s="144">
        <f t="shared" si="496"/>
        <v>0</v>
      </c>
    </row>
    <row r="50" spans="2:31" ht="15" customHeight="1">
      <c r="B50" s="85">
        <f t="shared" si="220"/>
        <v>26</v>
      </c>
      <c r="C50" s="32" t="s">
        <v>228</v>
      </c>
      <c r="D50" s="26" t="s">
        <v>87</v>
      </c>
      <c r="E50" s="31">
        <v>51555</v>
      </c>
      <c r="F50" s="27">
        <v>45094</v>
      </c>
      <c r="G50" s="7"/>
      <c r="H50" s="35">
        <v>0</v>
      </c>
      <c r="I50" s="36">
        <f t="shared" si="480"/>
        <v>0</v>
      </c>
      <c r="J50" s="35">
        <f t="shared" si="481"/>
        <v>1</v>
      </c>
      <c r="K50" s="36">
        <f t="shared" si="482"/>
        <v>51555</v>
      </c>
      <c r="L50" s="4">
        <f t="shared" si="483"/>
        <v>51555</v>
      </c>
      <c r="M50" s="7"/>
      <c r="N50" s="33">
        <f t="shared" si="484"/>
        <v>0</v>
      </c>
      <c r="O50" s="34">
        <v>0</v>
      </c>
      <c r="P50" s="33">
        <f t="shared" si="485"/>
        <v>1</v>
      </c>
      <c r="Q50" s="34">
        <f t="shared" si="486"/>
        <v>51555</v>
      </c>
      <c r="R50" s="5">
        <f t="shared" si="487"/>
        <v>51555</v>
      </c>
      <c r="S50" s="7">
        <f t="shared" si="488"/>
        <v>0</v>
      </c>
      <c r="T50" s="29">
        <v>0</v>
      </c>
      <c r="U50" s="30">
        <f t="shared" si="489"/>
        <v>0</v>
      </c>
      <c r="V50" s="29">
        <v>1</v>
      </c>
      <c r="W50" s="30">
        <f t="shared" si="490"/>
        <v>51555</v>
      </c>
      <c r="X50" s="6">
        <f t="shared" si="491"/>
        <v>51555</v>
      </c>
      <c r="Y50" s="7"/>
      <c r="Z50" s="116">
        <v>1.4999999999999999E-2</v>
      </c>
      <c r="AA50" s="91">
        <f t="shared" si="492"/>
        <v>773.32499999999993</v>
      </c>
      <c r="AB50" s="90">
        <f t="shared" si="493"/>
        <v>0.98499999999999999</v>
      </c>
      <c r="AC50" s="91">
        <f t="shared" si="494"/>
        <v>50781.675000000003</v>
      </c>
      <c r="AD50" s="92">
        <f t="shared" si="495"/>
        <v>51555</v>
      </c>
      <c r="AE50" s="144">
        <f t="shared" si="496"/>
        <v>0</v>
      </c>
    </row>
    <row r="51" spans="2:31" ht="15" customHeight="1">
      <c r="B51" s="85">
        <f t="shared" si="220"/>
        <v>27</v>
      </c>
      <c r="C51" s="32" t="s">
        <v>334</v>
      </c>
      <c r="D51" s="26" t="s">
        <v>133</v>
      </c>
      <c r="E51" s="31">
        <v>7505</v>
      </c>
      <c r="F51" s="27">
        <v>45094</v>
      </c>
      <c r="G51" s="7"/>
      <c r="H51" s="35">
        <v>0</v>
      </c>
      <c r="I51" s="36">
        <f t="shared" ref="I51:I55" si="497">E51*H51</f>
        <v>0</v>
      </c>
      <c r="J51" s="35">
        <f t="shared" ref="J51:J55" si="498">100%-H51</f>
        <v>1</v>
      </c>
      <c r="K51" s="36">
        <f t="shared" ref="K51:K55" si="499">E51*J51</f>
        <v>7505</v>
      </c>
      <c r="L51" s="4">
        <f t="shared" ref="L51:L55" si="500">I51+K51</f>
        <v>7505</v>
      </c>
      <c r="M51" s="7"/>
      <c r="N51" s="33">
        <f t="shared" ref="N51:N55" si="501">O51/E51</f>
        <v>0</v>
      </c>
      <c r="O51" s="34">
        <v>0</v>
      </c>
      <c r="P51" s="33">
        <f t="shared" ref="P51:P55" si="502">Q51/E51</f>
        <v>1</v>
      </c>
      <c r="Q51" s="34">
        <f t="shared" ref="Q51:Q55" si="503">L51-O51</f>
        <v>7505</v>
      </c>
      <c r="R51" s="5">
        <f t="shared" ref="R51:R55" si="504">O51+Q51</f>
        <v>7505</v>
      </c>
      <c r="S51" s="7">
        <f t="shared" ref="S51:S55" si="505">+R51-E51</f>
        <v>0</v>
      </c>
      <c r="T51" s="29">
        <v>0</v>
      </c>
      <c r="U51" s="30">
        <f t="shared" ref="U51:U55" si="506">E51*T51</f>
        <v>0</v>
      </c>
      <c r="V51" s="29">
        <v>1</v>
      </c>
      <c r="W51" s="30">
        <f t="shared" ref="W51:W55" si="507">E51*V51</f>
        <v>7505</v>
      </c>
      <c r="X51" s="6">
        <f t="shared" ref="X51:X55" si="508">U51+W51</f>
        <v>7505</v>
      </c>
      <c r="Y51" s="7"/>
      <c r="Z51" s="116">
        <v>1.4999999999999999E-2</v>
      </c>
      <c r="AA51" s="91">
        <f t="shared" ref="AA51:AA55" si="509">L51*Z51</f>
        <v>112.575</v>
      </c>
      <c r="AB51" s="90">
        <f t="shared" ref="AB51:AB55" si="510">100%-Z51</f>
        <v>0.98499999999999999</v>
      </c>
      <c r="AC51" s="91">
        <f t="shared" ref="AC51:AC55" si="511">L51*AB51</f>
        <v>7392.4250000000002</v>
      </c>
      <c r="AD51" s="92">
        <f t="shared" ref="AD51:AD55" si="512">AA51+AC51</f>
        <v>7505</v>
      </c>
      <c r="AE51" s="144">
        <f t="shared" ref="AE51:AE55" si="513">+AD51-E51</f>
        <v>0</v>
      </c>
    </row>
    <row r="52" spans="2:31" ht="15" customHeight="1">
      <c r="B52" s="85">
        <f t="shared" si="220"/>
        <v>28</v>
      </c>
      <c r="C52" s="32" t="s">
        <v>183</v>
      </c>
      <c r="D52" s="26" t="s">
        <v>123</v>
      </c>
      <c r="E52" s="31">
        <v>63000</v>
      </c>
      <c r="F52" s="27">
        <v>45094</v>
      </c>
      <c r="G52" s="7"/>
      <c r="H52" s="35">
        <v>0</v>
      </c>
      <c r="I52" s="36">
        <f t="shared" ref="I52" si="514">E52*H52</f>
        <v>0</v>
      </c>
      <c r="J52" s="35">
        <f t="shared" ref="J52" si="515">100%-H52</f>
        <v>1</v>
      </c>
      <c r="K52" s="36">
        <f t="shared" ref="K52" si="516">E52*J52</f>
        <v>63000</v>
      </c>
      <c r="L52" s="4">
        <f t="shared" ref="L52" si="517">I52+K52</f>
        <v>63000</v>
      </c>
      <c r="M52" s="7"/>
      <c r="N52" s="33">
        <f t="shared" ref="N52" si="518">O52/E52</f>
        <v>0</v>
      </c>
      <c r="O52" s="34">
        <v>0</v>
      </c>
      <c r="P52" s="33">
        <f t="shared" ref="P52" si="519">Q52/E52</f>
        <v>1</v>
      </c>
      <c r="Q52" s="34">
        <f t="shared" ref="Q52" si="520">L52-O52</f>
        <v>63000</v>
      </c>
      <c r="R52" s="5">
        <f t="shared" ref="R52" si="521">O52+Q52</f>
        <v>63000</v>
      </c>
      <c r="S52" s="7">
        <f t="shared" ref="S52" si="522">+R52-E52</f>
        <v>0</v>
      </c>
      <c r="T52" s="29">
        <v>0</v>
      </c>
      <c r="U52" s="30">
        <f t="shared" ref="U52" si="523">E52*T52</f>
        <v>0</v>
      </c>
      <c r="V52" s="29">
        <v>1</v>
      </c>
      <c r="W52" s="30">
        <f t="shared" ref="W52" si="524">E52*V52</f>
        <v>63000</v>
      </c>
      <c r="X52" s="6">
        <f t="shared" ref="X52" si="525">U52+W52</f>
        <v>63000</v>
      </c>
      <c r="Y52" s="7"/>
      <c r="Z52" s="116">
        <v>1.4999999999999999E-2</v>
      </c>
      <c r="AA52" s="91">
        <f t="shared" ref="AA52" si="526">L52*Z52</f>
        <v>945</v>
      </c>
      <c r="AB52" s="90">
        <f t="shared" ref="AB52" si="527">100%-Z52</f>
        <v>0.98499999999999999</v>
      </c>
      <c r="AC52" s="91">
        <f t="shared" ref="AC52" si="528">L52*AB52</f>
        <v>62055</v>
      </c>
      <c r="AD52" s="92">
        <f t="shared" ref="AD52" si="529">AA52+AC52</f>
        <v>63000</v>
      </c>
      <c r="AE52" s="144">
        <f t="shared" ref="AE52" si="530">+AD52-E52</f>
        <v>0</v>
      </c>
    </row>
    <row r="53" spans="2:31" ht="15" customHeight="1">
      <c r="B53" s="85">
        <f t="shared" si="220"/>
        <v>29</v>
      </c>
      <c r="C53" s="32" t="s">
        <v>191</v>
      </c>
      <c r="D53" s="26" t="s">
        <v>323</v>
      </c>
      <c r="E53" s="31">
        <v>12701</v>
      </c>
      <c r="F53" s="27">
        <v>45094</v>
      </c>
      <c r="G53" s="7"/>
      <c r="H53" s="35">
        <v>0</v>
      </c>
      <c r="I53" s="36">
        <f t="shared" si="497"/>
        <v>0</v>
      </c>
      <c r="J53" s="35">
        <f t="shared" si="498"/>
        <v>1</v>
      </c>
      <c r="K53" s="36">
        <f t="shared" si="499"/>
        <v>12701</v>
      </c>
      <c r="L53" s="4">
        <f t="shared" si="500"/>
        <v>12701</v>
      </c>
      <c r="M53" s="7"/>
      <c r="N53" s="33">
        <f t="shared" si="501"/>
        <v>0</v>
      </c>
      <c r="O53" s="34">
        <v>0</v>
      </c>
      <c r="P53" s="33">
        <f t="shared" si="502"/>
        <v>1</v>
      </c>
      <c r="Q53" s="34">
        <f t="shared" si="503"/>
        <v>12701</v>
      </c>
      <c r="R53" s="5">
        <f t="shared" si="504"/>
        <v>12701</v>
      </c>
      <c r="S53" s="7">
        <f t="shared" si="505"/>
        <v>0</v>
      </c>
      <c r="T53" s="29">
        <v>0</v>
      </c>
      <c r="U53" s="30">
        <f t="shared" si="506"/>
        <v>0</v>
      </c>
      <c r="V53" s="29">
        <v>1</v>
      </c>
      <c r="W53" s="30">
        <f t="shared" si="507"/>
        <v>12701</v>
      </c>
      <c r="X53" s="6">
        <f t="shared" si="508"/>
        <v>12701</v>
      </c>
      <c r="Y53" s="7"/>
      <c r="Z53" s="116">
        <v>1.4999999999999999E-2</v>
      </c>
      <c r="AA53" s="91">
        <f t="shared" si="509"/>
        <v>190.51499999999999</v>
      </c>
      <c r="AB53" s="90">
        <f t="shared" si="510"/>
        <v>0.98499999999999999</v>
      </c>
      <c r="AC53" s="91">
        <f t="shared" si="511"/>
        <v>12510.485000000001</v>
      </c>
      <c r="AD53" s="92">
        <f t="shared" si="512"/>
        <v>12701</v>
      </c>
      <c r="AE53" s="144">
        <f t="shared" si="513"/>
        <v>0</v>
      </c>
    </row>
    <row r="54" spans="2:31" ht="15" customHeight="1">
      <c r="B54" s="85">
        <f t="shared" si="220"/>
        <v>30</v>
      </c>
      <c r="C54" s="26" t="s">
        <v>176</v>
      </c>
      <c r="D54" s="26" t="s">
        <v>146</v>
      </c>
      <c r="E54" s="31">
        <v>13715</v>
      </c>
      <c r="F54" s="27">
        <v>45095</v>
      </c>
      <c r="G54" s="7"/>
      <c r="H54" s="35">
        <v>0</v>
      </c>
      <c r="I54" s="36">
        <f t="shared" si="497"/>
        <v>0</v>
      </c>
      <c r="J54" s="35">
        <f t="shared" si="498"/>
        <v>1</v>
      </c>
      <c r="K54" s="36">
        <f t="shared" si="499"/>
        <v>13715</v>
      </c>
      <c r="L54" s="4">
        <f t="shared" si="500"/>
        <v>13715</v>
      </c>
      <c r="M54" s="7"/>
      <c r="N54" s="33">
        <f t="shared" si="501"/>
        <v>0</v>
      </c>
      <c r="O54" s="34">
        <v>0</v>
      </c>
      <c r="P54" s="33">
        <f t="shared" si="502"/>
        <v>1</v>
      </c>
      <c r="Q54" s="34">
        <f t="shared" si="503"/>
        <v>13715</v>
      </c>
      <c r="R54" s="5">
        <f t="shared" si="504"/>
        <v>13715</v>
      </c>
      <c r="S54" s="7">
        <f t="shared" si="505"/>
        <v>0</v>
      </c>
      <c r="T54" s="29">
        <v>0</v>
      </c>
      <c r="U54" s="30">
        <f t="shared" si="506"/>
        <v>0</v>
      </c>
      <c r="V54" s="29">
        <v>1</v>
      </c>
      <c r="W54" s="30">
        <f t="shared" si="507"/>
        <v>13715</v>
      </c>
      <c r="X54" s="6">
        <f t="shared" si="508"/>
        <v>13715</v>
      </c>
      <c r="Y54" s="7"/>
      <c r="Z54" s="116">
        <v>1.4999999999999999E-2</v>
      </c>
      <c r="AA54" s="91">
        <f t="shared" si="509"/>
        <v>205.72499999999999</v>
      </c>
      <c r="AB54" s="90">
        <f t="shared" si="510"/>
        <v>0.98499999999999999</v>
      </c>
      <c r="AC54" s="91">
        <f t="shared" si="511"/>
        <v>13509.275</v>
      </c>
      <c r="AD54" s="92">
        <f t="shared" si="512"/>
        <v>13715</v>
      </c>
      <c r="AE54" s="144">
        <f t="shared" si="513"/>
        <v>0</v>
      </c>
    </row>
    <row r="55" spans="2:31" ht="15" customHeight="1">
      <c r="B55" s="85">
        <f t="shared" si="220"/>
        <v>31</v>
      </c>
      <c r="C55" s="26" t="s">
        <v>335</v>
      </c>
      <c r="D55" s="26" t="s">
        <v>146</v>
      </c>
      <c r="E55" s="31">
        <v>10224</v>
      </c>
      <c r="F55" s="27">
        <v>45096</v>
      </c>
      <c r="G55" s="7"/>
      <c r="H55" s="35">
        <v>0</v>
      </c>
      <c r="I55" s="36">
        <f t="shared" si="497"/>
        <v>0</v>
      </c>
      <c r="J55" s="35">
        <f t="shared" si="498"/>
        <v>1</v>
      </c>
      <c r="K55" s="36">
        <f t="shared" si="499"/>
        <v>10224</v>
      </c>
      <c r="L55" s="4">
        <f t="shared" si="500"/>
        <v>10224</v>
      </c>
      <c r="M55" s="7"/>
      <c r="N55" s="33">
        <f t="shared" si="501"/>
        <v>0</v>
      </c>
      <c r="O55" s="34">
        <v>0</v>
      </c>
      <c r="P55" s="33">
        <f t="shared" si="502"/>
        <v>1</v>
      </c>
      <c r="Q55" s="34">
        <f t="shared" si="503"/>
        <v>10224</v>
      </c>
      <c r="R55" s="5">
        <f t="shared" si="504"/>
        <v>10224</v>
      </c>
      <c r="S55" s="7">
        <f t="shared" si="505"/>
        <v>0</v>
      </c>
      <c r="T55" s="29">
        <v>0</v>
      </c>
      <c r="U55" s="30">
        <f t="shared" si="506"/>
        <v>0</v>
      </c>
      <c r="V55" s="29">
        <v>1</v>
      </c>
      <c r="W55" s="30">
        <f t="shared" si="507"/>
        <v>10224</v>
      </c>
      <c r="X55" s="6">
        <f t="shared" si="508"/>
        <v>10224</v>
      </c>
      <c r="Y55" s="7"/>
      <c r="Z55" s="116">
        <v>1.4999999999999999E-2</v>
      </c>
      <c r="AA55" s="91">
        <f t="shared" si="509"/>
        <v>153.35999999999999</v>
      </c>
      <c r="AB55" s="90">
        <f t="shared" si="510"/>
        <v>0.98499999999999999</v>
      </c>
      <c r="AC55" s="91">
        <f t="shared" si="511"/>
        <v>10070.64</v>
      </c>
      <c r="AD55" s="92">
        <f t="shared" si="512"/>
        <v>10224</v>
      </c>
      <c r="AE55" s="144">
        <f t="shared" si="513"/>
        <v>0</v>
      </c>
    </row>
    <row r="56" spans="2:31" ht="15" customHeight="1">
      <c r="B56" s="85">
        <f t="shared" si="220"/>
        <v>32</v>
      </c>
      <c r="C56" s="32" t="s">
        <v>336</v>
      </c>
      <c r="D56" s="26" t="s">
        <v>146</v>
      </c>
      <c r="E56" s="31">
        <v>10504</v>
      </c>
      <c r="F56" s="27">
        <v>45096</v>
      </c>
      <c r="G56" s="7"/>
      <c r="H56" s="35">
        <v>0</v>
      </c>
      <c r="I56" s="36">
        <f t="shared" ref="I56" si="531">E56*H56</f>
        <v>0</v>
      </c>
      <c r="J56" s="35">
        <f t="shared" ref="J56" si="532">100%-H56</f>
        <v>1</v>
      </c>
      <c r="K56" s="36">
        <f t="shared" ref="K56" si="533">E56*J56</f>
        <v>10504</v>
      </c>
      <c r="L56" s="4">
        <f t="shared" ref="L56" si="534">I56+K56</f>
        <v>10504</v>
      </c>
      <c r="M56" s="7"/>
      <c r="N56" s="33">
        <f t="shared" ref="N56" si="535">O56/E56</f>
        <v>0</v>
      </c>
      <c r="O56" s="34">
        <v>0</v>
      </c>
      <c r="P56" s="33">
        <f t="shared" ref="P56" si="536">Q56/E56</f>
        <v>1</v>
      </c>
      <c r="Q56" s="34">
        <f t="shared" ref="Q56" si="537">L56-O56</f>
        <v>10504</v>
      </c>
      <c r="R56" s="5">
        <f t="shared" ref="R56" si="538">O56+Q56</f>
        <v>10504</v>
      </c>
      <c r="S56" s="7">
        <f t="shared" ref="S56" si="539">+R56-E56</f>
        <v>0</v>
      </c>
      <c r="T56" s="29">
        <v>0</v>
      </c>
      <c r="U56" s="30">
        <f t="shared" ref="U56" si="540">E56*T56</f>
        <v>0</v>
      </c>
      <c r="V56" s="29">
        <v>1</v>
      </c>
      <c r="W56" s="30">
        <f t="shared" ref="W56" si="541">E56*V56</f>
        <v>10504</v>
      </c>
      <c r="X56" s="6">
        <f t="shared" ref="X56" si="542">U56+W56</f>
        <v>10504</v>
      </c>
      <c r="Y56" s="7"/>
      <c r="Z56" s="116">
        <v>1.4999999999999999E-2</v>
      </c>
      <c r="AA56" s="91">
        <f t="shared" ref="AA56" si="543">L56*Z56</f>
        <v>157.56</v>
      </c>
      <c r="AB56" s="90">
        <f t="shared" ref="AB56" si="544">100%-Z56</f>
        <v>0.98499999999999999</v>
      </c>
      <c r="AC56" s="91">
        <f t="shared" ref="AC56" si="545">L56*AB56</f>
        <v>10346.44</v>
      </c>
      <c r="AD56" s="92">
        <f t="shared" ref="AD56" si="546">AA56+AC56</f>
        <v>10504</v>
      </c>
      <c r="AE56" s="144">
        <f t="shared" ref="AE56" si="547">+AD56-E56</f>
        <v>0</v>
      </c>
    </row>
    <row r="57" spans="2:31" ht="15" customHeight="1">
      <c r="B57" s="85">
        <f t="shared" si="220"/>
        <v>33</v>
      </c>
      <c r="C57" s="32" t="s">
        <v>220</v>
      </c>
      <c r="D57" s="26" t="s">
        <v>171</v>
      </c>
      <c r="E57" s="31">
        <v>67950</v>
      </c>
      <c r="F57" s="27">
        <v>45096</v>
      </c>
      <c r="G57" s="7"/>
      <c r="H57" s="35">
        <v>0</v>
      </c>
      <c r="I57" s="36">
        <f t="shared" ref="I57" si="548">E57*H57</f>
        <v>0</v>
      </c>
      <c r="J57" s="35">
        <f t="shared" ref="J57" si="549">100%-H57</f>
        <v>1</v>
      </c>
      <c r="K57" s="36">
        <f t="shared" ref="K57" si="550">E57*J57</f>
        <v>67950</v>
      </c>
      <c r="L57" s="4">
        <f t="shared" ref="L57" si="551">I57+K57</f>
        <v>67950</v>
      </c>
      <c r="M57" s="7"/>
      <c r="N57" s="33">
        <f t="shared" ref="N57" si="552">O57/E57</f>
        <v>0</v>
      </c>
      <c r="O57" s="34">
        <v>0</v>
      </c>
      <c r="P57" s="33">
        <f t="shared" ref="P57" si="553">Q57/E57</f>
        <v>1</v>
      </c>
      <c r="Q57" s="34">
        <f t="shared" ref="Q57" si="554">L57-O57</f>
        <v>67950</v>
      </c>
      <c r="R57" s="5">
        <f t="shared" ref="R57" si="555">O57+Q57</f>
        <v>67950</v>
      </c>
      <c r="S57" s="7">
        <f t="shared" ref="S57" si="556">+R57-E57</f>
        <v>0</v>
      </c>
      <c r="T57" s="29">
        <v>0</v>
      </c>
      <c r="U57" s="30">
        <f t="shared" ref="U57" si="557">E57*T57</f>
        <v>0</v>
      </c>
      <c r="V57" s="29">
        <v>1</v>
      </c>
      <c r="W57" s="30">
        <f t="shared" ref="W57" si="558">E57*V57</f>
        <v>67950</v>
      </c>
      <c r="X57" s="6">
        <f t="shared" ref="X57" si="559">U57+W57</f>
        <v>67950</v>
      </c>
      <c r="Y57" s="7"/>
      <c r="Z57" s="116">
        <v>1.4999999999999999E-2</v>
      </c>
      <c r="AA57" s="91">
        <f t="shared" ref="AA57" si="560">L57*Z57</f>
        <v>1019.25</v>
      </c>
      <c r="AB57" s="90">
        <f t="shared" ref="AB57" si="561">100%-Z57</f>
        <v>0.98499999999999999</v>
      </c>
      <c r="AC57" s="91">
        <f t="shared" ref="AC57" si="562">L57*AB57</f>
        <v>66930.75</v>
      </c>
      <c r="AD57" s="92">
        <f t="shared" ref="AD57" si="563">AA57+AC57</f>
        <v>67950</v>
      </c>
      <c r="AE57" s="144">
        <f t="shared" ref="AE57" si="564">+AD57-E57</f>
        <v>0</v>
      </c>
    </row>
    <row r="58" spans="2:31" ht="15" customHeight="1">
      <c r="B58" s="85">
        <f t="shared" si="220"/>
        <v>34</v>
      </c>
      <c r="C58" s="32" t="s">
        <v>337</v>
      </c>
      <c r="D58" s="26" t="s">
        <v>241</v>
      </c>
      <c r="E58" s="31">
        <v>65046</v>
      </c>
      <c r="F58" s="27">
        <v>45097</v>
      </c>
      <c r="G58" s="7"/>
      <c r="H58" s="35">
        <v>0</v>
      </c>
      <c r="I58" s="36">
        <f t="shared" ref="I58" si="565">E58*H58</f>
        <v>0</v>
      </c>
      <c r="J58" s="35">
        <f t="shared" ref="J58" si="566">100%-H58</f>
        <v>1</v>
      </c>
      <c r="K58" s="36">
        <f t="shared" ref="K58" si="567">E58*J58</f>
        <v>65046</v>
      </c>
      <c r="L58" s="4">
        <f t="shared" ref="L58" si="568">I58+K58</f>
        <v>65046</v>
      </c>
      <c r="M58" s="7"/>
      <c r="N58" s="33">
        <f t="shared" ref="N58" si="569">O58/E58</f>
        <v>0</v>
      </c>
      <c r="O58" s="34">
        <v>0</v>
      </c>
      <c r="P58" s="33">
        <f t="shared" ref="P58" si="570">Q58/E58</f>
        <v>1</v>
      </c>
      <c r="Q58" s="34">
        <f t="shared" ref="Q58" si="571">L58-O58</f>
        <v>65046</v>
      </c>
      <c r="R58" s="5">
        <f t="shared" ref="R58" si="572">O58+Q58</f>
        <v>65046</v>
      </c>
      <c r="S58" s="7">
        <f t="shared" ref="S58" si="573">+R58-E58</f>
        <v>0</v>
      </c>
      <c r="T58" s="29">
        <v>0</v>
      </c>
      <c r="U58" s="30">
        <f t="shared" ref="U58" si="574">E58*T58</f>
        <v>0</v>
      </c>
      <c r="V58" s="29">
        <v>1</v>
      </c>
      <c r="W58" s="30">
        <f t="shared" ref="W58" si="575">E58*V58</f>
        <v>65046</v>
      </c>
      <c r="X58" s="6">
        <f t="shared" ref="X58" si="576">U58+W58</f>
        <v>65046</v>
      </c>
      <c r="Y58" s="7"/>
      <c r="Z58" s="116">
        <v>1.4999999999999999E-2</v>
      </c>
      <c r="AA58" s="91">
        <f t="shared" ref="AA58" si="577">L58*Z58</f>
        <v>975.68999999999994</v>
      </c>
      <c r="AB58" s="90">
        <f t="shared" ref="AB58" si="578">100%-Z58</f>
        <v>0.98499999999999999</v>
      </c>
      <c r="AC58" s="91">
        <f t="shared" ref="AC58" si="579">L58*AB58</f>
        <v>64070.31</v>
      </c>
      <c r="AD58" s="92">
        <f t="shared" ref="AD58" si="580">AA58+AC58</f>
        <v>65046</v>
      </c>
      <c r="AE58" s="144">
        <f t="shared" ref="AE58" si="581">+AD58-E58</f>
        <v>0</v>
      </c>
    </row>
    <row r="59" spans="2:31" ht="15" customHeight="1">
      <c r="B59" s="85">
        <f t="shared" si="220"/>
        <v>35</v>
      </c>
      <c r="C59" s="32" t="s">
        <v>338</v>
      </c>
      <c r="D59" s="26" t="s">
        <v>146</v>
      </c>
      <c r="E59" s="31">
        <v>13005</v>
      </c>
      <c r="F59" s="27">
        <v>45099</v>
      </c>
      <c r="G59" s="7"/>
      <c r="H59" s="35">
        <v>0</v>
      </c>
      <c r="I59" s="36">
        <f t="shared" ref="I59:I60" si="582">E59*H59</f>
        <v>0</v>
      </c>
      <c r="J59" s="35">
        <f t="shared" ref="J59:J60" si="583">100%-H59</f>
        <v>1</v>
      </c>
      <c r="K59" s="36">
        <f t="shared" ref="K59:K60" si="584">E59*J59</f>
        <v>13005</v>
      </c>
      <c r="L59" s="4">
        <f t="shared" ref="L59:L60" si="585">I59+K59</f>
        <v>13005</v>
      </c>
      <c r="M59" s="7"/>
      <c r="N59" s="33">
        <f t="shared" ref="N59:N60" si="586">O59/E59</f>
        <v>0</v>
      </c>
      <c r="O59" s="34">
        <v>0</v>
      </c>
      <c r="P59" s="33">
        <f t="shared" ref="P59:P60" si="587">Q59/E59</f>
        <v>1</v>
      </c>
      <c r="Q59" s="34">
        <f t="shared" ref="Q59:Q60" si="588">L59-O59</f>
        <v>13005</v>
      </c>
      <c r="R59" s="5">
        <f t="shared" ref="R59:R60" si="589">O59+Q59</f>
        <v>13005</v>
      </c>
      <c r="S59" s="7">
        <f t="shared" ref="S59:S60" si="590">+R59-E59</f>
        <v>0</v>
      </c>
      <c r="T59" s="29">
        <v>0</v>
      </c>
      <c r="U59" s="30">
        <f t="shared" ref="U59:U60" si="591">E59*T59</f>
        <v>0</v>
      </c>
      <c r="V59" s="29">
        <v>1</v>
      </c>
      <c r="W59" s="30">
        <f t="shared" ref="W59:W60" si="592">E59*V59</f>
        <v>13005</v>
      </c>
      <c r="X59" s="6">
        <f t="shared" ref="X59:X60" si="593">U59+W59</f>
        <v>13005</v>
      </c>
      <c r="Y59" s="7"/>
      <c r="Z59" s="116">
        <v>1.4999999999999999E-2</v>
      </c>
      <c r="AA59" s="91">
        <f t="shared" ref="AA59:AA60" si="594">L59*Z59</f>
        <v>195.07499999999999</v>
      </c>
      <c r="AB59" s="90">
        <f t="shared" ref="AB59:AB60" si="595">100%-Z59</f>
        <v>0.98499999999999999</v>
      </c>
      <c r="AC59" s="91">
        <f t="shared" ref="AC59:AC60" si="596">L59*AB59</f>
        <v>12809.924999999999</v>
      </c>
      <c r="AD59" s="92">
        <f t="shared" ref="AD59:AD60" si="597">AA59+AC59</f>
        <v>13005</v>
      </c>
      <c r="AE59" s="144">
        <f t="shared" ref="AE59:AE60" si="598">+AD59-E59</f>
        <v>0</v>
      </c>
    </row>
    <row r="60" spans="2:31" ht="15" customHeight="1">
      <c r="B60" s="85">
        <f t="shared" si="220"/>
        <v>36</v>
      </c>
      <c r="C60" s="32" t="s">
        <v>339</v>
      </c>
      <c r="D60" s="26" t="s">
        <v>226</v>
      </c>
      <c r="E60" s="31">
        <v>67090</v>
      </c>
      <c r="F60" s="27">
        <v>45099</v>
      </c>
      <c r="G60" s="7"/>
      <c r="H60" s="35">
        <v>0</v>
      </c>
      <c r="I60" s="36">
        <f t="shared" si="582"/>
        <v>0</v>
      </c>
      <c r="J60" s="35">
        <f t="shared" si="583"/>
        <v>1</v>
      </c>
      <c r="K60" s="36">
        <f t="shared" si="584"/>
        <v>67090</v>
      </c>
      <c r="L60" s="4">
        <f t="shared" si="585"/>
        <v>67090</v>
      </c>
      <c r="M60" s="7"/>
      <c r="N60" s="33">
        <f t="shared" si="586"/>
        <v>0</v>
      </c>
      <c r="O60" s="34">
        <v>0</v>
      </c>
      <c r="P60" s="33">
        <f t="shared" si="587"/>
        <v>1</v>
      </c>
      <c r="Q60" s="34">
        <f t="shared" si="588"/>
        <v>67090</v>
      </c>
      <c r="R60" s="5">
        <f t="shared" si="589"/>
        <v>67090</v>
      </c>
      <c r="S60" s="7">
        <f t="shared" si="590"/>
        <v>0</v>
      </c>
      <c r="T60" s="29">
        <v>0</v>
      </c>
      <c r="U60" s="30">
        <f t="shared" si="591"/>
        <v>0</v>
      </c>
      <c r="V60" s="29">
        <v>1</v>
      </c>
      <c r="W60" s="30">
        <f t="shared" si="592"/>
        <v>67090</v>
      </c>
      <c r="X60" s="6">
        <f t="shared" si="593"/>
        <v>67090</v>
      </c>
      <c r="Y60" s="7"/>
      <c r="Z60" s="116">
        <v>1.4999999999999999E-2</v>
      </c>
      <c r="AA60" s="91">
        <f t="shared" si="594"/>
        <v>1006.3499999999999</v>
      </c>
      <c r="AB60" s="90">
        <f t="shared" si="595"/>
        <v>0.98499999999999999</v>
      </c>
      <c r="AC60" s="91">
        <f t="shared" si="596"/>
        <v>66083.649999999994</v>
      </c>
      <c r="AD60" s="92">
        <f t="shared" si="597"/>
        <v>67090</v>
      </c>
      <c r="AE60" s="144">
        <f t="shared" si="598"/>
        <v>0</v>
      </c>
    </row>
    <row r="61" spans="2:31" ht="15" customHeight="1">
      <c r="B61" s="85">
        <f t="shared" si="220"/>
        <v>37</v>
      </c>
      <c r="C61" s="32" t="s">
        <v>149</v>
      </c>
      <c r="D61" s="26" t="s">
        <v>150</v>
      </c>
      <c r="E61" s="31">
        <v>41002</v>
      </c>
      <c r="F61" s="27">
        <v>45099</v>
      </c>
      <c r="G61" s="7"/>
      <c r="H61" s="35">
        <v>0</v>
      </c>
      <c r="I61" s="36">
        <f t="shared" ref="I61" si="599">E61*H61</f>
        <v>0</v>
      </c>
      <c r="J61" s="35">
        <f t="shared" ref="J61" si="600">100%-H61</f>
        <v>1</v>
      </c>
      <c r="K61" s="36">
        <f t="shared" ref="K61" si="601">E61*J61</f>
        <v>41002</v>
      </c>
      <c r="L61" s="4">
        <f t="shared" ref="L61" si="602">I61+K61</f>
        <v>41002</v>
      </c>
      <c r="M61" s="7"/>
      <c r="N61" s="33">
        <f t="shared" ref="N61" si="603">O61/E61</f>
        <v>0</v>
      </c>
      <c r="O61" s="34">
        <v>0</v>
      </c>
      <c r="P61" s="33">
        <f t="shared" ref="P61" si="604">Q61/E61</f>
        <v>1</v>
      </c>
      <c r="Q61" s="34">
        <f t="shared" ref="Q61" si="605">L61-O61</f>
        <v>41002</v>
      </c>
      <c r="R61" s="5">
        <f t="shared" ref="R61" si="606">O61+Q61</f>
        <v>41002</v>
      </c>
      <c r="S61" s="7">
        <f t="shared" ref="S61" si="607">+R61-E61</f>
        <v>0</v>
      </c>
      <c r="T61" s="29">
        <v>0</v>
      </c>
      <c r="U61" s="30">
        <f t="shared" ref="U61" si="608">E61*T61</f>
        <v>0</v>
      </c>
      <c r="V61" s="29">
        <v>1</v>
      </c>
      <c r="W61" s="30">
        <f t="shared" ref="W61" si="609">E61*V61</f>
        <v>41002</v>
      </c>
      <c r="X61" s="6">
        <f t="shared" ref="X61" si="610">U61+W61</f>
        <v>41002</v>
      </c>
      <c r="Y61" s="7"/>
      <c r="Z61" s="116">
        <v>1.4999999999999999E-2</v>
      </c>
      <c r="AA61" s="91">
        <f t="shared" ref="AA61" si="611">L61*Z61</f>
        <v>615.03</v>
      </c>
      <c r="AB61" s="90">
        <f t="shared" ref="AB61" si="612">100%-Z61</f>
        <v>0.98499999999999999</v>
      </c>
      <c r="AC61" s="91">
        <f t="shared" ref="AC61" si="613">L61*AB61</f>
        <v>40386.97</v>
      </c>
      <c r="AD61" s="92">
        <f t="shared" ref="AD61" si="614">AA61+AC61</f>
        <v>41002</v>
      </c>
      <c r="AE61" s="144">
        <f t="shared" ref="AE61" si="615">+AD61-E61</f>
        <v>0</v>
      </c>
    </row>
    <row r="62" spans="2:31" ht="15" customHeight="1">
      <c r="B62" s="85">
        <f t="shared" si="220"/>
        <v>38</v>
      </c>
      <c r="C62" s="32" t="s">
        <v>340</v>
      </c>
      <c r="D62" s="26" t="s">
        <v>182</v>
      </c>
      <c r="E62" s="31">
        <v>69915</v>
      </c>
      <c r="F62" s="27">
        <v>45100</v>
      </c>
      <c r="G62" s="7"/>
      <c r="H62" s="35">
        <v>0</v>
      </c>
      <c r="I62" s="36">
        <f t="shared" ref="I62" si="616">E62*H62</f>
        <v>0</v>
      </c>
      <c r="J62" s="35">
        <f t="shared" ref="J62" si="617">100%-H62</f>
        <v>1</v>
      </c>
      <c r="K62" s="36">
        <f t="shared" ref="K62" si="618">E62*J62</f>
        <v>69915</v>
      </c>
      <c r="L62" s="4">
        <f t="shared" ref="L62" si="619">I62+K62</f>
        <v>69915</v>
      </c>
      <c r="M62" s="7"/>
      <c r="N62" s="33">
        <f t="shared" ref="N62" si="620">O62/E62</f>
        <v>0</v>
      </c>
      <c r="O62" s="34">
        <v>0</v>
      </c>
      <c r="P62" s="33">
        <f t="shared" ref="P62" si="621">Q62/E62</f>
        <v>1</v>
      </c>
      <c r="Q62" s="34">
        <f t="shared" ref="Q62" si="622">L62-O62</f>
        <v>69915</v>
      </c>
      <c r="R62" s="5">
        <f t="shared" ref="R62" si="623">O62+Q62</f>
        <v>69915</v>
      </c>
      <c r="S62" s="7">
        <f t="shared" ref="S62" si="624">+R62-E62</f>
        <v>0</v>
      </c>
      <c r="T62" s="29">
        <v>0</v>
      </c>
      <c r="U62" s="30">
        <f t="shared" ref="U62" si="625">E62*T62</f>
        <v>0</v>
      </c>
      <c r="V62" s="29">
        <v>1</v>
      </c>
      <c r="W62" s="30">
        <f t="shared" ref="W62" si="626">E62*V62</f>
        <v>69915</v>
      </c>
      <c r="X62" s="6">
        <f t="shared" ref="X62" si="627">U62+W62</f>
        <v>69915</v>
      </c>
      <c r="Y62" s="7"/>
      <c r="Z62" s="116">
        <v>1.4999999999999999E-2</v>
      </c>
      <c r="AA62" s="91">
        <f t="shared" ref="AA62" si="628">L62*Z62</f>
        <v>1048.7249999999999</v>
      </c>
      <c r="AB62" s="90">
        <f t="shared" ref="AB62" si="629">100%-Z62</f>
        <v>0.98499999999999999</v>
      </c>
      <c r="AC62" s="91">
        <f t="shared" ref="AC62" si="630">L62*AB62</f>
        <v>68866.274999999994</v>
      </c>
      <c r="AD62" s="92">
        <f t="shared" ref="AD62" si="631">AA62+AC62</f>
        <v>69915</v>
      </c>
      <c r="AE62" s="144">
        <f t="shared" ref="AE62" si="632">+AD62-E62</f>
        <v>0</v>
      </c>
    </row>
    <row r="63" spans="2:31" ht="15" customHeight="1">
      <c r="B63" s="85">
        <f t="shared" si="220"/>
        <v>39</v>
      </c>
      <c r="C63" s="32" t="s">
        <v>153</v>
      </c>
      <c r="D63" s="26" t="s">
        <v>146</v>
      </c>
      <c r="E63" s="31">
        <v>13002</v>
      </c>
      <c r="F63" s="27">
        <v>45102</v>
      </c>
      <c r="G63" s="7"/>
      <c r="H63" s="35">
        <v>0</v>
      </c>
      <c r="I63" s="36">
        <f t="shared" ref="I63" si="633">E63*H63</f>
        <v>0</v>
      </c>
      <c r="J63" s="35">
        <f t="shared" ref="J63" si="634">100%-H63</f>
        <v>1</v>
      </c>
      <c r="K63" s="36">
        <f t="shared" ref="K63" si="635">E63*J63</f>
        <v>13002</v>
      </c>
      <c r="L63" s="4">
        <f t="shared" ref="L63" si="636">I63+K63</f>
        <v>13002</v>
      </c>
      <c r="M63" s="7"/>
      <c r="N63" s="33">
        <f t="shared" ref="N63" si="637">O63/E63</f>
        <v>0</v>
      </c>
      <c r="O63" s="34">
        <v>0</v>
      </c>
      <c r="P63" s="33">
        <f t="shared" ref="P63" si="638">Q63/E63</f>
        <v>1</v>
      </c>
      <c r="Q63" s="34">
        <f t="shared" ref="Q63" si="639">L63-O63</f>
        <v>13002</v>
      </c>
      <c r="R63" s="5">
        <f t="shared" ref="R63" si="640">O63+Q63</f>
        <v>13002</v>
      </c>
      <c r="S63" s="7">
        <f t="shared" ref="S63" si="641">+R63-E63</f>
        <v>0</v>
      </c>
      <c r="T63" s="29">
        <v>0</v>
      </c>
      <c r="U63" s="30">
        <f t="shared" ref="U63" si="642">E63*T63</f>
        <v>0</v>
      </c>
      <c r="V63" s="29">
        <v>1</v>
      </c>
      <c r="W63" s="30">
        <f t="shared" ref="W63" si="643">E63*V63</f>
        <v>13002</v>
      </c>
      <c r="X63" s="6">
        <f t="shared" ref="X63" si="644">U63+W63</f>
        <v>13002</v>
      </c>
      <c r="Y63" s="7"/>
      <c r="Z63" s="116">
        <v>1.4999999999999999E-2</v>
      </c>
      <c r="AA63" s="91">
        <f t="shared" ref="AA63" si="645">L63*Z63</f>
        <v>195.03</v>
      </c>
      <c r="AB63" s="90">
        <f t="shared" ref="AB63" si="646">100%-Z63</f>
        <v>0.98499999999999999</v>
      </c>
      <c r="AC63" s="91">
        <f t="shared" ref="AC63" si="647">L63*AB63</f>
        <v>12806.97</v>
      </c>
      <c r="AD63" s="92">
        <f t="shared" ref="AD63" si="648">AA63+AC63</f>
        <v>13002</v>
      </c>
      <c r="AE63" s="144">
        <f t="shared" ref="AE63" si="649">+AD63-E63</f>
        <v>0</v>
      </c>
    </row>
    <row r="64" spans="2:31" ht="15" customHeight="1">
      <c r="B64" s="85">
        <f t="shared" si="220"/>
        <v>40</v>
      </c>
      <c r="C64" s="32" t="s">
        <v>342</v>
      </c>
      <c r="D64" s="26" t="s">
        <v>128</v>
      </c>
      <c r="E64" s="31">
        <v>65900</v>
      </c>
      <c r="F64" s="27">
        <v>45102</v>
      </c>
      <c r="G64" s="7"/>
      <c r="H64" s="35">
        <v>0</v>
      </c>
      <c r="I64" s="36">
        <f t="shared" ref="I64" si="650">E64*H64</f>
        <v>0</v>
      </c>
      <c r="J64" s="35">
        <f t="shared" ref="J64" si="651">100%-H64</f>
        <v>1</v>
      </c>
      <c r="K64" s="36">
        <f t="shared" ref="K64" si="652">E64*J64</f>
        <v>65900</v>
      </c>
      <c r="L64" s="4">
        <f t="shared" ref="L64" si="653">I64+K64</f>
        <v>65900</v>
      </c>
      <c r="M64" s="7"/>
      <c r="N64" s="33">
        <f t="shared" ref="N64" si="654">O64/E64</f>
        <v>0</v>
      </c>
      <c r="O64" s="34">
        <v>0</v>
      </c>
      <c r="P64" s="33">
        <f t="shared" ref="P64" si="655">Q64/E64</f>
        <v>1</v>
      </c>
      <c r="Q64" s="34">
        <f t="shared" ref="Q64" si="656">L64-O64</f>
        <v>65900</v>
      </c>
      <c r="R64" s="5">
        <f t="shared" ref="R64" si="657">O64+Q64</f>
        <v>65900</v>
      </c>
      <c r="S64" s="7">
        <f t="shared" ref="S64" si="658">+R64-E64</f>
        <v>0</v>
      </c>
      <c r="T64" s="29">
        <v>0</v>
      </c>
      <c r="U64" s="30">
        <f t="shared" ref="U64" si="659">E64*T64</f>
        <v>0</v>
      </c>
      <c r="V64" s="29">
        <v>1</v>
      </c>
      <c r="W64" s="30">
        <f t="shared" ref="W64" si="660">E64*V64</f>
        <v>65900</v>
      </c>
      <c r="X64" s="6">
        <f t="shared" ref="X64" si="661">U64+W64</f>
        <v>65900</v>
      </c>
      <c r="Y64" s="7"/>
      <c r="Z64" s="116">
        <v>1.4999999999999999E-2</v>
      </c>
      <c r="AA64" s="91">
        <f t="shared" ref="AA64" si="662">L64*Z64</f>
        <v>988.5</v>
      </c>
      <c r="AB64" s="90">
        <f t="shared" ref="AB64" si="663">100%-Z64</f>
        <v>0.98499999999999999</v>
      </c>
      <c r="AC64" s="91">
        <f t="shared" ref="AC64" si="664">L64*AB64</f>
        <v>64911.5</v>
      </c>
      <c r="AD64" s="92">
        <f t="shared" ref="AD64" si="665">AA64+AC64</f>
        <v>65900</v>
      </c>
      <c r="AE64" s="144">
        <f t="shared" ref="AE64" si="666">+AD64-E64</f>
        <v>0</v>
      </c>
    </row>
    <row r="65" spans="2:31" ht="15" customHeight="1">
      <c r="B65" s="85">
        <f t="shared" si="220"/>
        <v>41</v>
      </c>
      <c r="C65" s="32" t="s">
        <v>334</v>
      </c>
      <c r="D65" s="26" t="s">
        <v>133</v>
      </c>
      <c r="E65" s="31">
        <v>7574</v>
      </c>
      <c r="F65" s="27">
        <v>45103</v>
      </c>
      <c r="G65" s="7"/>
      <c r="H65" s="35">
        <v>0</v>
      </c>
      <c r="I65" s="36">
        <f t="shared" ref="I65" si="667">E65*H65</f>
        <v>0</v>
      </c>
      <c r="J65" s="35">
        <f t="shared" ref="J65" si="668">100%-H65</f>
        <v>1</v>
      </c>
      <c r="K65" s="36">
        <f t="shared" ref="K65" si="669">E65*J65</f>
        <v>7574</v>
      </c>
      <c r="L65" s="4">
        <f t="shared" ref="L65" si="670">I65+K65</f>
        <v>7574</v>
      </c>
      <c r="M65" s="7"/>
      <c r="N65" s="33">
        <f t="shared" ref="N65" si="671">O65/E65</f>
        <v>0</v>
      </c>
      <c r="O65" s="34">
        <v>0</v>
      </c>
      <c r="P65" s="33">
        <f t="shared" ref="P65" si="672">Q65/E65</f>
        <v>1</v>
      </c>
      <c r="Q65" s="34">
        <f t="shared" ref="Q65" si="673">L65-O65</f>
        <v>7574</v>
      </c>
      <c r="R65" s="5">
        <f t="shared" ref="R65" si="674">O65+Q65</f>
        <v>7574</v>
      </c>
      <c r="S65" s="7">
        <f t="shared" ref="S65" si="675">+R65-E65</f>
        <v>0</v>
      </c>
      <c r="T65" s="29">
        <v>0</v>
      </c>
      <c r="U65" s="30">
        <f t="shared" ref="U65" si="676">E65*T65</f>
        <v>0</v>
      </c>
      <c r="V65" s="29">
        <v>1</v>
      </c>
      <c r="W65" s="30">
        <f t="shared" ref="W65" si="677">E65*V65</f>
        <v>7574</v>
      </c>
      <c r="X65" s="6">
        <f t="shared" ref="X65" si="678">U65+W65</f>
        <v>7574</v>
      </c>
      <c r="Y65" s="7"/>
      <c r="Z65" s="116">
        <v>1.4999999999999999E-2</v>
      </c>
      <c r="AA65" s="91">
        <f t="shared" ref="AA65" si="679">L65*Z65</f>
        <v>113.61</v>
      </c>
      <c r="AB65" s="90">
        <f t="shared" ref="AB65" si="680">100%-Z65</f>
        <v>0.98499999999999999</v>
      </c>
      <c r="AC65" s="91">
        <f t="shared" ref="AC65" si="681">L65*AB65</f>
        <v>7460.39</v>
      </c>
      <c r="AD65" s="92">
        <f t="shared" ref="AD65" si="682">AA65+AC65</f>
        <v>7574</v>
      </c>
      <c r="AE65" s="144">
        <f t="shared" ref="AE65" si="683">+AD65-E65</f>
        <v>0</v>
      </c>
    </row>
    <row r="66" spans="2:31" ht="15" customHeight="1">
      <c r="B66" s="85">
        <f t="shared" si="220"/>
        <v>42</v>
      </c>
      <c r="C66" s="32" t="s">
        <v>343</v>
      </c>
      <c r="D66" s="26" t="s">
        <v>146</v>
      </c>
      <c r="E66" s="31">
        <v>10006</v>
      </c>
      <c r="F66" s="27">
        <v>45104</v>
      </c>
      <c r="G66" s="7"/>
      <c r="H66" s="35">
        <v>0</v>
      </c>
      <c r="I66" s="36">
        <f t="shared" ref="I66" si="684">E66*H66</f>
        <v>0</v>
      </c>
      <c r="J66" s="35">
        <f t="shared" ref="J66" si="685">100%-H66</f>
        <v>1</v>
      </c>
      <c r="K66" s="36">
        <f t="shared" ref="K66" si="686">E66*J66</f>
        <v>10006</v>
      </c>
      <c r="L66" s="4">
        <f t="shared" ref="L66" si="687">I66+K66</f>
        <v>10006</v>
      </c>
      <c r="M66" s="7"/>
      <c r="N66" s="33">
        <f t="shared" ref="N66" si="688">O66/E66</f>
        <v>0</v>
      </c>
      <c r="O66" s="34">
        <v>0</v>
      </c>
      <c r="P66" s="33">
        <f t="shared" ref="P66" si="689">Q66/E66</f>
        <v>1</v>
      </c>
      <c r="Q66" s="34">
        <f t="shared" ref="Q66" si="690">L66-O66</f>
        <v>10006</v>
      </c>
      <c r="R66" s="5">
        <f t="shared" ref="R66" si="691">O66+Q66</f>
        <v>10006</v>
      </c>
      <c r="S66" s="7">
        <f t="shared" ref="S66" si="692">+R66-E66</f>
        <v>0</v>
      </c>
      <c r="T66" s="29">
        <v>0</v>
      </c>
      <c r="U66" s="30">
        <f t="shared" ref="U66" si="693">E66*T66</f>
        <v>0</v>
      </c>
      <c r="V66" s="29">
        <v>1</v>
      </c>
      <c r="W66" s="30">
        <f t="shared" ref="W66" si="694">E66*V66</f>
        <v>10006</v>
      </c>
      <c r="X66" s="6">
        <f t="shared" ref="X66" si="695">U66+W66</f>
        <v>10006</v>
      </c>
      <c r="Y66" s="7"/>
      <c r="Z66" s="116">
        <v>1.4999999999999999E-2</v>
      </c>
      <c r="AA66" s="91">
        <f t="shared" ref="AA66" si="696">L66*Z66</f>
        <v>150.09</v>
      </c>
      <c r="AB66" s="90">
        <f t="shared" ref="AB66" si="697">100%-Z66</f>
        <v>0.98499999999999999</v>
      </c>
      <c r="AC66" s="91">
        <f t="shared" ref="AC66" si="698">L66*AB66</f>
        <v>9855.91</v>
      </c>
      <c r="AD66" s="92">
        <f t="shared" ref="AD66" si="699">AA66+AC66</f>
        <v>10006</v>
      </c>
      <c r="AE66" s="144">
        <f t="shared" ref="AE66" si="700">+AD66-E66</f>
        <v>0</v>
      </c>
    </row>
    <row r="67" spans="2:31" ht="15" customHeight="1">
      <c r="B67" s="85">
        <f t="shared" si="220"/>
        <v>43</v>
      </c>
      <c r="C67" s="32" t="s">
        <v>274</v>
      </c>
      <c r="D67" s="26" t="s">
        <v>87</v>
      </c>
      <c r="E67" s="31">
        <v>51202</v>
      </c>
      <c r="F67" s="27">
        <v>45104</v>
      </c>
      <c r="G67" s="7"/>
      <c r="H67" s="35">
        <v>0</v>
      </c>
      <c r="I67" s="36">
        <f t="shared" ref="I67" si="701">E67*H67</f>
        <v>0</v>
      </c>
      <c r="J67" s="35">
        <f t="shared" ref="J67" si="702">100%-H67</f>
        <v>1</v>
      </c>
      <c r="K67" s="36">
        <f t="shared" ref="K67" si="703">E67*J67</f>
        <v>51202</v>
      </c>
      <c r="L67" s="4">
        <f t="shared" ref="L67" si="704">I67+K67</f>
        <v>51202</v>
      </c>
      <c r="M67" s="7"/>
      <c r="N67" s="33">
        <f t="shared" ref="N67" si="705">O67/E67</f>
        <v>0</v>
      </c>
      <c r="O67" s="34">
        <v>0</v>
      </c>
      <c r="P67" s="33">
        <f t="shared" ref="P67" si="706">Q67/E67</f>
        <v>1</v>
      </c>
      <c r="Q67" s="34">
        <f t="shared" ref="Q67" si="707">L67-O67</f>
        <v>51202</v>
      </c>
      <c r="R67" s="5">
        <f t="shared" ref="R67" si="708">O67+Q67</f>
        <v>51202</v>
      </c>
      <c r="S67" s="7">
        <f t="shared" ref="S67" si="709">+R67-E67</f>
        <v>0</v>
      </c>
      <c r="T67" s="29">
        <v>0</v>
      </c>
      <c r="U67" s="30">
        <f t="shared" ref="U67" si="710">E67*T67</f>
        <v>0</v>
      </c>
      <c r="V67" s="29">
        <v>1</v>
      </c>
      <c r="W67" s="30">
        <f t="shared" ref="W67" si="711">E67*V67</f>
        <v>51202</v>
      </c>
      <c r="X67" s="6">
        <f t="shared" ref="X67" si="712">U67+W67</f>
        <v>51202</v>
      </c>
      <c r="Y67" s="7"/>
      <c r="Z67" s="116">
        <v>1.4999999999999999E-2</v>
      </c>
      <c r="AA67" s="91">
        <f t="shared" ref="AA67" si="713">L67*Z67</f>
        <v>768.03</v>
      </c>
      <c r="AB67" s="90">
        <f t="shared" ref="AB67" si="714">100%-Z67</f>
        <v>0.98499999999999999</v>
      </c>
      <c r="AC67" s="91">
        <f t="shared" ref="AC67" si="715">L67*AB67</f>
        <v>50433.97</v>
      </c>
      <c r="AD67" s="92">
        <f t="shared" ref="AD67" si="716">AA67+AC67</f>
        <v>51202</v>
      </c>
      <c r="AE67" s="144">
        <f t="shared" ref="AE67" si="717">+AD67-E67</f>
        <v>0</v>
      </c>
    </row>
    <row r="68" spans="2:31" ht="15" customHeight="1">
      <c r="B68" s="85">
        <f t="shared" si="220"/>
        <v>44</v>
      </c>
      <c r="C68" s="26" t="s">
        <v>345</v>
      </c>
      <c r="D68" s="26" t="s">
        <v>346</v>
      </c>
      <c r="E68" s="31">
        <v>60500</v>
      </c>
      <c r="F68" s="27">
        <v>45106</v>
      </c>
      <c r="G68" s="7"/>
      <c r="H68" s="35">
        <v>0</v>
      </c>
      <c r="I68" s="36">
        <f t="shared" ref="I68:I69" si="718">E68*H68</f>
        <v>0</v>
      </c>
      <c r="J68" s="35">
        <f t="shared" ref="J68:J69" si="719">100%-H68</f>
        <v>1</v>
      </c>
      <c r="K68" s="36">
        <f t="shared" ref="K68:K69" si="720">E68*J68</f>
        <v>60500</v>
      </c>
      <c r="L68" s="4">
        <f t="shared" ref="L68:L69" si="721">I68+K68</f>
        <v>60500</v>
      </c>
      <c r="M68" s="7"/>
      <c r="N68" s="33">
        <f t="shared" ref="N68" si="722">O68/E68</f>
        <v>0</v>
      </c>
      <c r="O68" s="34">
        <v>0</v>
      </c>
      <c r="P68" s="33">
        <f t="shared" ref="P68" si="723">Q68/E68</f>
        <v>1</v>
      </c>
      <c r="Q68" s="34">
        <f t="shared" ref="Q68" si="724">L68-O68</f>
        <v>60500</v>
      </c>
      <c r="R68" s="5">
        <f t="shared" ref="R68" si="725">O68+Q68</f>
        <v>60500</v>
      </c>
      <c r="S68" s="7">
        <f t="shared" ref="S68" si="726">+R68-E68</f>
        <v>0</v>
      </c>
      <c r="T68" s="29">
        <v>0</v>
      </c>
      <c r="U68" s="30">
        <f t="shared" ref="U68" si="727">E68*T68</f>
        <v>0</v>
      </c>
      <c r="V68" s="29">
        <v>1</v>
      </c>
      <c r="W68" s="30">
        <f t="shared" ref="W68" si="728">E68*V68</f>
        <v>60500</v>
      </c>
      <c r="X68" s="6">
        <f t="shared" ref="X68" si="729">U68+W68</f>
        <v>60500</v>
      </c>
      <c r="Y68" s="7"/>
      <c r="Z68" s="116">
        <v>1.4999999999999999E-2</v>
      </c>
      <c r="AA68" s="91">
        <f t="shared" ref="AA68" si="730">L68*Z68</f>
        <v>907.5</v>
      </c>
      <c r="AB68" s="90">
        <f t="shared" ref="AB68" si="731">100%-Z68</f>
        <v>0.98499999999999999</v>
      </c>
      <c r="AC68" s="91">
        <f t="shared" ref="AC68" si="732">L68*AB68</f>
        <v>59592.5</v>
      </c>
      <c r="AD68" s="92">
        <f t="shared" ref="AD68" si="733">AA68+AC68</f>
        <v>60500</v>
      </c>
      <c r="AE68" s="144">
        <f t="shared" ref="AE68" si="734">+AD68-E68</f>
        <v>0</v>
      </c>
    </row>
    <row r="69" spans="2:31" ht="15" customHeight="1">
      <c r="B69" s="85">
        <f t="shared" si="220"/>
        <v>45</v>
      </c>
      <c r="C69" s="32" t="s">
        <v>347</v>
      </c>
      <c r="D69" s="26" t="s">
        <v>276</v>
      </c>
      <c r="E69" s="31">
        <v>73500</v>
      </c>
      <c r="F69" s="27">
        <v>45106</v>
      </c>
      <c r="G69" s="7"/>
      <c r="H69" s="35">
        <v>0.05</v>
      </c>
      <c r="I69" s="36">
        <f t="shared" si="718"/>
        <v>3675</v>
      </c>
      <c r="J69" s="35">
        <f t="shared" si="719"/>
        <v>0.95</v>
      </c>
      <c r="K69" s="36">
        <f t="shared" si="720"/>
        <v>69825</v>
      </c>
      <c r="L69" s="4">
        <f t="shared" si="721"/>
        <v>73500</v>
      </c>
      <c r="M69" s="7"/>
      <c r="N69" s="33">
        <f t="shared" ref="N69:N70" si="735">O69/E69</f>
        <v>3.7156462585034015E-2</v>
      </c>
      <c r="O69" s="34">
        <v>2731</v>
      </c>
      <c r="P69" s="33">
        <f t="shared" ref="P69:P70" si="736">Q69/E69</f>
        <v>0.96284353741496598</v>
      </c>
      <c r="Q69" s="34">
        <f t="shared" ref="Q69:Q70" si="737">L69-O69</f>
        <v>70769</v>
      </c>
      <c r="R69" s="5">
        <f t="shared" ref="R69:R70" si="738">O69+Q69</f>
        <v>73500</v>
      </c>
      <c r="S69" s="7">
        <f t="shared" ref="S69:S70" si="739">+R69-E69</f>
        <v>0</v>
      </c>
      <c r="T69" s="29">
        <v>0</v>
      </c>
      <c r="U69" s="30">
        <f t="shared" ref="U69:U70" si="740">E69*T69</f>
        <v>0</v>
      </c>
      <c r="V69" s="29">
        <v>1</v>
      </c>
      <c r="W69" s="30">
        <f t="shared" ref="W69:W70" si="741">E69*V69</f>
        <v>73500</v>
      </c>
      <c r="X69" s="6">
        <f t="shared" ref="X69:X70" si="742">U69+W69</f>
        <v>73500</v>
      </c>
      <c r="Y69" s="7"/>
      <c r="Z69" s="116">
        <v>1.4999999999999999E-2</v>
      </c>
      <c r="AA69" s="91">
        <f t="shared" ref="AA69:AA70" si="743">L69*Z69</f>
        <v>1102.5</v>
      </c>
      <c r="AB69" s="90">
        <f t="shared" ref="AB69:AB70" si="744">100%-Z69</f>
        <v>0.98499999999999999</v>
      </c>
      <c r="AC69" s="91">
        <f t="shared" ref="AC69:AC70" si="745">L69*AB69</f>
        <v>72397.5</v>
      </c>
      <c r="AD69" s="92">
        <f t="shared" ref="AD69:AD70" si="746">AA69+AC69</f>
        <v>73500</v>
      </c>
      <c r="AE69" s="144">
        <f t="shared" ref="AE69:AE70" si="747">+AD69-E69</f>
        <v>0</v>
      </c>
    </row>
    <row r="70" spans="2:31" ht="15" customHeight="1">
      <c r="B70" s="85">
        <f t="shared" si="220"/>
        <v>46</v>
      </c>
      <c r="C70" s="32" t="s">
        <v>348</v>
      </c>
      <c r="D70" s="26" t="s">
        <v>161</v>
      </c>
      <c r="E70" s="31">
        <v>73123</v>
      </c>
      <c r="F70" s="27">
        <v>45106</v>
      </c>
      <c r="G70" s="7"/>
      <c r="H70" s="35">
        <v>0</v>
      </c>
      <c r="I70" s="36">
        <f t="shared" ref="I70" si="748">E70*H70</f>
        <v>0</v>
      </c>
      <c r="J70" s="35">
        <f t="shared" ref="J70" si="749">100%-H70</f>
        <v>1</v>
      </c>
      <c r="K70" s="36">
        <f t="shared" ref="K70" si="750">E70*J70</f>
        <v>73123</v>
      </c>
      <c r="L70" s="4">
        <f t="shared" ref="L70" si="751">I70+K70</f>
        <v>73123</v>
      </c>
      <c r="M70" s="7"/>
      <c r="N70" s="33">
        <f t="shared" si="735"/>
        <v>0</v>
      </c>
      <c r="O70" s="34">
        <v>0</v>
      </c>
      <c r="P70" s="33">
        <f t="shared" si="736"/>
        <v>1</v>
      </c>
      <c r="Q70" s="34">
        <f t="shared" si="737"/>
        <v>73123</v>
      </c>
      <c r="R70" s="5">
        <f t="shared" si="738"/>
        <v>73123</v>
      </c>
      <c r="S70" s="7">
        <f t="shared" si="739"/>
        <v>0</v>
      </c>
      <c r="T70" s="29">
        <v>0</v>
      </c>
      <c r="U70" s="30">
        <f t="shared" si="740"/>
        <v>0</v>
      </c>
      <c r="V70" s="29">
        <v>1</v>
      </c>
      <c r="W70" s="30">
        <f t="shared" si="741"/>
        <v>73123</v>
      </c>
      <c r="X70" s="6">
        <f t="shared" si="742"/>
        <v>73123</v>
      </c>
      <c r="Y70" s="7"/>
      <c r="Z70" s="116">
        <v>1.4999999999999999E-2</v>
      </c>
      <c r="AA70" s="91">
        <f t="shared" si="743"/>
        <v>1096.845</v>
      </c>
      <c r="AB70" s="90">
        <f t="shared" si="744"/>
        <v>0.98499999999999999</v>
      </c>
      <c r="AC70" s="91">
        <f t="shared" si="745"/>
        <v>72026.154999999999</v>
      </c>
      <c r="AD70" s="92">
        <f t="shared" si="746"/>
        <v>73123</v>
      </c>
      <c r="AE70" s="144">
        <f t="shared" si="747"/>
        <v>0</v>
      </c>
    </row>
    <row r="71" spans="2:31" ht="15" customHeight="1">
      <c r="B71" s="85">
        <f t="shared" si="220"/>
        <v>47</v>
      </c>
      <c r="C71" s="32" t="s">
        <v>350</v>
      </c>
      <c r="D71" s="26" t="s">
        <v>146</v>
      </c>
      <c r="E71" s="31">
        <v>13003</v>
      </c>
      <c r="F71" s="27">
        <v>45107</v>
      </c>
      <c r="G71" s="7"/>
      <c r="H71" s="35">
        <v>0</v>
      </c>
      <c r="I71" s="36">
        <f t="shared" ref="I71:I72" si="752">E71*H71</f>
        <v>0</v>
      </c>
      <c r="J71" s="35">
        <f t="shared" ref="J71:J72" si="753">100%-H71</f>
        <v>1</v>
      </c>
      <c r="K71" s="36">
        <f t="shared" ref="K71:K72" si="754">E71*J71</f>
        <v>13003</v>
      </c>
      <c r="L71" s="4">
        <f t="shared" ref="L71:L72" si="755">I71+K71</f>
        <v>13003</v>
      </c>
      <c r="M71" s="7"/>
      <c r="N71" s="33">
        <f t="shared" ref="N71:N72" si="756">O71/E71</f>
        <v>0</v>
      </c>
      <c r="O71" s="34">
        <v>0</v>
      </c>
      <c r="P71" s="33">
        <f t="shared" ref="P71:P72" si="757">Q71/E71</f>
        <v>1</v>
      </c>
      <c r="Q71" s="34">
        <f t="shared" ref="Q71:Q72" si="758">L71-O71</f>
        <v>13003</v>
      </c>
      <c r="R71" s="5">
        <f t="shared" ref="R71:R72" si="759">O71+Q71</f>
        <v>13003</v>
      </c>
      <c r="S71" s="7">
        <f t="shared" ref="S71:S72" si="760">+R71-E71</f>
        <v>0</v>
      </c>
      <c r="T71" s="29">
        <v>0</v>
      </c>
      <c r="U71" s="30">
        <f t="shared" ref="U71:U72" si="761">E71*T71</f>
        <v>0</v>
      </c>
      <c r="V71" s="29">
        <v>1</v>
      </c>
      <c r="W71" s="30">
        <f t="shared" ref="W71:W72" si="762">E71*V71</f>
        <v>13003</v>
      </c>
      <c r="X71" s="6">
        <f t="shared" ref="X71:X72" si="763">U71+W71</f>
        <v>13003</v>
      </c>
      <c r="Y71" s="7"/>
      <c r="Z71" s="116">
        <v>1.4999999999999999E-2</v>
      </c>
      <c r="AA71" s="91">
        <f t="shared" ref="AA71:AA72" si="764">L71*Z71</f>
        <v>195.04499999999999</v>
      </c>
      <c r="AB71" s="90">
        <f t="shared" ref="AB71:AB72" si="765">100%-Z71</f>
        <v>0.98499999999999999</v>
      </c>
      <c r="AC71" s="91">
        <f t="shared" ref="AC71:AC72" si="766">L71*AB71</f>
        <v>12807.955</v>
      </c>
      <c r="AD71" s="92">
        <f t="shared" ref="AD71:AD72" si="767">AA71+AC71</f>
        <v>13003</v>
      </c>
      <c r="AE71" s="144">
        <f t="shared" ref="AE71:AE72" si="768">+AD71-E71</f>
        <v>0</v>
      </c>
    </row>
    <row r="72" spans="2:31" ht="15" customHeight="1">
      <c r="B72" s="85">
        <f t="shared" si="220"/>
        <v>48</v>
      </c>
      <c r="C72" s="32" t="s">
        <v>349</v>
      </c>
      <c r="D72" s="26" t="s">
        <v>333</v>
      </c>
      <c r="E72" s="31">
        <v>72393</v>
      </c>
      <c r="F72" s="27">
        <v>45107</v>
      </c>
      <c r="G72" s="7"/>
      <c r="H72" s="35">
        <v>0</v>
      </c>
      <c r="I72" s="36">
        <f t="shared" si="752"/>
        <v>0</v>
      </c>
      <c r="J72" s="35">
        <f t="shared" si="753"/>
        <v>1</v>
      </c>
      <c r="K72" s="36">
        <f t="shared" si="754"/>
        <v>72393</v>
      </c>
      <c r="L72" s="4">
        <f t="shared" si="755"/>
        <v>72393</v>
      </c>
      <c r="M72" s="7"/>
      <c r="N72" s="33">
        <f t="shared" si="756"/>
        <v>0</v>
      </c>
      <c r="O72" s="34">
        <v>0</v>
      </c>
      <c r="P72" s="33">
        <f t="shared" si="757"/>
        <v>1</v>
      </c>
      <c r="Q72" s="34">
        <f t="shared" si="758"/>
        <v>72393</v>
      </c>
      <c r="R72" s="5">
        <f t="shared" si="759"/>
        <v>72393</v>
      </c>
      <c r="S72" s="7">
        <f t="shared" si="760"/>
        <v>0</v>
      </c>
      <c r="T72" s="29">
        <v>0</v>
      </c>
      <c r="U72" s="30">
        <f t="shared" si="761"/>
        <v>0</v>
      </c>
      <c r="V72" s="29">
        <v>1</v>
      </c>
      <c r="W72" s="30">
        <f t="shared" si="762"/>
        <v>72393</v>
      </c>
      <c r="X72" s="6">
        <f t="shared" si="763"/>
        <v>72393</v>
      </c>
      <c r="Y72" s="7"/>
      <c r="Z72" s="116">
        <v>1.4999999999999999E-2</v>
      </c>
      <c r="AA72" s="91">
        <f t="shared" si="764"/>
        <v>1085.895</v>
      </c>
      <c r="AB72" s="90">
        <f t="shared" si="765"/>
        <v>0.98499999999999999</v>
      </c>
      <c r="AC72" s="91">
        <f t="shared" si="766"/>
        <v>71307.104999999996</v>
      </c>
      <c r="AD72" s="92">
        <f t="shared" si="767"/>
        <v>72393</v>
      </c>
      <c r="AE72" s="144">
        <f t="shared" si="768"/>
        <v>0</v>
      </c>
    </row>
    <row r="73" spans="2:31" ht="15" customHeight="1">
      <c r="B73" s="85"/>
      <c r="C73" s="32"/>
      <c r="D73" s="26"/>
      <c r="E73" s="31"/>
      <c r="F73" s="27"/>
      <c r="G73" s="7"/>
      <c r="H73" s="35"/>
      <c r="I73" s="36"/>
      <c r="J73" s="35"/>
      <c r="K73" s="36"/>
      <c r="L73" s="4"/>
      <c r="M73" s="7"/>
      <c r="N73" s="33"/>
      <c r="O73" s="34"/>
      <c r="P73" s="33"/>
      <c r="Q73" s="34"/>
      <c r="R73" s="5"/>
      <c r="S73" s="7"/>
      <c r="T73" s="29"/>
      <c r="U73" s="30"/>
      <c r="V73" s="29"/>
      <c r="W73" s="30"/>
      <c r="X73" s="6"/>
      <c r="Y73" s="7"/>
      <c r="Z73" s="116"/>
      <c r="AA73" s="91"/>
      <c r="AB73" s="90"/>
      <c r="AC73" s="91"/>
      <c r="AD73" s="92"/>
      <c r="AE73" s="144"/>
    </row>
    <row r="74" spans="2:31" ht="15" customHeight="1">
      <c r="B74" s="85"/>
      <c r="C74" s="26"/>
      <c r="D74" s="26"/>
      <c r="E74" s="86"/>
      <c r="F74" s="27"/>
      <c r="G74" s="7"/>
      <c r="H74" s="35"/>
      <c r="I74" s="36"/>
      <c r="J74" s="35"/>
      <c r="K74" s="36"/>
      <c r="L74" s="4"/>
      <c r="M74" s="7"/>
      <c r="N74" s="33"/>
      <c r="O74" s="34"/>
      <c r="P74" s="33"/>
      <c r="Q74" s="34"/>
      <c r="R74" s="5"/>
      <c r="S74" s="7"/>
      <c r="T74" s="29"/>
      <c r="U74" s="30"/>
      <c r="V74" s="29"/>
      <c r="W74" s="30"/>
      <c r="X74" s="6"/>
      <c r="Y74" s="7"/>
      <c r="Z74" s="90"/>
      <c r="AA74" s="91"/>
      <c r="AB74" s="90"/>
      <c r="AC74" s="91"/>
      <c r="AD74" s="92"/>
    </row>
    <row r="75" spans="2:31" ht="15" customHeight="1">
      <c r="B75" s="51"/>
      <c r="C75" s="8"/>
      <c r="D75" s="8"/>
      <c r="E75" s="46">
        <f>SUM(E25:E74)</f>
        <v>2050220</v>
      </c>
      <c r="F75" s="40"/>
      <c r="G75" s="47"/>
      <c r="H75" s="48"/>
      <c r="I75" s="52">
        <f>SUM(I25:I74)</f>
        <v>3675</v>
      </c>
      <c r="J75" s="53"/>
      <c r="K75" s="52">
        <f>SUM(K25:K74)</f>
        <v>2046545</v>
      </c>
      <c r="L75" s="52">
        <f>SUM(L25:L74)</f>
        <v>2050220</v>
      </c>
      <c r="M75" s="54"/>
      <c r="N75" s="53"/>
      <c r="O75" s="52">
        <f>SUM(O25:O74)</f>
        <v>3782</v>
      </c>
      <c r="P75" s="53"/>
      <c r="Q75" s="52">
        <f>SUM(Q25:Q74)</f>
        <v>2046438</v>
      </c>
      <c r="R75" s="52">
        <f>SUM(R25:R74)</f>
        <v>2050220</v>
      </c>
      <c r="S75" s="54"/>
      <c r="T75" s="54"/>
      <c r="U75" s="52">
        <f>SUM(U25:U74)</f>
        <v>0</v>
      </c>
      <c r="V75" s="54"/>
      <c r="W75" s="52">
        <f>SUM(W25:W74)</f>
        <v>2050220</v>
      </c>
      <c r="X75" s="52">
        <f>SUM(X25:X74)</f>
        <v>2050220</v>
      </c>
      <c r="Y75" s="54"/>
      <c r="Z75" s="54"/>
      <c r="AA75" s="52">
        <f>SUM(AA25:AA74)</f>
        <v>30753.299999999992</v>
      </c>
      <c r="AB75" s="54"/>
      <c r="AC75" s="52">
        <f>SUM(AC25:AC74)</f>
        <v>2019466.6999999995</v>
      </c>
      <c r="AD75" s="52">
        <f>SUM(AD25:AD74)</f>
        <v>2050220</v>
      </c>
    </row>
    <row r="76" spans="2:31" ht="15" customHeight="1" thickBot="1">
      <c r="B76" s="21"/>
      <c r="C76" s="14"/>
      <c r="D76" s="14"/>
      <c r="E76" s="43"/>
      <c r="F76" s="44"/>
      <c r="G76" s="28"/>
      <c r="H76" s="15" t="s">
        <v>41</v>
      </c>
      <c r="I76" s="37"/>
      <c r="J76" s="38"/>
      <c r="K76" s="37"/>
      <c r="L76" s="39"/>
      <c r="M76" s="252">
        <f>+O75-AA75</f>
        <v>-26971.299999999992</v>
      </c>
      <c r="N76" s="253"/>
      <c r="O76" s="42"/>
      <c r="P76" s="41"/>
      <c r="Q76" s="42"/>
      <c r="R76" s="42"/>
      <c r="S76" s="28"/>
      <c r="T76" s="28"/>
      <c r="U76" s="28"/>
      <c r="V76" s="28"/>
      <c r="W76" s="28"/>
      <c r="X76" s="45"/>
      <c r="Y76" s="28"/>
      <c r="Z76" s="28"/>
      <c r="AA76" s="28"/>
      <c r="AB76" s="28"/>
      <c r="AC76" s="28"/>
      <c r="AD76" s="45"/>
    </row>
    <row r="77" spans="2:31" ht="16.5" thickBot="1">
      <c r="B77" s="22"/>
      <c r="C77" s="9"/>
      <c r="D77" s="9"/>
      <c r="E77" s="10"/>
      <c r="F77" s="11"/>
      <c r="G77" s="23"/>
      <c r="H77" s="12"/>
      <c r="I77" s="13"/>
      <c r="J77" s="12"/>
      <c r="K77" s="13"/>
      <c r="L77" s="13"/>
      <c r="M77" s="68" t="s">
        <v>53</v>
      </c>
      <c r="N77" s="250">
        <f>+M76+M21</f>
        <v>-30696.299999999977</v>
      </c>
      <c r="O77" s="251"/>
      <c r="P77" s="12"/>
      <c r="Q77" s="13"/>
      <c r="R77" s="13"/>
      <c r="S77" s="66"/>
      <c r="T77" s="66"/>
      <c r="U77" s="66"/>
      <c r="V77" s="66"/>
      <c r="W77" s="66"/>
      <c r="X77" s="67"/>
      <c r="Y77" s="66"/>
      <c r="Z77" s="66"/>
      <c r="AA77" s="66"/>
      <c r="AB77" s="66"/>
      <c r="AC77" s="66"/>
      <c r="AD77" s="67"/>
    </row>
    <row r="79" spans="2:31">
      <c r="K79" s="125"/>
      <c r="L79" s="120" t="s">
        <v>58</v>
      </c>
      <c r="M79" s="120"/>
      <c r="N79" s="120"/>
      <c r="O79" s="129" t="s">
        <v>59</v>
      </c>
      <c r="P79" s="120"/>
      <c r="Q79" s="133" t="s">
        <v>60</v>
      </c>
      <c r="T79" s="140"/>
    </row>
    <row r="80" spans="2:31" ht="15" customHeight="1">
      <c r="K80" s="247" t="s">
        <v>57</v>
      </c>
      <c r="L80" s="126" t="s">
        <v>77</v>
      </c>
      <c r="M80" s="120"/>
      <c r="N80" s="120"/>
      <c r="O80" s="130">
        <f>+SUM(O25:O27)</f>
        <v>1051</v>
      </c>
      <c r="P80" s="120"/>
      <c r="Q80" s="130">
        <f>+O80</f>
        <v>1051</v>
      </c>
    </row>
    <row r="81" spans="11:17">
      <c r="K81" s="248"/>
      <c r="L81" s="127" t="s">
        <v>68</v>
      </c>
      <c r="M81" s="121"/>
      <c r="N81" s="121"/>
      <c r="O81" s="131">
        <f>+SUM(O28:O39)</f>
        <v>0</v>
      </c>
      <c r="P81" s="121"/>
      <c r="Q81" s="131">
        <f>+O81</f>
        <v>0</v>
      </c>
    </row>
    <row r="82" spans="11:17">
      <c r="K82" s="248"/>
      <c r="L82" s="127" t="s">
        <v>69</v>
      </c>
      <c r="M82" s="121"/>
      <c r="N82" s="121"/>
      <c r="O82" s="131">
        <f>+SUM(O40:O54)</f>
        <v>0</v>
      </c>
      <c r="P82" s="121"/>
      <c r="Q82" s="131">
        <f>+O82</f>
        <v>0</v>
      </c>
    </row>
    <row r="83" spans="11:17">
      <c r="K83" s="248"/>
      <c r="L83" s="127" t="s">
        <v>70</v>
      </c>
      <c r="M83" s="121"/>
      <c r="N83" s="121"/>
      <c r="O83" s="131">
        <f>+SUM(O55:O64)</f>
        <v>0</v>
      </c>
      <c r="P83" s="121"/>
      <c r="Q83" s="131">
        <f>+O83</f>
        <v>0</v>
      </c>
    </row>
    <row r="84" spans="11:17">
      <c r="K84" s="249"/>
      <c r="L84" s="128" t="s">
        <v>314</v>
      </c>
      <c r="M84" s="122"/>
      <c r="N84" s="122"/>
      <c r="O84" s="131">
        <f>+SUM(O65:O72)</f>
        <v>2731</v>
      </c>
      <c r="P84" s="122"/>
      <c r="Q84" s="134">
        <f>+O84</f>
        <v>2731</v>
      </c>
    </row>
    <row r="85" spans="11:17">
      <c r="K85" s="123"/>
      <c r="L85" s="129" t="s">
        <v>16</v>
      </c>
      <c r="M85" s="124"/>
      <c r="N85" s="124"/>
      <c r="O85" s="132">
        <f>+SUM(O80:O84)</f>
        <v>3782</v>
      </c>
      <c r="P85" s="124"/>
      <c r="Q85" s="132">
        <f>+Q84</f>
        <v>2731</v>
      </c>
    </row>
  </sheetData>
  <mergeCells count="28">
    <mergeCell ref="H23:K23"/>
    <mergeCell ref="N23:Q23"/>
    <mergeCell ref="K80:K84"/>
    <mergeCell ref="H2:K2"/>
    <mergeCell ref="N2:Q2"/>
    <mergeCell ref="H3:I3"/>
    <mergeCell ref="J3:K3"/>
    <mergeCell ref="N3:O3"/>
    <mergeCell ref="P3:Q3"/>
    <mergeCell ref="H24:I24"/>
    <mergeCell ref="J24:K24"/>
    <mergeCell ref="N24:O24"/>
    <mergeCell ref="P24:Q24"/>
    <mergeCell ref="N77:O77"/>
    <mergeCell ref="Z2:AC2"/>
    <mergeCell ref="Z3:AA3"/>
    <mergeCell ref="AB3:AC3"/>
    <mergeCell ref="Z23:AC23"/>
    <mergeCell ref="Z24:AA24"/>
    <mergeCell ref="AB24:AC24"/>
    <mergeCell ref="V24:W24"/>
    <mergeCell ref="M76:N76"/>
    <mergeCell ref="M21:N21"/>
    <mergeCell ref="T2:W2"/>
    <mergeCell ref="T3:U3"/>
    <mergeCell ref="V3:W3"/>
    <mergeCell ref="T23:W23"/>
    <mergeCell ref="T24:U24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AE68"/>
  <sheetViews>
    <sheetView workbookViewId="0">
      <pane xSplit="1" ySplit="3" topLeftCell="B53" activePane="bottomRight" state="frozen"/>
      <selection activeCell="Z34" sqref="Z34:Z87"/>
      <selection pane="topRight" activeCell="Z34" sqref="Z34:Z87"/>
      <selection pane="bottomLeft" activeCell="Z34" sqref="Z34:Z87"/>
      <selection pane="bottomRight" activeCell="O63" sqref="O63"/>
    </sheetView>
  </sheetViews>
  <sheetFormatPr defaultRowHeight="15"/>
  <cols>
    <col min="1" max="1" width="2.140625" customWidth="1"/>
    <col min="2" max="2" width="4.140625" customWidth="1"/>
    <col min="3" max="3" width="21.28515625" customWidth="1"/>
    <col min="4" max="4" width="16.7109375" customWidth="1"/>
    <col min="7" max="7" width="1.7109375" customWidth="1"/>
    <col min="8" max="8" width="5.28515625" customWidth="1"/>
    <col min="9" max="9" width="8.7109375" customWidth="1"/>
    <col min="10" max="10" width="5.28515625" customWidth="1"/>
    <col min="11" max="11" width="8.7109375" customWidth="1"/>
    <col min="13" max="13" width="1.7109375" customWidth="1"/>
    <col min="14" max="14" width="5.28515625" customWidth="1"/>
    <col min="15" max="15" width="8.7109375" customWidth="1"/>
    <col min="16" max="16" width="5.28515625" customWidth="1"/>
    <col min="17" max="17" width="8.7109375" customWidth="1"/>
    <col min="19" max="19" width="2.7109375" bestFit="1" customWidth="1"/>
    <col min="20" max="20" width="5.28515625" customWidth="1"/>
    <col min="21" max="21" width="8.7109375" customWidth="1"/>
    <col min="22" max="22" width="5.28515625" customWidth="1"/>
    <col min="23" max="23" width="8.7109375" customWidth="1"/>
    <col min="25" max="25" width="1.7109375" customWidth="1"/>
    <col min="26" max="26" width="5.28515625" customWidth="1"/>
    <col min="27" max="27" width="8.7109375" customWidth="1"/>
    <col min="28" max="28" width="5.28515625" customWidth="1"/>
    <col min="29" max="29" width="8.7109375" customWidth="1"/>
    <col min="31" max="31" width="2" bestFit="1" customWidth="1"/>
  </cols>
  <sheetData>
    <row r="1" spans="2:31">
      <c r="B1" s="1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55"/>
      <c r="Y1" s="2"/>
      <c r="Z1" s="2"/>
      <c r="AA1" s="2"/>
      <c r="AB1" s="2"/>
      <c r="AC1" s="2"/>
      <c r="AD1" s="55"/>
    </row>
    <row r="2" spans="2:31">
      <c r="B2" s="49" t="s">
        <v>104</v>
      </c>
      <c r="C2" s="50"/>
      <c r="D2" s="50"/>
      <c r="E2" s="17"/>
      <c r="F2" s="17"/>
      <c r="G2" s="17"/>
      <c r="H2" s="238" t="s">
        <v>6</v>
      </c>
      <c r="I2" s="238"/>
      <c r="J2" s="238"/>
      <c r="K2" s="238"/>
      <c r="L2" s="18"/>
      <c r="M2" s="17"/>
      <c r="N2" s="239" t="s">
        <v>5</v>
      </c>
      <c r="O2" s="239"/>
      <c r="P2" s="239"/>
      <c r="Q2" s="239"/>
      <c r="R2" s="18"/>
      <c r="S2" s="17"/>
      <c r="T2" s="254" t="s">
        <v>8</v>
      </c>
      <c r="U2" s="255"/>
      <c r="V2" s="255"/>
      <c r="W2" s="256"/>
      <c r="X2" s="19"/>
      <c r="Y2" s="17"/>
      <c r="Z2" s="235" t="s">
        <v>43</v>
      </c>
      <c r="AA2" s="235"/>
      <c r="AB2" s="235"/>
      <c r="AC2" s="235"/>
      <c r="AD2" s="19"/>
    </row>
    <row r="3" spans="2:31">
      <c r="B3" s="56" t="s">
        <v>0</v>
      </c>
      <c r="C3" s="56" t="s">
        <v>2</v>
      </c>
      <c r="D3" s="56" t="s">
        <v>1</v>
      </c>
      <c r="E3" s="56" t="s">
        <v>7</v>
      </c>
      <c r="F3" s="56" t="s">
        <v>9</v>
      </c>
      <c r="G3" s="2"/>
      <c r="H3" s="241" t="s">
        <v>3</v>
      </c>
      <c r="I3" s="241"/>
      <c r="J3" s="242" t="s">
        <v>4</v>
      </c>
      <c r="K3" s="242"/>
      <c r="L3" s="3" t="s">
        <v>10</v>
      </c>
      <c r="M3" s="1"/>
      <c r="N3" s="243" t="s">
        <v>3</v>
      </c>
      <c r="O3" s="243"/>
      <c r="P3" s="244" t="s">
        <v>4</v>
      </c>
      <c r="Q3" s="244"/>
      <c r="R3" s="3" t="s">
        <v>10</v>
      </c>
      <c r="S3" s="2"/>
      <c r="T3" s="245" t="s">
        <v>3</v>
      </c>
      <c r="U3" s="245"/>
      <c r="V3" s="246" t="s">
        <v>4</v>
      </c>
      <c r="W3" s="246"/>
      <c r="X3" s="20" t="s">
        <v>10</v>
      </c>
      <c r="Y3" s="2"/>
      <c r="Z3" s="236" t="s">
        <v>3</v>
      </c>
      <c r="AA3" s="236"/>
      <c r="AB3" s="237" t="s">
        <v>4</v>
      </c>
      <c r="AC3" s="237"/>
      <c r="AD3" s="20" t="s">
        <v>10</v>
      </c>
    </row>
    <row r="4" spans="2:31">
      <c r="B4" s="16">
        <v>1</v>
      </c>
      <c r="C4" s="32" t="s">
        <v>304</v>
      </c>
      <c r="D4" s="26" t="s">
        <v>323</v>
      </c>
      <c r="E4" s="31">
        <v>12502</v>
      </c>
      <c r="F4" s="27">
        <v>45111</v>
      </c>
      <c r="G4" s="7"/>
      <c r="H4" s="35">
        <v>0.7</v>
      </c>
      <c r="I4" s="36">
        <f t="shared" ref="I4" si="0">E4*H4</f>
        <v>8751.4</v>
      </c>
      <c r="J4" s="35">
        <f t="shared" ref="J4" si="1">100%-H4</f>
        <v>0.30000000000000004</v>
      </c>
      <c r="K4" s="36">
        <f t="shared" ref="K4" si="2">E4*J4</f>
        <v>3750.6000000000004</v>
      </c>
      <c r="L4" s="4">
        <f t="shared" ref="L4" si="3">I4+K4</f>
        <v>12502</v>
      </c>
      <c r="M4" s="7"/>
      <c r="N4" s="33">
        <f t="shared" ref="N4" si="4">O4/E4</f>
        <v>0.70052791553351468</v>
      </c>
      <c r="O4" s="34">
        <v>8758</v>
      </c>
      <c r="P4" s="33">
        <f t="shared" ref="P4" si="5">Q4/E4</f>
        <v>0.29947208446648538</v>
      </c>
      <c r="Q4" s="34">
        <f t="shared" ref="Q4" si="6">L4-O4</f>
        <v>3744</v>
      </c>
      <c r="R4" s="5">
        <f t="shared" ref="R4" si="7">O4+Q4</f>
        <v>12502</v>
      </c>
      <c r="S4" s="7">
        <f t="shared" ref="S4" si="8">+R4-E4</f>
        <v>0</v>
      </c>
      <c r="T4" s="29">
        <v>0.5</v>
      </c>
      <c r="U4" s="30">
        <f t="shared" ref="U4" si="9">E4*T4</f>
        <v>6251</v>
      </c>
      <c r="V4" s="29">
        <v>0.5</v>
      </c>
      <c r="W4" s="30">
        <f t="shared" ref="W4" si="10">E4*V4</f>
        <v>6251</v>
      </c>
      <c r="X4" s="6">
        <f t="shared" ref="X4" si="11">U4+W4</f>
        <v>12502</v>
      </c>
      <c r="Y4" s="7"/>
      <c r="Z4" s="90">
        <v>0.6</v>
      </c>
      <c r="AA4" s="91">
        <f t="shared" ref="AA4" si="12">L4*Z4</f>
        <v>7501.2</v>
      </c>
      <c r="AB4" s="90">
        <f t="shared" ref="AB4" si="13">100%-Z4</f>
        <v>0.4</v>
      </c>
      <c r="AC4" s="91">
        <f t="shared" ref="AC4" si="14">L4*AB4</f>
        <v>5000.8</v>
      </c>
      <c r="AD4" s="92">
        <f t="shared" ref="AD4" si="15">AA4+AC4</f>
        <v>12502</v>
      </c>
      <c r="AE4" s="144">
        <f t="shared" ref="AE4" si="16">+AD4-E4</f>
        <v>0</v>
      </c>
    </row>
    <row r="5" spans="2:31">
      <c r="B5" s="16">
        <f>1+B4</f>
        <v>2</v>
      </c>
      <c r="C5" s="26" t="s">
        <v>116</v>
      </c>
      <c r="D5" s="26" t="s">
        <v>117</v>
      </c>
      <c r="E5" s="57">
        <v>12302</v>
      </c>
      <c r="F5" s="27">
        <v>45112</v>
      </c>
      <c r="G5" s="7"/>
      <c r="H5" s="35">
        <v>0.6</v>
      </c>
      <c r="I5" s="36">
        <f t="shared" ref="I5" si="17">E5*H5</f>
        <v>7381.2</v>
      </c>
      <c r="J5" s="35">
        <f t="shared" ref="J5" si="18">100%-H5</f>
        <v>0.4</v>
      </c>
      <c r="K5" s="36">
        <f t="shared" ref="K5" si="19">E5*J5</f>
        <v>4920.8</v>
      </c>
      <c r="L5" s="4">
        <f t="shared" ref="L5" si="20">I5+K5</f>
        <v>12302</v>
      </c>
      <c r="M5" s="7"/>
      <c r="N5" s="33">
        <f t="shared" ref="N5" si="21">O5/E5</f>
        <v>0.60266623313282397</v>
      </c>
      <c r="O5" s="34">
        <v>7414</v>
      </c>
      <c r="P5" s="33">
        <f t="shared" ref="P5" si="22">Q5/E5</f>
        <v>0.39733376686717609</v>
      </c>
      <c r="Q5" s="34">
        <f t="shared" ref="Q5" si="23">L5-O5</f>
        <v>4888</v>
      </c>
      <c r="R5" s="5">
        <f t="shared" ref="R5" si="24">O5+Q5</f>
        <v>12302</v>
      </c>
      <c r="S5" s="7">
        <f t="shared" ref="S5" si="25">+R5-E5</f>
        <v>0</v>
      </c>
      <c r="T5" s="29">
        <v>0.5</v>
      </c>
      <c r="U5" s="30">
        <f t="shared" ref="U5" si="26">E5*T5</f>
        <v>6151</v>
      </c>
      <c r="V5" s="29">
        <v>0.5</v>
      </c>
      <c r="W5" s="30">
        <f t="shared" ref="W5" si="27">E5*V5</f>
        <v>6151</v>
      </c>
      <c r="X5" s="6">
        <f t="shared" ref="X5" si="28">U5+W5</f>
        <v>12302</v>
      </c>
      <c r="Y5" s="7"/>
      <c r="Z5" s="90">
        <v>0.6</v>
      </c>
      <c r="AA5" s="91">
        <f t="shared" ref="AA5" si="29">L5*Z5</f>
        <v>7381.2</v>
      </c>
      <c r="AB5" s="90">
        <f t="shared" ref="AB5" si="30">100%-Z5</f>
        <v>0.4</v>
      </c>
      <c r="AC5" s="91">
        <f t="shared" ref="AC5" si="31">L5*AB5</f>
        <v>4920.8</v>
      </c>
      <c r="AD5" s="92">
        <f t="shared" ref="AD5" si="32">AA5+AC5</f>
        <v>12302</v>
      </c>
      <c r="AE5" s="144">
        <f t="shared" ref="AE5" si="33">+AD5-E5</f>
        <v>0</v>
      </c>
    </row>
    <row r="6" spans="2:31">
      <c r="B6" s="16">
        <f t="shared" ref="B6:B11" si="34">1+B5</f>
        <v>3</v>
      </c>
      <c r="C6" s="26" t="s">
        <v>284</v>
      </c>
      <c r="D6" s="26" t="s">
        <v>121</v>
      </c>
      <c r="E6" s="57">
        <v>11007</v>
      </c>
      <c r="F6" s="27">
        <v>45122</v>
      </c>
      <c r="G6" s="7"/>
      <c r="H6" s="35">
        <v>0.55000000000000004</v>
      </c>
      <c r="I6" s="36">
        <f t="shared" ref="I6" si="35">E6*H6</f>
        <v>6053.85</v>
      </c>
      <c r="J6" s="35">
        <f t="shared" ref="J6" si="36">100%-H6</f>
        <v>0.44999999999999996</v>
      </c>
      <c r="K6" s="36">
        <f t="shared" ref="K6" si="37">E6*J6</f>
        <v>4953.1499999999996</v>
      </c>
      <c r="L6" s="4">
        <f t="shared" ref="L6" si="38">I6+K6</f>
        <v>11007</v>
      </c>
      <c r="M6" s="7"/>
      <c r="N6" s="33">
        <f t="shared" ref="N6" si="39">O6/E6</f>
        <v>0.59443990188062146</v>
      </c>
      <c r="O6" s="34">
        <v>6543</v>
      </c>
      <c r="P6" s="33">
        <f t="shared" ref="P6" si="40">Q6/E6</f>
        <v>0.4055600981193786</v>
      </c>
      <c r="Q6" s="34">
        <f t="shared" ref="Q6" si="41">L6-O6</f>
        <v>4464</v>
      </c>
      <c r="R6" s="5">
        <f t="shared" ref="R6" si="42">O6+Q6</f>
        <v>11007</v>
      </c>
      <c r="S6" s="7">
        <f t="shared" ref="S6" si="43">+R6-E6</f>
        <v>0</v>
      </c>
      <c r="T6" s="29">
        <v>0.5</v>
      </c>
      <c r="U6" s="30">
        <f t="shared" ref="U6" si="44">E6*T6</f>
        <v>5503.5</v>
      </c>
      <c r="V6" s="29">
        <v>0.5</v>
      </c>
      <c r="W6" s="30">
        <f t="shared" ref="W6" si="45">E6*V6</f>
        <v>5503.5</v>
      </c>
      <c r="X6" s="6">
        <f t="shared" ref="X6" si="46">U6+W6</f>
        <v>11007</v>
      </c>
      <c r="Y6" s="7"/>
      <c r="Z6" s="90">
        <v>0.6</v>
      </c>
      <c r="AA6" s="91">
        <f t="shared" ref="AA6" si="47">L6*Z6</f>
        <v>6604.2</v>
      </c>
      <c r="AB6" s="90">
        <f t="shared" ref="AB6" si="48">100%-Z6</f>
        <v>0.4</v>
      </c>
      <c r="AC6" s="91">
        <f t="shared" ref="AC6" si="49">L6*AB6</f>
        <v>4402.8</v>
      </c>
      <c r="AD6" s="92">
        <f t="shared" ref="AD6" si="50">AA6+AC6</f>
        <v>11007</v>
      </c>
      <c r="AE6" s="144">
        <f t="shared" ref="AE6" si="51">+AD6-E6</f>
        <v>0</v>
      </c>
    </row>
    <row r="7" spans="2:31">
      <c r="B7" s="16">
        <f t="shared" si="34"/>
        <v>4</v>
      </c>
      <c r="C7" s="26" t="s">
        <v>350</v>
      </c>
      <c r="D7" s="26" t="s">
        <v>121</v>
      </c>
      <c r="E7" s="57">
        <v>13008</v>
      </c>
      <c r="F7" s="27">
        <v>45127</v>
      </c>
      <c r="G7" s="7"/>
      <c r="H7" s="35">
        <v>0.55000000000000004</v>
      </c>
      <c r="I7" s="36">
        <f t="shared" ref="I7" si="52">E7*H7</f>
        <v>7154.4000000000005</v>
      </c>
      <c r="J7" s="35">
        <f t="shared" ref="J7" si="53">100%-H7</f>
        <v>0.44999999999999996</v>
      </c>
      <c r="K7" s="36">
        <f t="shared" ref="K7" si="54">E7*J7</f>
        <v>5853.5999999999995</v>
      </c>
      <c r="L7" s="4">
        <f t="shared" ref="L7" si="55">I7+K7</f>
        <v>13008</v>
      </c>
      <c r="M7" s="7"/>
      <c r="N7" s="33">
        <f t="shared" ref="N7" si="56">O7/E7</f>
        <v>0.52214022140221406</v>
      </c>
      <c r="O7" s="34">
        <v>6792</v>
      </c>
      <c r="P7" s="33">
        <f t="shared" ref="P7" si="57">Q7/E7</f>
        <v>0.477859778597786</v>
      </c>
      <c r="Q7" s="34">
        <f t="shared" ref="Q7" si="58">L7-O7</f>
        <v>6216</v>
      </c>
      <c r="R7" s="5">
        <f t="shared" ref="R7" si="59">O7+Q7</f>
        <v>13008</v>
      </c>
      <c r="S7" s="7">
        <f t="shared" ref="S7" si="60">+R7-E7</f>
        <v>0</v>
      </c>
      <c r="T7" s="29">
        <v>0.5</v>
      </c>
      <c r="U7" s="30">
        <f t="shared" ref="U7" si="61">E7*T7</f>
        <v>6504</v>
      </c>
      <c r="V7" s="29">
        <v>0.5</v>
      </c>
      <c r="W7" s="30">
        <f t="shared" ref="W7" si="62">E7*V7</f>
        <v>6504</v>
      </c>
      <c r="X7" s="6">
        <f t="shared" ref="X7" si="63">U7+W7</f>
        <v>13008</v>
      </c>
      <c r="Y7" s="7"/>
      <c r="Z7" s="90">
        <v>0.6</v>
      </c>
      <c r="AA7" s="91">
        <f t="shared" ref="AA7" si="64">L7*Z7</f>
        <v>7804.7999999999993</v>
      </c>
      <c r="AB7" s="90">
        <f t="shared" ref="AB7" si="65">100%-Z7</f>
        <v>0.4</v>
      </c>
      <c r="AC7" s="91">
        <f t="shared" ref="AC7" si="66">L7*AB7</f>
        <v>5203.2000000000007</v>
      </c>
      <c r="AD7" s="92">
        <f t="shared" ref="AD7" si="67">AA7+AC7</f>
        <v>13008</v>
      </c>
      <c r="AE7" s="144">
        <f t="shared" ref="AE7" si="68">+AD7-E7</f>
        <v>0</v>
      </c>
    </row>
    <row r="8" spans="2:31">
      <c r="B8" s="16">
        <f t="shared" si="34"/>
        <v>5</v>
      </c>
      <c r="C8" s="26" t="s">
        <v>175</v>
      </c>
      <c r="D8" s="26" t="s">
        <v>121</v>
      </c>
      <c r="E8" s="57">
        <v>11835</v>
      </c>
      <c r="F8" s="27">
        <v>45129</v>
      </c>
      <c r="G8" s="7"/>
      <c r="H8" s="35">
        <v>0.55000000000000004</v>
      </c>
      <c r="I8" s="36">
        <f t="shared" ref="I8" si="69">E8*H8</f>
        <v>6509.2500000000009</v>
      </c>
      <c r="J8" s="35">
        <f t="shared" ref="J8" si="70">100%-H8</f>
        <v>0.44999999999999996</v>
      </c>
      <c r="K8" s="36">
        <f t="shared" ref="K8" si="71">E8*J8</f>
        <v>5325.7499999999991</v>
      </c>
      <c r="L8" s="4">
        <f t="shared" ref="L8" si="72">I8+K8</f>
        <v>11835</v>
      </c>
      <c r="M8" s="7"/>
      <c r="N8" s="33">
        <f t="shared" ref="N8" si="73">O8/E8</f>
        <v>0.53857203210815374</v>
      </c>
      <c r="O8" s="34">
        <v>6374</v>
      </c>
      <c r="P8" s="33">
        <f t="shared" ref="P8" si="74">Q8/E8</f>
        <v>0.4614279678918462</v>
      </c>
      <c r="Q8" s="34">
        <f t="shared" ref="Q8" si="75">L8-O8</f>
        <v>5461</v>
      </c>
      <c r="R8" s="5">
        <f t="shared" ref="R8" si="76">O8+Q8</f>
        <v>11835</v>
      </c>
      <c r="S8" s="7">
        <f t="shared" ref="S8" si="77">+R8-E8</f>
        <v>0</v>
      </c>
      <c r="T8" s="29">
        <v>0.5</v>
      </c>
      <c r="U8" s="30">
        <f t="shared" ref="U8" si="78">E8*T8</f>
        <v>5917.5</v>
      </c>
      <c r="V8" s="29">
        <v>0.5</v>
      </c>
      <c r="W8" s="30">
        <f t="shared" ref="W8" si="79">E8*V8</f>
        <v>5917.5</v>
      </c>
      <c r="X8" s="6">
        <f t="shared" ref="X8" si="80">U8+W8</f>
        <v>11835</v>
      </c>
      <c r="Y8" s="7"/>
      <c r="Z8" s="90">
        <v>0.6</v>
      </c>
      <c r="AA8" s="91">
        <f t="shared" ref="AA8" si="81">L8*Z8</f>
        <v>7101</v>
      </c>
      <c r="AB8" s="90">
        <f t="shared" ref="AB8" si="82">100%-Z8</f>
        <v>0.4</v>
      </c>
      <c r="AC8" s="91">
        <f t="shared" ref="AC8" si="83">L8*AB8</f>
        <v>4734</v>
      </c>
      <c r="AD8" s="92">
        <f t="shared" ref="AD8" si="84">AA8+AC8</f>
        <v>11835</v>
      </c>
      <c r="AE8" s="144">
        <f t="shared" ref="AE8" si="85">+AD8-E8</f>
        <v>0</v>
      </c>
    </row>
    <row r="9" spans="2:31">
      <c r="B9" s="16">
        <f t="shared" si="34"/>
        <v>6</v>
      </c>
      <c r="C9" s="26" t="s">
        <v>169</v>
      </c>
      <c r="D9" s="26" t="s">
        <v>121</v>
      </c>
      <c r="E9" s="57">
        <v>13508</v>
      </c>
      <c r="F9" s="27">
        <v>45133</v>
      </c>
      <c r="G9" s="7"/>
      <c r="H9" s="35">
        <v>0.55000000000000004</v>
      </c>
      <c r="I9" s="36">
        <f t="shared" ref="I9" si="86">E9*H9</f>
        <v>7429.4000000000005</v>
      </c>
      <c r="J9" s="35">
        <f t="shared" ref="J9" si="87">100%-H9</f>
        <v>0.44999999999999996</v>
      </c>
      <c r="K9" s="36">
        <f t="shared" ref="K9" si="88">E9*J9</f>
        <v>6078.5999999999995</v>
      </c>
      <c r="L9" s="4">
        <f t="shared" ref="L9" si="89">I9+K9</f>
        <v>13508</v>
      </c>
      <c r="M9" s="7"/>
      <c r="N9" s="33">
        <f t="shared" ref="N9" si="90">O9/E9</f>
        <v>0.54871187444477343</v>
      </c>
      <c r="O9" s="34">
        <v>7412</v>
      </c>
      <c r="P9" s="33">
        <f t="shared" ref="P9" si="91">Q9/E9</f>
        <v>0.45128812555522652</v>
      </c>
      <c r="Q9" s="34">
        <f t="shared" ref="Q9" si="92">L9-O9</f>
        <v>6096</v>
      </c>
      <c r="R9" s="5">
        <f t="shared" ref="R9" si="93">O9+Q9</f>
        <v>13508</v>
      </c>
      <c r="S9" s="7">
        <f t="shared" ref="S9" si="94">+R9-E9</f>
        <v>0</v>
      </c>
      <c r="T9" s="29">
        <v>0.5</v>
      </c>
      <c r="U9" s="30">
        <f t="shared" ref="U9" si="95">E9*T9</f>
        <v>6754</v>
      </c>
      <c r="V9" s="29">
        <v>0.5</v>
      </c>
      <c r="W9" s="30">
        <f t="shared" ref="W9" si="96">E9*V9</f>
        <v>6754</v>
      </c>
      <c r="X9" s="6">
        <f t="shared" ref="X9" si="97">U9+W9</f>
        <v>13508</v>
      </c>
      <c r="Y9" s="7"/>
      <c r="Z9" s="90">
        <v>0.6</v>
      </c>
      <c r="AA9" s="91">
        <f t="shared" ref="AA9" si="98">L9*Z9</f>
        <v>8104.7999999999993</v>
      </c>
      <c r="AB9" s="90">
        <f t="shared" ref="AB9" si="99">100%-Z9</f>
        <v>0.4</v>
      </c>
      <c r="AC9" s="91">
        <f t="shared" ref="AC9" si="100">L9*AB9</f>
        <v>5403.2000000000007</v>
      </c>
      <c r="AD9" s="92">
        <f t="shared" ref="AD9" si="101">AA9+AC9</f>
        <v>13508</v>
      </c>
      <c r="AE9" s="144">
        <f t="shared" ref="AE9" si="102">+AD9-E9</f>
        <v>0</v>
      </c>
    </row>
    <row r="10" spans="2:31">
      <c r="B10" s="16">
        <f t="shared" si="34"/>
        <v>7</v>
      </c>
      <c r="C10" s="26" t="s">
        <v>116</v>
      </c>
      <c r="D10" s="26" t="s">
        <v>117</v>
      </c>
      <c r="E10" s="57">
        <v>12305</v>
      </c>
      <c r="F10" s="27">
        <v>45133</v>
      </c>
      <c r="G10" s="7"/>
      <c r="H10" s="35">
        <v>0.55000000000000004</v>
      </c>
      <c r="I10" s="36">
        <f t="shared" ref="I10:I11" si="103">E10*H10</f>
        <v>6767.7500000000009</v>
      </c>
      <c r="J10" s="35">
        <f t="shared" ref="J10:J11" si="104">100%-H10</f>
        <v>0.44999999999999996</v>
      </c>
      <c r="K10" s="36">
        <f t="shared" ref="K10:K11" si="105">E10*J10</f>
        <v>5537.2499999999991</v>
      </c>
      <c r="L10" s="4">
        <f t="shared" ref="L10:L11" si="106">I10+K10</f>
        <v>12305</v>
      </c>
      <c r="M10" s="7"/>
      <c r="N10" s="33">
        <f t="shared" ref="N10:N11" si="107">O10/E10</f>
        <v>0.54490044697277529</v>
      </c>
      <c r="O10" s="34">
        <v>6705</v>
      </c>
      <c r="P10" s="33">
        <f t="shared" ref="P10:P11" si="108">Q10/E10</f>
        <v>0.45509955302722471</v>
      </c>
      <c r="Q10" s="34">
        <f t="shared" ref="Q10:Q11" si="109">L10-O10</f>
        <v>5600</v>
      </c>
      <c r="R10" s="5">
        <f t="shared" ref="R10:R11" si="110">O10+Q10</f>
        <v>12305</v>
      </c>
      <c r="S10" s="7">
        <f t="shared" ref="S10:S11" si="111">+R10-E10</f>
        <v>0</v>
      </c>
      <c r="T10" s="29">
        <v>0.5</v>
      </c>
      <c r="U10" s="30">
        <f t="shared" ref="U10:U11" si="112">E10*T10</f>
        <v>6152.5</v>
      </c>
      <c r="V10" s="29">
        <v>0.5</v>
      </c>
      <c r="W10" s="30">
        <f t="shared" ref="W10:W11" si="113">E10*V10</f>
        <v>6152.5</v>
      </c>
      <c r="X10" s="6">
        <f t="shared" ref="X10:X11" si="114">U10+W10</f>
        <v>12305</v>
      </c>
      <c r="Y10" s="7"/>
      <c r="Z10" s="90">
        <v>0.6</v>
      </c>
      <c r="AA10" s="91">
        <f t="shared" ref="AA10:AA11" si="115">L10*Z10</f>
        <v>7383</v>
      </c>
      <c r="AB10" s="90">
        <f t="shared" ref="AB10:AB11" si="116">100%-Z10</f>
        <v>0.4</v>
      </c>
      <c r="AC10" s="91">
        <f t="shared" ref="AC10:AC11" si="117">L10*AB10</f>
        <v>4922</v>
      </c>
      <c r="AD10" s="92">
        <f t="shared" ref="AD10:AD11" si="118">AA10+AC10</f>
        <v>12305</v>
      </c>
      <c r="AE10" s="144">
        <f t="shared" ref="AE10:AE11" si="119">+AD10-E10</f>
        <v>0</v>
      </c>
    </row>
    <row r="11" spans="2:31">
      <c r="B11" s="16">
        <f t="shared" si="34"/>
        <v>8</v>
      </c>
      <c r="C11" s="26" t="s">
        <v>350</v>
      </c>
      <c r="D11" s="26" t="s">
        <v>121</v>
      </c>
      <c r="E11" s="57">
        <v>13003</v>
      </c>
      <c r="F11" s="27">
        <v>45136</v>
      </c>
      <c r="G11" s="7"/>
      <c r="H11" s="35">
        <v>0.55000000000000004</v>
      </c>
      <c r="I11" s="36">
        <f t="shared" si="103"/>
        <v>7151.6500000000005</v>
      </c>
      <c r="J11" s="35">
        <f t="shared" si="104"/>
        <v>0.44999999999999996</v>
      </c>
      <c r="K11" s="36">
        <f t="shared" si="105"/>
        <v>5851.3499999999995</v>
      </c>
      <c r="L11" s="4">
        <f t="shared" si="106"/>
        <v>13003</v>
      </c>
      <c r="M11" s="7"/>
      <c r="N11" s="33">
        <f t="shared" si="107"/>
        <v>0.56256248558025068</v>
      </c>
      <c r="O11" s="34">
        <v>7315</v>
      </c>
      <c r="P11" s="33">
        <f t="shared" si="108"/>
        <v>0.43743751441974926</v>
      </c>
      <c r="Q11" s="34">
        <f t="shared" si="109"/>
        <v>5688</v>
      </c>
      <c r="R11" s="5">
        <f t="shared" si="110"/>
        <v>13003</v>
      </c>
      <c r="S11" s="7">
        <f t="shared" si="111"/>
        <v>0</v>
      </c>
      <c r="T11" s="29">
        <v>0.5</v>
      </c>
      <c r="U11" s="30">
        <f t="shared" si="112"/>
        <v>6501.5</v>
      </c>
      <c r="V11" s="29">
        <v>0.5</v>
      </c>
      <c r="W11" s="30">
        <f t="shared" si="113"/>
        <v>6501.5</v>
      </c>
      <c r="X11" s="6">
        <f t="shared" si="114"/>
        <v>13003</v>
      </c>
      <c r="Y11" s="7"/>
      <c r="Z11" s="90">
        <v>0.6</v>
      </c>
      <c r="AA11" s="91">
        <f t="shared" si="115"/>
        <v>7801.7999999999993</v>
      </c>
      <c r="AB11" s="90">
        <f t="shared" si="116"/>
        <v>0.4</v>
      </c>
      <c r="AC11" s="91">
        <f t="shared" si="117"/>
        <v>5201.2000000000007</v>
      </c>
      <c r="AD11" s="92">
        <f t="shared" si="118"/>
        <v>13003</v>
      </c>
      <c r="AE11" s="144">
        <f t="shared" si="119"/>
        <v>0</v>
      </c>
    </row>
    <row r="12" spans="2:31">
      <c r="B12" s="16"/>
      <c r="C12" s="32"/>
      <c r="D12" s="32"/>
      <c r="E12" s="57"/>
      <c r="F12" s="27"/>
      <c r="G12" s="7"/>
      <c r="H12" s="35"/>
      <c r="I12" s="36"/>
      <c r="J12" s="35"/>
      <c r="K12" s="36"/>
      <c r="L12" s="4"/>
      <c r="M12" s="7"/>
      <c r="N12" s="33"/>
      <c r="O12" s="34"/>
      <c r="P12" s="33"/>
      <c r="Q12" s="34"/>
      <c r="R12" s="5"/>
      <c r="S12" s="7"/>
      <c r="T12" s="29"/>
      <c r="U12" s="30"/>
      <c r="V12" s="29"/>
      <c r="W12" s="30"/>
      <c r="X12" s="6"/>
      <c r="Y12" s="7"/>
      <c r="Z12" s="90"/>
      <c r="AA12" s="91"/>
      <c r="AB12" s="90"/>
      <c r="AC12" s="91"/>
      <c r="AD12" s="92"/>
    </row>
    <row r="13" spans="2:31" s="80" customFormat="1">
      <c r="B13" s="77"/>
      <c r="C13" s="78"/>
      <c r="D13" s="78"/>
      <c r="E13" s="52">
        <f>SUM(E4:E12)</f>
        <v>99470</v>
      </c>
      <c r="F13" s="79"/>
      <c r="G13" s="54"/>
      <c r="H13" s="53"/>
      <c r="I13" s="52">
        <f>SUM(I4:I12)</f>
        <v>57198.9</v>
      </c>
      <c r="J13" s="53"/>
      <c r="K13" s="52">
        <f>SUM(K4:K12)</f>
        <v>42271.1</v>
      </c>
      <c r="L13" s="52">
        <f>SUM(L4:L12)</f>
        <v>99470</v>
      </c>
      <c r="M13" s="54"/>
      <c r="N13" s="53"/>
      <c r="O13" s="52">
        <f>SUM(O4:O12)</f>
        <v>57313</v>
      </c>
      <c r="P13" s="53"/>
      <c r="Q13" s="52">
        <f>SUM(Q4:Q12)</f>
        <v>42157</v>
      </c>
      <c r="R13" s="52">
        <f>SUM(R4:R12)</f>
        <v>99470</v>
      </c>
      <c r="S13" s="54"/>
      <c r="T13" s="54"/>
      <c r="U13" s="52">
        <f>SUM(U4:U12)</f>
        <v>49735</v>
      </c>
      <c r="V13" s="54"/>
      <c r="W13" s="52">
        <f>SUM(W4:W12)</f>
        <v>49735</v>
      </c>
      <c r="X13" s="52">
        <f>SUM(X4:X12)</f>
        <v>99470</v>
      </c>
      <c r="Y13" s="54"/>
      <c r="Z13" s="54"/>
      <c r="AA13" s="52">
        <f>SUM(AA4:AA12)</f>
        <v>59682</v>
      </c>
      <c r="AB13" s="54"/>
      <c r="AC13" s="52">
        <f>SUM(AC4:AC12)</f>
        <v>39788</v>
      </c>
      <c r="AD13" s="52">
        <f>SUM(AD4:AD12)</f>
        <v>99470</v>
      </c>
    </row>
    <row r="14" spans="2:31">
      <c r="B14" s="21"/>
      <c r="C14" s="14"/>
      <c r="D14" s="14"/>
      <c r="E14" s="43"/>
      <c r="F14" s="44"/>
      <c r="G14" s="28"/>
      <c r="H14" s="15" t="s">
        <v>41</v>
      </c>
      <c r="I14" s="37"/>
      <c r="J14" s="38"/>
      <c r="K14" s="37"/>
      <c r="L14" s="39"/>
      <c r="M14" s="252">
        <f>O13-AA13</f>
        <v>-2369</v>
      </c>
      <c r="N14" s="253"/>
      <c r="O14" s="42"/>
      <c r="P14" s="41"/>
      <c r="Q14" s="42"/>
      <c r="R14" s="42"/>
      <c r="S14" s="28"/>
      <c r="T14" s="28"/>
      <c r="U14" s="28"/>
      <c r="V14" s="28"/>
      <c r="W14" s="28"/>
      <c r="X14" s="45"/>
      <c r="Y14" s="28"/>
      <c r="Z14" s="28"/>
      <c r="AA14" s="28"/>
      <c r="AB14" s="28"/>
      <c r="AC14" s="28"/>
      <c r="AD14" s="45"/>
    </row>
    <row r="16" spans="2:31">
      <c r="B16" s="49" t="s">
        <v>105</v>
      </c>
      <c r="C16" s="50"/>
      <c r="D16" s="50"/>
      <c r="E16" s="17"/>
      <c r="F16" s="17"/>
      <c r="G16" s="17"/>
      <c r="H16" s="238" t="s">
        <v>6</v>
      </c>
      <c r="I16" s="238"/>
      <c r="J16" s="238"/>
      <c r="K16" s="238"/>
      <c r="L16" s="18"/>
      <c r="M16" s="17"/>
      <c r="N16" s="239" t="s">
        <v>5</v>
      </c>
      <c r="O16" s="239"/>
      <c r="P16" s="239"/>
      <c r="Q16" s="239"/>
      <c r="R16" s="18"/>
      <c r="S16" s="17"/>
      <c r="T16" s="240" t="s">
        <v>13</v>
      </c>
      <c r="U16" s="240"/>
      <c r="V16" s="240"/>
      <c r="W16" s="240"/>
      <c r="X16" s="19"/>
      <c r="Y16" s="17"/>
      <c r="Z16" s="235" t="s">
        <v>43</v>
      </c>
      <c r="AA16" s="235"/>
      <c r="AB16" s="235"/>
      <c r="AC16" s="235"/>
      <c r="AD16" s="19"/>
    </row>
    <row r="17" spans="2:31">
      <c r="B17" s="56" t="s">
        <v>0</v>
      </c>
      <c r="C17" s="56" t="s">
        <v>2</v>
      </c>
      <c r="D17" s="56" t="s">
        <v>1</v>
      </c>
      <c r="E17" s="56" t="s">
        <v>7</v>
      </c>
      <c r="F17" s="56" t="s">
        <v>9</v>
      </c>
      <c r="G17" s="2"/>
      <c r="H17" s="241" t="s">
        <v>3</v>
      </c>
      <c r="I17" s="241"/>
      <c r="J17" s="242" t="s">
        <v>4</v>
      </c>
      <c r="K17" s="242"/>
      <c r="L17" s="3" t="s">
        <v>10</v>
      </c>
      <c r="M17" s="1"/>
      <c r="N17" s="243" t="s">
        <v>3</v>
      </c>
      <c r="O17" s="243"/>
      <c r="P17" s="244" t="s">
        <v>4</v>
      </c>
      <c r="Q17" s="244"/>
      <c r="R17" s="3" t="s">
        <v>10</v>
      </c>
      <c r="S17" s="2"/>
      <c r="T17" s="245" t="s">
        <v>3</v>
      </c>
      <c r="U17" s="245"/>
      <c r="V17" s="246" t="s">
        <v>4</v>
      </c>
      <c r="W17" s="246"/>
      <c r="X17" s="20" t="s">
        <v>10</v>
      </c>
      <c r="Y17" s="2"/>
      <c r="Z17" s="236" t="s">
        <v>3</v>
      </c>
      <c r="AA17" s="236"/>
      <c r="AB17" s="237" t="s">
        <v>4</v>
      </c>
      <c r="AC17" s="237"/>
      <c r="AD17" s="20" t="s">
        <v>10</v>
      </c>
    </row>
    <row r="18" spans="2:31" ht="15" customHeight="1">
      <c r="B18" s="85">
        <v>1</v>
      </c>
      <c r="C18" s="26" t="s">
        <v>338</v>
      </c>
      <c r="D18" s="26" t="s">
        <v>146</v>
      </c>
      <c r="E18" s="31">
        <v>13003</v>
      </c>
      <c r="F18" s="27">
        <v>45108</v>
      </c>
      <c r="G18" s="7"/>
      <c r="H18" s="35">
        <v>0</v>
      </c>
      <c r="I18" s="36">
        <f t="shared" ref="I18" si="120">E18*H18</f>
        <v>0</v>
      </c>
      <c r="J18" s="35">
        <f t="shared" ref="J18" si="121">100%-H18</f>
        <v>1</v>
      </c>
      <c r="K18" s="36">
        <f t="shared" ref="K18" si="122">E18*J18</f>
        <v>13003</v>
      </c>
      <c r="L18" s="4">
        <f t="shared" ref="L18" si="123">I18+K18</f>
        <v>13003</v>
      </c>
      <c r="M18" s="7"/>
      <c r="N18" s="33">
        <f t="shared" ref="N18" si="124">O18/E18</f>
        <v>0</v>
      </c>
      <c r="O18" s="34">
        <v>0</v>
      </c>
      <c r="P18" s="33">
        <f t="shared" ref="P18" si="125">Q18/E18</f>
        <v>1</v>
      </c>
      <c r="Q18" s="34">
        <f>L18-O18</f>
        <v>13003</v>
      </c>
      <c r="R18" s="5">
        <f t="shared" ref="R18" si="126">O18+Q18</f>
        <v>13003</v>
      </c>
      <c r="S18" s="7">
        <f t="shared" ref="S18" si="127">+R18-E18</f>
        <v>0</v>
      </c>
      <c r="T18" s="29">
        <v>0</v>
      </c>
      <c r="U18" s="30">
        <f t="shared" ref="U18" si="128">E18*T18</f>
        <v>0</v>
      </c>
      <c r="V18" s="29">
        <v>1</v>
      </c>
      <c r="W18" s="30">
        <f t="shared" ref="W18" si="129">E18*V18</f>
        <v>13003</v>
      </c>
      <c r="X18" s="6">
        <f t="shared" ref="X18" si="130">U18+W18</f>
        <v>13003</v>
      </c>
      <c r="Y18" s="7"/>
      <c r="Z18" s="116">
        <v>1.4999999999999999E-2</v>
      </c>
      <c r="AA18" s="91">
        <f t="shared" ref="AA18" si="131">L18*Z18</f>
        <v>195.04499999999999</v>
      </c>
      <c r="AB18" s="90">
        <f t="shared" ref="AB18" si="132">100%-Z18</f>
        <v>0.98499999999999999</v>
      </c>
      <c r="AC18" s="91">
        <f t="shared" ref="AC18" si="133">L18*AB18</f>
        <v>12807.955</v>
      </c>
      <c r="AD18" s="92">
        <f t="shared" ref="AD18" si="134">AA18+AC18</f>
        <v>13003</v>
      </c>
      <c r="AE18" s="144">
        <f>+AD18-E18</f>
        <v>0</v>
      </c>
    </row>
    <row r="19" spans="2:31">
      <c r="B19" s="85">
        <f>1+B18</f>
        <v>2</v>
      </c>
      <c r="C19" s="26" t="s">
        <v>351</v>
      </c>
      <c r="D19" s="26" t="s">
        <v>123</v>
      </c>
      <c r="E19" s="31">
        <v>63000</v>
      </c>
      <c r="F19" s="27">
        <v>45109</v>
      </c>
      <c r="G19" s="7"/>
      <c r="H19" s="35">
        <v>0</v>
      </c>
      <c r="I19" s="36">
        <f t="shared" ref="I19:I20" si="135">E19*H19</f>
        <v>0</v>
      </c>
      <c r="J19" s="35">
        <f t="shared" ref="J19:J20" si="136">100%-H19</f>
        <v>1</v>
      </c>
      <c r="K19" s="36">
        <f t="shared" ref="K19:K20" si="137">E19*J19</f>
        <v>63000</v>
      </c>
      <c r="L19" s="4">
        <f t="shared" ref="L19:L20" si="138">I19+K19</f>
        <v>63000</v>
      </c>
      <c r="M19" s="7"/>
      <c r="N19" s="33">
        <f t="shared" ref="N19:N20" si="139">O19/E19</f>
        <v>3.8730158730158733E-2</v>
      </c>
      <c r="O19" s="34">
        <v>2440</v>
      </c>
      <c r="P19" s="33">
        <f t="shared" ref="P19:P20" si="140">Q19/E19</f>
        <v>0.96126984126984127</v>
      </c>
      <c r="Q19" s="34">
        <f>L19-O19</f>
        <v>60560</v>
      </c>
      <c r="R19" s="5">
        <f t="shared" ref="R19:R20" si="141">O19+Q19</f>
        <v>63000</v>
      </c>
      <c r="S19" s="7">
        <f t="shared" ref="S19:S20" si="142">+R19-E19</f>
        <v>0</v>
      </c>
      <c r="T19" s="29">
        <v>0</v>
      </c>
      <c r="U19" s="30">
        <f t="shared" ref="U19:U20" si="143">E19*T19</f>
        <v>0</v>
      </c>
      <c r="V19" s="29">
        <v>1</v>
      </c>
      <c r="W19" s="30">
        <f t="shared" ref="W19:W20" si="144">E19*V19</f>
        <v>63000</v>
      </c>
      <c r="X19" s="6">
        <f t="shared" ref="X19:X20" si="145">U19+W19</f>
        <v>63000</v>
      </c>
      <c r="Y19" s="7"/>
      <c r="Z19" s="116">
        <v>1.4999999999999999E-2</v>
      </c>
      <c r="AA19" s="91">
        <f t="shared" ref="AA19:AA20" si="146">L19*Z19</f>
        <v>945</v>
      </c>
      <c r="AB19" s="90">
        <f t="shared" ref="AB19:AB20" si="147">100%-Z19</f>
        <v>0.98499999999999999</v>
      </c>
      <c r="AC19" s="91">
        <f t="shared" ref="AC19:AC20" si="148">L19*AB19</f>
        <v>62055</v>
      </c>
      <c r="AD19" s="92">
        <f t="shared" ref="AD19:AD20" si="149">AA19+AC19</f>
        <v>63000</v>
      </c>
      <c r="AE19" s="144">
        <f>+AD19-E19</f>
        <v>0</v>
      </c>
    </row>
    <row r="20" spans="2:31">
      <c r="B20" s="85">
        <f>1+B19</f>
        <v>3</v>
      </c>
      <c r="C20" s="26" t="s">
        <v>352</v>
      </c>
      <c r="D20" s="26" t="s">
        <v>157</v>
      </c>
      <c r="E20" s="31">
        <v>48624</v>
      </c>
      <c r="F20" s="27">
        <v>45111</v>
      </c>
      <c r="G20" s="7"/>
      <c r="H20" s="35">
        <v>0</v>
      </c>
      <c r="I20" s="36">
        <f t="shared" si="135"/>
        <v>0</v>
      </c>
      <c r="J20" s="35">
        <f t="shared" si="136"/>
        <v>1</v>
      </c>
      <c r="K20" s="36">
        <f t="shared" si="137"/>
        <v>48624</v>
      </c>
      <c r="L20" s="4">
        <f t="shared" si="138"/>
        <v>48624</v>
      </c>
      <c r="M20" s="7"/>
      <c r="N20" s="33">
        <f t="shared" si="139"/>
        <v>0</v>
      </c>
      <c r="O20" s="34">
        <v>0</v>
      </c>
      <c r="P20" s="33">
        <f t="shared" si="140"/>
        <v>1</v>
      </c>
      <c r="Q20" s="34">
        <f t="shared" ref="Q20" si="150">L20-O20</f>
        <v>48624</v>
      </c>
      <c r="R20" s="5">
        <f t="shared" si="141"/>
        <v>48624</v>
      </c>
      <c r="S20" s="7">
        <f t="shared" si="142"/>
        <v>0</v>
      </c>
      <c r="T20" s="29">
        <v>0</v>
      </c>
      <c r="U20" s="30">
        <f t="shared" si="143"/>
        <v>0</v>
      </c>
      <c r="V20" s="29">
        <v>1</v>
      </c>
      <c r="W20" s="30">
        <f t="shared" si="144"/>
        <v>48624</v>
      </c>
      <c r="X20" s="6">
        <f t="shared" si="145"/>
        <v>48624</v>
      </c>
      <c r="Y20" s="7"/>
      <c r="Z20" s="116">
        <v>1.4999999999999999E-2</v>
      </c>
      <c r="AA20" s="91">
        <f t="shared" si="146"/>
        <v>729.36</v>
      </c>
      <c r="AB20" s="90">
        <f t="shared" si="147"/>
        <v>0.98499999999999999</v>
      </c>
      <c r="AC20" s="91">
        <f t="shared" si="148"/>
        <v>47894.64</v>
      </c>
      <c r="AD20" s="92">
        <f t="shared" si="149"/>
        <v>48624</v>
      </c>
      <c r="AE20" s="144">
        <f t="shared" ref="AE20" si="151">+AD20-E20</f>
        <v>0</v>
      </c>
    </row>
    <row r="21" spans="2:31" ht="15" customHeight="1">
      <c r="B21" s="85">
        <f t="shared" ref="B21:B56" si="152">1+B20</f>
        <v>4</v>
      </c>
      <c r="C21" s="26" t="s">
        <v>177</v>
      </c>
      <c r="D21" s="26" t="s">
        <v>139</v>
      </c>
      <c r="E21" s="31">
        <v>77002</v>
      </c>
      <c r="F21" s="27">
        <v>45111</v>
      </c>
      <c r="G21" s="7"/>
      <c r="H21" s="35">
        <v>0</v>
      </c>
      <c r="I21" s="36">
        <f t="shared" ref="I21" si="153">E21*H21</f>
        <v>0</v>
      </c>
      <c r="J21" s="35">
        <f t="shared" ref="J21" si="154">100%-H21</f>
        <v>1</v>
      </c>
      <c r="K21" s="36">
        <f t="shared" ref="K21" si="155">E21*J21</f>
        <v>77002</v>
      </c>
      <c r="L21" s="4">
        <f t="shared" ref="L21" si="156">I21+K21</f>
        <v>77002</v>
      </c>
      <c r="M21" s="7"/>
      <c r="N21" s="33">
        <f t="shared" ref="N21" si="157">O21/E21</f>
        <v>0</v>
      </c>
      <c r="O21" s="34">
        <v>0</v>
      </c>
      <c r="P21" s="33">
        <f t="shared" ref="P21" si="158">Q21/E21</f>
        <v>1</v>
      </c>
      <c r="Q21" s="34">
        <f t="shared" ref="Q21" si="159">L21-O21</f>
        <v>77002</v>
      </c>
      <c r="R21" s="5">
        <f t="shared" ref="R21" si="160">O21+Q21</f>
        <v>77002</v>
      </c>
      <c r="S21" s="7">
        <f t="shared" ref="S21" si="161">+R21-E21</f>
        <v>0</v>
      </c>
      <c r="T21" s="29">
        <v>0</v>
      </c>
      <c r="U21" s="30">
        <f t="shared" ref="U21" si="162">E21*T21</f>
        <v>0</v>
      </c>
      <c r="V21" s="29">
        <v>1</v>
      </c>
      <c r="W21" s="30">
        <f t="shared" ref="W21" si="163">E21*V21</f>
        <v>77002</v>
      </c>
      <c r="X21" s="6">
        <f t="shared" ref="X21" si="164">U21+W21</f>
        <v>77002</v>
      </c>
      <c r="Y21" s="7"/>
      <c r="Z21" s="116">
        <v>1.4999999999999999E-2</v>
      </c>
      <c r="AA21" s="91">
        <f t="shared" ref="AA21" si="165">L21*Z21</f>
        <v>1155.03</v>
      </c>
      <c r="AB21" s="90">
        <f t="shared" ref="AB21" si="166">100%-Z21</f>
        <v>0.98499999999999999</v>
      </c>
      <c r="AC21" s="91">
        <f t="shared" ref="AC21" si="167">L21*AB21</f>
        <v>75846.97</v>
      </c>
      <c r="AD21" s="92">
        <f t="shared" ref="AD21" si="168">AA21+AC21</f>
        <v>77002</v>
      </c>
      <c r="AE21" s="144">
        <f t="shared" ref="AE21" si="169">+AD21-E21</f>
        <v>0</v>
      </c>
    </row>
    <row r="22" spans="2:31" ht="15" customHeight="1">
      <c r="B22" s="85">
        <f t="shared" si="152"/>
        <v>5</v>
      </c>
      <c r="C22" s="26" t="s">
        <v>357</v>
      </c>
      <c r="D22" s="26" t="s">
        <v>217</v>
      </c>
      <c r="E22" s="31">
        <v>65850</v>
      </c>
      <c r="F22" s="27">
        <v>45113</v>
      </c>
      <c r="G22" s="7"/>
      <c r="H22" s="35">
        <v>0</v>
      </c>
      <c r="I22" s="36">
        <f t="shared" ref="I22" si="170">E22*H22</f>
        <v>0</v>
      </c>
      <c r="J22" s="35">
        <f t="shared" ref="J22" si="171">100%-H22</f>
        <v>1</v>
      </c>
      <c r="K22" s="36">
        <f t="shared" ref="K22" si="172">E22*J22</f>
        <v>65850</v>
      </c>
      <c r="L22" s="4">
        <f t="shared" ref="L22" si="173">I22+K22</f>
        <v>65850</v>
      </c>
      <c r="M22" s="7"/>
      <c r="N22" s="33">
        <f t="shared" ref="N22" si="174">O22/E22</f>
        <v>0</v>
      </c>
      <c r="O22" s="34">
        <v>0</v>
      </c>
      <c r="P22" s="33">
        <f t="shared" ref="P22" si="175">Q22/E22</f>
        <v>1</v>
      </c>
      <c r="Q22" s="34">
        <f t="shared" ref="Q22" si="176">L22-O22</f>
        <v>65850</v>
      </c>
      <c r="R22" s="5">
        <f t="shared" ref="R22" si="177">O22+Q22</f>
        <v>65850</v>
      </c>
      <c r="S22" s="7">
        <f t="shared" ref="S22" si="178">+R22-E22</f>
        <v>0</v>
      </c>
      <c r="T22" s="29">
        <v>0</v>
      </c>
      <c r="U22" s="30">
        <f t="shared" ref="U22" si="179">E22*T22</f>
        <v>0</v>
      </c>
      <c r="V22" s="29">
        <v>1</v>
      </c>
      <c r="W22" s="30">
        <f t="shared" ref="W22" si="180">E22*V22</f>
        <v>65850</v>
      </c>
      <c r="X22" s="6">
        <f t="shared" ref="X22" si="181">U22+W22</f>
        <v>65850</v>
      </c>
      <c r="Y22" s="7"/>
      <c r="Z22" s="116">
        <v>1.4999999999999999E-2</v>
      </c>
      <c r="AA22" s="91">
        <f t="shared" ref="AA22" si="182">L22*Z22</f>
        <v>987.75</v>
      </c>
      <c r="AB22" s="90">
        <f t="shared" ref="AB22" si="183">100%-Z22</f>
        <v>0.98499999999999999</v>
      </c>
      <c r="AC22" s="91">
        <f t="shared" ref="AC22" si="184">L22*AB22</f>
        <v>64862.25</v>
      </c>
      <c r="AD22" s="92">
        <f t="shared" ref="AD22" si="185">AA22+AC22</f>
        <v>65850</v>
      </c>
      <c r="AE22" s="144">
        <f t="shared" ref="AE22" si="186">+AD22-E22</f>
        <v>0</v>
      </c>
    </row>
    <row r="23" spans="2:31" ht="15" customHeight="1">
      <c r="B23" s="85">
        <f t="shared" si="152"/>
        <v>6</v>
      </c>
      <c r="C23" s="26" t="s">
        <v>129</v>
      </c>
      <c r="D23" s="26" t="s">
        <v>146</v>
      </c>
      <c r="E23" s="31">
        <v>13010</v>
      </c>
      <c r="F23" s="27">
        <v>45114</v>
      </c>
      <c r="G23" s="7"/>
      <c r="H23" s="35">
        <v>0</v>
      </c>
      <c r="I23" s="36">
        <f t="shared" ref="I23" si="187">E23*H23</f>
        <v>0</v>
      </c>
      <c r="J23" s="35">
        <f t="shared" ref="J23" si="188">100%-H23</f>
        <v>1</v>
      </c>
      <c r="K23" s="36">
        <f t="shared" ref="K23" si="189">E23*J23</f>
        <v>13010</v>
      </c>
      <c r="L23" s="4">
        <f t="shared" ref="L23" si="190">I23+K23</f>
        <v>13010</v>
      </c>
      <c r="M23" s="7"/>
      <c r="N23" s="33">
        <f t="shared" ref="N23" si="191">O23/E23</f>
        <v>0</v>
      </c>
      <c r="O23" s="34">
        <v>0</v>
      </c>
      <c r="P23" s="33">
        <f t="shared" ref="P23" si="192">Q23/E23</f>
        <v>1</v>
      </c>
      <c r="Q23" s="34">
        <f t="shared" ref="Q23" si="193">L23-O23</f>
        <v>13010</v>
      </c>
      <c r="R23" s="5">
        <f t="shared" ref="R23" si="194">O23+Q23</f>
        <v>13010</v>
      </c>
      <c r="S23" s="7">
        <f t="shared" ref="S23" si="195">+R23-E23</f>
        <v>0</v>
      </c>
      <c r="T23" s="29">
        <v>0</v>
      </c>
      <c r="U23" s="30">
        <f t="shared" ref="U23" si="196">E23*T23</f>
        <v>0</v>
      </c>
      <c r="V23" s="29">
        <v>1</v>
      </c>
      <c r="W23" s="30">
        <f t="shared" ref="W23" si="197">E23*V23</f>
        <v>13010</v>
      </c>
      <c r="X23" s="6">
        <f t="shared" ref="X23" si="198">U23+W23</f>
        <v>13010</v>
      </c>
      <c r="Y23" s="7"/>
      <c r="Z23" s="116">
        <v>1.4999999999999999E-2</v>
      </c>
      <c r="AA23" s="91">
        <f t="shared" ref="AA23" si="199">L23*Z23</f>
        <v>195.15</v>
      </c>
      <c r="AB23" s="90">
        <f t="shared" ref="AB23" si="200">100%-Z23</f>
        <v>0.98499999999999999</v>
      </c>
      <c r="AC23" s="91">
        <f t="shared" ref="AC23" si="201">L23*AB23</f>
        <v>12814.85</v>
      </c>
      <c r="AD23" s="92">
        <f t="shared" ref="AD23" si="202">AA23+AC23</f>
        <v>13010</v>
      </c>
      <c r="AE23" s="144">
        <f t="shared" ref="AE23" si="203">+AD23-E23</f>
        <v>0</v>
      </c>
    </row>
    <row r="24" spans="2:31" ht="15" customHeight="1">
      <c r="B24" s="85">
        <f t="shared" si="152"/>
        <v>7</v>
      </c>
      <c r="C24" s="26" t="s">
        <v>176</v>
      </c>
      <c r="D24" s="26" t="s">
        <v>146</v>
      </c>
      <c r="E24" s="31">
        <v>13714</v>
      </c>
      <c r="F24" s="27">
        <v>45114</v>
      </c>
      <c r="G24" s="7"/>
      <c r="H24" s="35">
        <v>0</v>
      </c>
      <c r="I24" s="36">
        <f t="shared" ref="I24" si="204">E24*H24</f>
        <v>0</v>
      </c>
      <c r="J24" s="35">
        <f t="shared" ref="J24" si="205">100%-H24</f>
        <v>1</v>
      </c>
      <c r="K24" s="36">
        <f t="shared" ref="K24" si="206">E24*J24</f>
        <v>13714</v>
      </c>
      <c r="L24" s="4">
        <f t="shared" ref="L24" si="207">I24+K24</f>
        <v>13714</v>
      </c>
      <c r="M24" s="7"/>
      <c r="N24" s="33">
        <f t="shared" ref="N24" si="208">O24/E24</f>
        <v>0</v>
      </c>
      <c r="O24" s="34">
        <v>0</v>
      </c>
      <c r="P24" s="33">
        <f t="shared" ref="P24" si="209">Q24/E24</f>
        <v>1</v>
      </c>
      <c r="Q24" s="34">
        <f t="shared" ref="Q24" si="210">L24-O24</f>
        <v>13714</v>
      </c>
      <c r="R24" s="5">
        <f t="shared" ref="R24" si="211">O24+Q24</f>
        <v>13714</v>
      </c>
      <c r="S24" s="7">
        <f t="shared" ref="S24" si="212">+R24-E24</f>
        <v>0</v>
      </c>
      <c r="T24" s="29">
        <v>0</v>
      </c>
      <c r="U24" s="30">
        <f t="shared" ref="U24" si="213">E24*T24</f>
        <v>0</v>
      </c>
      <c r="V24" s="29">
        <v>1</v>
      </c>
      <c r="W24" s="30">
        <f t="shared" ref="W24" si="214">E24*V24</f>
        <v>13714</v>
      </c>
      <c r="X24" s="6">
        <f t="shared" ref="X24" si="215">U24+W24</f>
        <v>13714</v>
      </c>
      <c r="Y24" s="7"/>
      <c r="Z24" s="116">
        <v>1.4999999999999999E-2</v>
      </c>
      <c r="AA24" s="91">
        <f t="shared" ref="AA24" si="216">L24*Z24</f>
        <v>205.70999999999998</v>
      </c>
      <c r="AB24" s="90">
        <f t="shared" ref="AB24" si="217">100%-Z24</f>
        <v>0.98499999999999999</v>
      </c>
      <c r="AC24" s="91">
        <f t="shared" ref="AC24" si="218">L24*AB24</f>
        <v>13508.289999999999</v>
      </c>
      <c r="AD24" s="92">
        <f t="shared" ref="AD24" si="219">AA24+AC24</f>
        <v>13713.999999999998</v>
      </c>
      <c r="AE24" s="144">
        <f t="shared" ref="AE24" si="220">+AD24-E24</f>
        <v>0</v>
      </c>
    </row>
    <row r="25" spans="2:31" ht="15" customHeight="1">
      <c r="B25" s="85">
        <f t="shared" si="152"/>
        <v>8</v>
      </c>
      <c r="C25" s="26" t="s">
        <v>358</v>
      </c>
      <c r="D25" s="26" t="s">
        <v>125</v>
      </c>
      <c r="E25" s="31">
        <v>68500</v>
      </c>
      <c r="F25" s="27">
        <v>45114</v>
      </c>
      <c r="G25" s="7"/>
      <c r="H25" s="35">
        <v>0</v>
      </c>
      <c r="I25" s="36">
        <f t="shared" ref="I25" si="221">E25*H25</f>
        <v>0</v>
      </c>
      <c r="J25" s="35">
        <f t="shared" ref="J25" si="222">100%-H25</f>
        <v>1</v>
      </c>
      <c r="K25" s="36">
        <f t="shared" ref="K25" si="223">E25*J25</f>
        <v>68500</v>
      </c>
      <c r="L25" s="4">
        <f t="shared" ref="L25" si="224">I25+K25</f>
        <v>68500</v>
      </c>
      <c r="M25" s="7"/>
      <c r="N25" s="33">
        <f t="shared" ref="N25" si="225">O25/E25</f>
        <v>0</v>
      </c>
      <c r="O25" s="34">
        <v>0</v>
      </c>
      <c r="P25" s="33">
        <f t="shared" ref="P25" si="226">Q25/E25</f>
        <v>1</v>
      </c>
      <c r="Q25" s="34">
        <f t="shared" ref="Q25" si="227">L25-O25</f>
        <v>68500</v>
      </c>
      <c r="R25" s="5">
        <f t="shared" ref="R25" si="228">O25+Q25</f>
        <v>68500</v>
      </c>
      <c r="S25" s="7">
        <f t="shared" ref="S25" si="229">+R25-E25</f>
        <v>0</v>
      </c>
      <c r="T25" s="29">
        <v>0</v>
      </c>
      <c r="U25" s="30">
        <f t="shared" ref="U25" si="230">E25*T25</f>
        <v>0</v>
      </c>
      <c r="V25" s="29">
        <v>1</v>
      </c>
      <c r="W25" s="30">
        <f t="shared" ref="W25" si="231">E25*V25</f>
        <v>68500</v>
      </c>
      <c r="X25" s="6">
        <f t="shared" ref="X25" si="232">U25+W25</f>
        <v>68500</v>
      </c>
      <c r="Y25" s="7"/>
      <c r="Z25" s="116">
        <v>1.4999999999999999E-2</v>
      </c>
      <c r="AA25" s="91">
        <f t="shared" ref="AA25" si="233">L25*Z25</f>
        <v>1027.5</v>
      </c>
      <c r="AB25" s="90">
        <f t="shared" ref="AB25" si="234">100%-Z25</f>
        <v>0.98499999999999999</v>
      </c>
      <c r="AC25" s="91">
        <f t="shared" ref="AC25" si="235">L25*AB25</f>
        <v>67472.5</v>
      </c>
      <c r="AD25" s="92">
        <f t="shared" ref="AD25" si="236">AA25+AC25</f>
        <v>68500</v>
      </c>
      <c r="AE25" s="144">
        <f t="shared" ref="AE25" si="237">+AD25-E25</f>
        <v>0</v>
      </c>
    </row>
    <row r="26" spans="2:31" ht="15" customHeight="1">
      <c r="B26" s="85">
        <f t="shared" si="152"/>
        <v>9</v>
      </c>
      <c r="C26" s="26" t="s">
        <v>149</v>
      </c>
      <c r="D26" s="26" t="s">
        <v>150</v>
      </c>
      <c r="E26" s="31">
        <v>41007</v>
      </c>
      <c r="F26" s="27">
        <v>45115</v>
      </c>
      <c r="G26" s="7"/>
      <c r="H26" s="35">
        <v>0</v>
      </c>
      <c r="I26" s="36">
        <f t="shared" ref="I26" si="238">E26*H26</f>
        <v>0</v>
      </c>
      <c r="J26" s="35">
        <f t="shared" ref="J26" si="239">100%-H26</f>
        <v>1</v>
      </c>
      <c r="K26" s="36">
        <f t="shared" ref="K26" si="240">E26*J26</f>
        <v>41007</v>
      </c>
      <c r="L26" s="4">
        <f t="shared" ref="L26" si="241">I26+K26</f>
        <v>41007</v>
      </c>
      <c r="M26" s="7"/>
      <c r="N26" s="33">
        <f t="shared" ref="N26" si="242">O26/E26</f>
        <v>0</v>
      </c>
      <c r="O26" s="34">
        <v>0</v>
      </c>
      <c r="P26" s="33">
        <f t="shared" ref="P26" si="243">Q26/E26</f>
        <v>1</v>
      </c>
      <c r="Q26" s="34">
        <f t="shared" ref="Q26" si="244">L26-O26</f>
        <v>41007</v>
      </c>
      <c r="R26" s="5">
        <f t="shared" ref="R26" si="245">O26+Q26</f>
        <v>41007</v>
      </c>
      <c r="S26" s="7">
        <f t="shared" ref="S26" si="246">+R26-E26</f>
        <v>0</v>
      </c>
      <c r="T26" s="29">
        <v>0</v>
      </c>
      <c r="U26" s="30">
        <f t="shared" ref="U26" si="247">E26*T26</f>
        <v>0</v>
      </c>
      <c r="V26" s="29">
        <v>1</v>
      </c>
      <c r="W26" s="30">
        <f t="shared" ref="W26" si="248">E26*V26</f>
        <v>41007</v>
      </c>
      <c r="X26" s="6">
        <f t="shared" ref="X26" si="249">U26+W26</f>
        <v>41007</v>
      </c>
      <c r="Y26" s="7"/>
      <c r="Z26" s="116">
        <v>1.4999999999999999E-2</v>
      </c>
      <c r="AA26" s="91">
        <f t="shared" ref="AA26" si="250">L26*Z26</f>
        <v>615.10500000000002</v>
      </c>
      <c r="AB26" s="90">
        <f t="shared" ref="AB26" si="251">100%-Z26</f>
        <v>0.98499999999999999</v>
      </c>
      <c r="AC26" s="91">
        <f t="shared" ref="AC26" si="252">L26*AB26</f>
        <v>40391.894999999997</v>
      </c>
      <c r="AD26" s="92">
        <f t="shared" ref="AD26" si="253">AA26+AC26</f>
        <v>41007</v>
      </c>
      <c r="AE26" s="144">
        <f t="shared" ref="AE26" si="254">+AD26-E26</f>
        <v>0</v>
      </c>
    </row>
    <row r="27" spans="2:31" ht="15" customHeight="1">
      <c r="B27" s="85">
        <f t="shared" si="152"/>
        <v>10</v>
      </c>
      <c r="C27" s="26" t="s">
        <v>359</v>
      </c>
      <c r="D27" s="26" t="s">
        <v>87</v>
      </c>
      <c r="E27" s="31">
        <v>52403</v>
      </c>
      <c r="F27" s="27">
        <v>45116</v>
      </c>
      <c r="G27" s="7"/>
      <c r="H27" s="35">
        <v>0</v>
      </c>
      <c r="I27" s="36">
        <f t="shared" ref="I27" si="255">E27*H27</f>
        <v>0</v>
      </c>
      <c r="J27" s="35">
        <f t="shared" ref="J27" si="256">100%-H27</f>
        <v>1</v>
      </c>
      <c r="K27" s="36">
        <f t="shared" ref="K27" si="257">E27*J27</f>
        <v>52403</v>
      </c>
      <c r="L27" s="4">
        <f t="shared" ref="L27" si="258">I27+K27</f>
        <v>52403</v>
      </c>
      <c r="M27" s="7"/>
      <c r="N27" s="33">
        <f t="shared" ref="N27" si="259">O27/E27</f>
        <v>0</v>
      </c>
      <c r="O27" s="34">
        <v>0</v>
      </c>
      <c r="P27" s="33">
        <f t="shared" ref="P27" si="260">Q27/E27</f>
        <v>1</v>
      </c>
      <c r="Q27" s="34">
        <f t="shared" ref="Q27" si="261">L27-O27</f>
        <v>52403</v>
      </c>
      <c r="R27" s="5">
        <f t="shared" ref="R27" si="262">O27+Q27</f>
        <v>52403</v>
      </c>
      <c r="S27" s="7">
        <f t="shared" ref="S27" si="263">+R27-E27</f>
        <v>0</v>
      </c>
      <c r="T27" s="29">
        <v>0</v>
      </c>
      <c r="U27" s="30">
        <f t="shared" ref="U27" si="264">E27*T27</f>
        <v>0</v>
      </c>
      <c r="V27" s="29">
        <v>1</v>
      </c>
      <c r="W27" s="30">
        <f t="shared" ref="W27" si="265">E27*V27</f>
        <v>52403</v>
      </c>
      <c r="X27" s="6">
        <f t="shared" ref="X27" si="266">U27+W27</f>
        <v>52403</v>
      </c>
      <c r="Y27" s="7"/>
      <c r="Z27" s="116">
        <v>1.4999999999999999E-2</v>
      </c>
      <c r="AA27" s="91">
        <f t="shared" ref="AA27" si="267">L27*Z27</f>
        <v>786.04499999999996</v>
      </c>
      <c r="AB27" s="90">
        <f t="shared" ref="AB27" si="268">100%-Z27</f>
        <v>0.98499999999999999</v>
      </c>
      <c r="AC27" s="91">
        <f t="shared" ref="AC27" si="269">L27*AB27</f>
        <v>51616.955000000002</v>
      </c>
      <c r="AD27" s="92">
        <f t="shared" ref="AD27" si="270">AA27+AC27</f>
        <v>52403</v>
      </c>
      <c r="AE27" s="144">
        <f t="shared" ref="AE27" si="271">+AD27-E27</f>
        <v>0</v>
      </c>
    </row>
    <row r="28" spans="2:31" ht="15" customHeight="1">
      <c r="B28" s="85">
        <f t="shared" si="152"/>
        <v>11</v>
      </c>
      <c r="C28" s="26" t="s">
        <v>360</v>
      </c>
      <c r="D28" s="26" t="s">
        <v>128</v>
      </c>
      <c r="E28" s="31">
        <v>76900</v>
      </c>
      <c r="F28" s="27">
        <v>45117</v>
      </c>
      <c r="G28" s="7"/>
      <c r="H28" s="35">
        <v>0</v>
      </c>
      <c r="I28" s="36">
        <f t="shared" ref="I28" si="272">E28*H28</f>
        <v>0</v>
      </c>
      <c r="J28" s="35">
        <f t="shared" ref="J28" si="273">100%-H28</f>
        <v>1</v>
      </c>
      <c r="K28" s="36">
        <f t="shared" ref="K28" si="274">E28*J28</f>
        <v>76900</v>
      </c>
      <c r="L28" s="4">
        <f t="shared" ref="L28" si="275">I28+K28</f>
        <v>76900</v>
      </c>
      <c r="M28" s="7"/>
      <c r="N28" s="33">
        <f t="shared" ref="N28" si="276">O28/E28</f>
        <v>0</v>
      </c>
      <c r="O28" s="34">
        <v>0</v>
      </c>
      <c r="P28" s="33">
        <f t="shared" ref="P28" si="277">Q28/E28</f>
        <v>1</v>
      </c>
      <c r="Q28" s="34">
        <f t="shared" ref="Q28" si="278">L28-O28</f>
        <v>76900</v>
      </c>
      <c r="R28" s="5">
        <f t="shared" ref="R28" si="279">O28+Q28</f>
        <v>76900</v>
      </c>
      <c r="S28" s="7">
        <f t="shared" ref="S28" si="280">+R28-E28</f>
        <v>0</v>
      </c>
      <c r="T28" s="29">
        <v>0</v>
      </c>
      <c r="U28" s="30">
        <f t="shared" ref="U28" si="281">E28*T28</f>
        <v>0</v>
      </c>
      <c r="V28" s="29">
        <v>1</v>
      </c>
      <c r="W28" s="30">
        <f t="shared" ref="W28" si="282">E28*V28</f>
        <v>76900</v>
      </c>
      <c r="X28" s="6">
        <f t="shared" ref="X28" si="283">U28+W28</f>
        <v>76900</v>
      </c>
      <c r="Y28" s="7"/>
      <c r="Z28" s="116">
        <v>1.4999999999999999E-2</v>
      </c>
      <c r="AA28" s="91">
        <f t="shared" ref="AA28" si="284">L28*Z28</f>
        <v>1153.5</v>
      </c>
      <c r="AB28" s="90">
        <f t="shared" ref="AB28" si="285">100%-Z28</f>
        <v>0.98499999999999999</v>
      </c>
      <c r="AC28" s="91">
        <f t="shared" ref="AC28" si="286">L28*AB28</f>
        <v>75746.5</v>
      </c>
      <c r="AD28" s="92">
        <f t="shared" ref="AD28" si="287">AA28+AC28</f>
        <v>76900</v>
      </c>
      <c r="AE28" s="144">
        <f t="shared" ref="AE28" si="288">+AD28-E28</f>
        <v>0</v>
      </c>
    </row>
    <row r="29" spans="2:31" ht="15" customHeight="1">
      <c r="B29" s="85">
        <f t="shared" si="152"/>
        <v>12</v>
      </c>
      <c r="C29" s="26" t="s">
        <v>120</v>
      </c>
      <c r="D29" s="26" t="s">
        <v>146</v>
      </c>
      <c r="E29" s="31">
        <v>13057</v>
      </c>
      <c r="F29" s="27">
        <v>45118</v>
      </c>
      <c r="G29" s="7"/>
      <c r="H29" s="35">
        <v>0</v>
      </c>
      <c r="I29" s="36">
        <f t="shared" ref="I29" si="289">E29*H29</f>
        <v>0</v>
      </c>
      <c r="J29" s="35">
        <f t="shared" ref="J29" si="290">100%-H29</f>
        <v>1</v>
      </c>
      <c r="K29" s="36">
        <f t="shared" ref="K29" si="291">E29*J29</f>
        <v>13057</v>
      </c>
      <c r="L29" s="4">
        <f t="shared" ref="L29" si="292">I29+K29</f>
        <v>13057</v>
      </c>
      <c r="M29" s="7"/>
      <c r="N29" s="33">
        <f t="shared" ref="N29" si="293">O29/E29</f>
        <v>0</v>
      </c>
      <c r="O29" s="34">
        <v>0</v>
      </c>
      <c r="P29" s="33">
        <f t="shared" ref="P29" si="294">Q29/E29</f>
        <v>1</v>
      </c>
      <c r="Q29" s="34">
        <f t="shared" ref="Q29" si="295">L29-O29</f>
        <v>13057</v>
      </c>
      <c r="R29" s="5">
        <f t="shared" ref="R29" si="296">O29+Q29</f>
        <v>13057</v>
      </c>
      <c r="S29" s="7">
        <f t="shared" ref="S29" si="297">+R29-E29</f>
        <v>0</v>
      </c>
      <c r="T29" s="29">
        <v>0</v>
      </c>
      <c r="U29" s="30">
        <f t="shared" ref="U29" si="298">E29*T29</f>
        <v>0</v>
      </c>
      <c r="V29" s="29">
        <v>1</v>
      </c>
      <c r="W29" s="30">
        <f t="shared" ref="W29" si="299">E29*V29</f>
        <v>13057</v>
      </c>
      <c r="X29" s="6">
        <f t="shared" ref="X29" si="300">U29+W29</f>
        <v>13057</v>
      </c>
      <c r="Y29" s="7"/>
      <c r="Z29" s="116">
        <v>1.4999999999999999E-2</v>
      </c>
      <c r="AA29" s="91">
        <f t="shared" ref="AA29" si="301">L29*Z29</f>
        <v>195.85499999999999</v>
      </c>
      <c r="AB29" s="90">
        <f t="shared" ref="AB29" si="302">100%-Z29</f>
        <v>0.98499999999999999</v>
      </c>
      <c r="AC29" s="91">
        <f t="shared" ref="AC29" si="303">L29*AB29</f>
        <v>12861.145</v>
      </c>
      <c r="AD29" s="92">
        <f t="shared" ref="AD29" si="304">AA29+AC29</f>
        <v>13057</v>
      </c>
      <c r="AE29" s="144">
        <f t="shared" ref="AE29" si="305">+AD29-E29</f>
        <v>0</v>
      </c>
    </row>
    <row r="30" spans="2:31" ht="15" customHeight="1">
      <c r="B30" s="85">
        <f t="shared" si="152"/>
        <v>13</v>
      </c>
      <c r="C30" s="26" t="s">
        <v>361</v>
      </c>
      <c r="D30" s="26" t="s">
        <v>269</v>
      </c>
      <c r="E30" s="31">
        <v>75560</v>
      </c>
      <c r="F30" s="27">
        <v>45118</v>
      </c>
      <c r="G30" s="7"/>
      <c r="H30" s="35">
        <v>0</v>
      </c>
      <c r="I30" s="36">
        <f t="shared" ref="I30" si="306">E30*H30</f>
        <v>0</v>
      </c>
      <c r="J30" s="35">
        <f t="shared" ref="J30" si="307">100%-H30</f>
        <v>1</v>
      </c>
      <c r="K30" s="36">
        <f t="shared" ref="K30" si="308">E30*J30</f>
        <v>75560</v>
      </c>
      <c r="L30" s="4">
        <f t="shared" ref="L30" si="309">I30+K30</f>
        <v>75560</v>
      </c>
      <c r="M30" s="7"/>
      <c r="N30" s="33">
        <f t="shared" ref="N30" si="310">O30/E30</f>
        <v>0</v>
      </c>
      <c r="O30" s="34">
        <v>0</v>
      </c>
      <c r="P30" s="33">
        <f t="shared" ref="P30" si="311">Q30/E30</f>
        <v>1</v>
      </c>
      <c r="Q30" s="34">
        <f t="shared" ref="Q30" si="312">L30-O30</f>
        <v>75560</v>
      </c>
      <c r="R30" s="5">
        <f t="shared" ref="R30" si="313">O30+Q30</f>
        <v>75560</v>
      </c>
      <c r="S30" s="7">
        <f t="shared" ref="S30" si="314">+R30-E30</f>
        <v>0</v>
      </c>
      <c r="T30" s="29">
        <v>0</v>
      </c>
      <c r="U30" s="30">
        <f t="shared" ref="U30" si="315">E30*T30</f>
        <v>0</v>
      </c>
      <c r="V30" s="29">
        <v>1</v>
      </c>
      <c r="W30" s="30">
        <f t="shared" ref="W30" si="316">E30*V30</f>
        <v>75560</v>
      </c>
      <c r="X30" s="6">
        <f t="shared" ref="X30" si="317">U30+W30</f>
        <v>75560</v>
      </c>
      <c r="Y30" s="7"/>
      <c r="Z30" s="116">
        <v>1.4999999999999999E-2</v>
      </c>
      <c r="AA30" s="91">
        <f t="shared" ref="AA30" si="318">L30*Z30</f>
        <v>1133.3999999999999</v>
      </c>
      <c r="AB30" s="90">
        <f t="shared" ref="AB30" si="319">100%-Z30</f>
        <v>0.98499999999999999</v>
      </c>
      <c r="AC30" s="91">
        <f t="shared" ref="AC30" si="320">L30*AB30</f>
        <v>74426.600000000006</v>
      </c>
      <c r="AD30" s="92">
        <f t="shared" ref="AD30" si="321">AA30+AC30</f>
        <v>75560</v>
      </c>
      <c r="AE30" s="144">
        <f t="shared" ref="AE30" si="322">+AD30-E30</f>
        <v>0</v>
      </c>
    </row>
    <row r="31" spans="2:31" ht="15" customHeight="1">
      <c r="B31" s="85">
        <f t="shared" si="152"/>
        <v>14</v>
      </c>
      <c r="C31" s="26" t="s">
        <v>208</v>
      </c>
      <c r="D31" s="26" t="s">
        <v>133</v>
      </c>
      <c r="E31" s="31">
        <v>7505</v>
      </c>
      <c r="F31" s="27">
        <v>45119</v>
      </c>
      <c r="G31" s="7"/>
      <c r="H31" s="35">
        <v>0</v>
      </c>
      <c r="I31" s="36">
        <f t="shared" ref="I31:I32" si="323">E31*H31</f>
        <v>0</v>
      </c>
      <c r="J31" s="35">
        <f t="shared" ref="J31:J32" si="324">100%-H31</f>
        <v>1</v>
      </c>
      <c r="K31" s="36">
        <f t="shared" ref="K31:K32" si="325">E31*J31</f>
        <v>7505</v>
      </c>
      <c r="L31" s="4">
        <f t="shared" ref="L31:L32" si="326">I31+K31</f>
        <v>7505</v>
      </c>
      <c r="M31" s="7"/>
      <c r="N31" s="33">
        <f t="shared" ref="N31:N32" si="327">O31/E31</f>
        <v>0</v>
      </c>
      <c r="O31" s="34">
        <v>0</v>
      </c>
      <c r="P31" s="33">
        <f t="shared" ref="P31:P32" si="328">Q31/E31</f>
        <v>1</v>
      </c>
      <c r="Q31" s="34">
        <f t="shared" ref="Q31" si="329">L31-O31</f>
        <v>7505</v>
      </c>
      <c r="R31" s="5">
        <f t="shared" ref="R31:R32" si="330">O31+Q31</f>
        <v>7505</v>
      </c>
      <c r="S31" s="7">
        <f t="shared" ref="S31:S32" si="331">+R31-E31</f>
        <v>0</v>
      </c>
      <c r="T31" s="29">
        <v>0</v>
      </c>
      <c r="U31" s="30">
        <f t="shared" ref="U31:U32" si="332">E31*T31</f>
        <v>0</v>
      </c>
      <c r="V31" s="29">
        <v>1</v>
      </c>
      <c r="W31" s="30">
        <f t="shared" ref="W31:W32" si="333">E31*V31</f>
        <v>7505</v>
      </c>
      <c r="X31" s="6">
        <f t="shared" ref="X31:X32" si="334">U31+W31</f>
        <v>7505</v>
      </c>
      <c r="Y31" s="7"/>
      <c r="Z31" s="116">
        <v>1.4999999999999999E-2</v>
      </c>
      <c r="AA31" s="91">
        <f t="shared" ref="AA31:AA32" si="335">L31*Z31</f>
        <v>112.575</v>
      </c>
      <c r="AB31" s="90">
        <f t="shared" ref="AB31:AB32" si="336">100%-Z31</f>
        <v>0.98499999999999999</v>
      </c>
      <c r="AC31" s="91">
        <f t="shared" ref="AC31:AC32" si="337">L31*AB31</f>
        <v>7392.4250000000002</v>
      </c>
      <c r="AD31" s="92">
        <f t="shared" ref="AD31:AD32" si="338">AA31+AC31</f>
        <v>7505</v>
      </c>
      <c r="AE31" s="144">
        <f t="shared" ref="AE31" si="339">+AD31-E31</f>
        <v>0</v>
      </c>
    </row>
    <row r="32" spans="2:31" ht="15" customHeight="1">
      <c r="B32" s="85">
        <f t="shared" si="152"/>
        <v>15</v>
      </c>
      <c r="C32" s="26" t="s">
        <v>338</v>
      </c>
      <c r="D32" s="26" t="s">
        <v>146</v>
      </c>
      <c r="E32" s="31">
        <v>13010</v>
      </c>
      <c r="F32" s="27">
        <v>45120</v>
      </c>
      <c r="G32" s="7"/>
      <c r="H32" s="35">
        <v>0</v>
      </c>
      <c r="I32" s="36">
        <f t="shared" si="323"/>
        <v>0</v>
      </c>
      <c r="J32" s="35">
        <f t="shared" si="324"/>
        <v>1</v>
      </c>
      <c r="K32" s="36">
        <f t="shared" si="325"/>
        <v>13010</v>
      </c>
      <c r="L32" s="4">
        <f t="shared" si="326"/>
        <v>13010</v>
      </c>
      <c r="M32" s="7"/>
      <c r="N32" s="33">
        <f t="shared" si="327"/>
        <v>0</v>
      </c>
      <c r="O32" s="34">
        <v>0</v>
      </c>
      <c r="P32" s="33">
        <f t="shared" si="328"/>
        <v>1</v>
      </c>
      <c r="Q32" s="34">
        <f t="shared" ref="Q32:Q38" si="340">L32-O32</f>
        <v>13010</v>
      </c>
      <c r="R32" s="5">
        <f t="shared" si="330"/>
        <v>13010</v>
      </c>
      <c r="S32" s="7">
        <f t="shared" si="331"/>
        <v>0</v>
      </c>
      <c r="T32" s="29">
        <v>0</v>
      </c>
      <c r="U32" s="30">
        <f t="shared" si="332"/>
        <v>0</v>
      </c>
      <c r="V32" s="29">
        <v>1</v>
      </c>
      <c r="W32" s="30">
        <f t="shared" si="333"/>
        <v>13010</v>
      </c>
      <c r="X32" s="6">
        <f t="shared" si="334"/>
        <v>13010</v>
      </c>
      <c r="Y32" s="7"/>
      <c r="Z32" s="116">
        <v>1.4999999999999999E-2</v>
      </c>
      <c r="AA32" s="91">
        <f t="shared" si="335"/>
        <v>195.15</v>
      </c>
      <c r="AB32" s="90">
        <f t="shared" si="336"/>
        <v>0.98499999999999999</v>
      </c>
      <c r="AC32" s="91">
        <f t="shared" si="337"/>
        <v>12814.85</v>
      </c>
      <c r="AD32" s="92">
        <f t="shared" si="338"/>
        <v>13010</v>
      </c>
      <c r="AE32" s="144">
        <f t="shared" ref="AE32:AE38" si="341">+AD32-E32</f>
        <v>0</v>
      </c>
    </row>
    <row r="33" spans="2:31" ht="15" customHeight="1">
      <c r="B33" s="85">
        <f t="shared" si="152"/>
        <v>16</v>
      </c>
      <c r="C33" s="26" t="s">
        <v>362</v>
      </c>
      <c r="D33" s="26" t="s">
        <v>142</v>
      </c>
      <c r="E33" s="31">
        <v>52000</v>
      </c>
      <c r="F33" s="27">
        <v>45121</v>
      </c>
      <c r="G33" s="7"/>
      <c r="H33" s="35">
        <v>0</v>
      </c>
      <c r="I33" s="36">
        <f t="shared" ref="I33" si="342">E33*H33</f>
        <v>0</v>
      </c>
      <c r="J33" s="35">
        <f t="shared" ref="J33" si="343">100%-H33</f>
        <v>1</v>
      </c>
      <c r="K33" s="36">
        <f t="shared" ref="K33" si="344">E33*J33</f>
        <v>52000</v>
      </c>
      <c r="L33" s="4">
        <f t="shared" ref="L33" si="345">I33+K33</f>
        <v>52000</v>
      </c>
      <c r="M33" s="7"/>
      <c r="N33" s="33">
        <f t="shared" ref="N33" si="346">O33/E33</f>
        <v>0</v>
      </c>
      <c r="O33" s="34">
        <v>0</v>
      </c>
      <c r="P33" s="33">
        <f t="shared" ref="P33" si="347">Q33/E33</f>
        <v>1</v>
      </c>
      <c r="Q33" s="34">
        <f t="shared" si="340"/>
        <v>52000</v>
      </c>
      <c r="R33" s="5">
        <f t="shared" ref="R33" si="348">O33+Q33</f>
        <v>52000</v>
      </c>
      <c r="S33" s="7">
        <f t="shared" ref="S33" si="349">+R33-E33</f>
        <v>0</v>
      </c>
      <c r="T33" s="29">
        <v>0</v>
      </c>
      <c r="U33" s="30">
        <f t="shared" ref="U33" si="350">E33*T33</f>
        <v>0</v>
      </c>
      <c r="V33" s="29">
        <v>1</v>
      </c>
      <c r="W33" s="30">
        <f t="shared" ref="W33" si="351">E33*V33</f>
        <v>52000</v>
      </c>
      <c r="X33" s="6">
        <f t="shared" ref="X33" si="352">U33+W33</f>
        <v>52000</v>
      </c>
      <c r="Y33" s="7"/>
      <c r="Z33" s="116">
        <v>1.4999999999999999E-2</v>
      </c>
      <c r="AA33" s="91">
        <f t="shared" ref="AA33" si="353">L33*Z33</f>
        <v>780</v>
      </c>
      <c r="AB33" s="90">
        <f t="shared" ref="AB33" si="354">100%-Z33</f>
        <v>0.98499999999999999</v>
      </c>
      <c r="AC33" s="91">
        <f t="shared" ref="AC33" si="355">L33*AB33</f>
        <v>51220</v>
      </c>
      <c r="AD33" s="92">
        <f t="shared" ref="AD33" si="356">AA33+AC33</f>
        <v>52000</v>
      </c>
      <c r="AE33" s="144">
        <f t="shared" si="341"/>
        <v>0</v>
      </c>
    </row>
    <row r="34" spans="2:31" ht="15" customHeight="1">
      <c r="B34" s="85">
        <f t="shared" si="152"/>
        <v>17</v>
      </c>
      <c r="C34" s="26" t="s">
        <v>363</v>
      </c>
      <c r="D34" s="26" t="s">
        <v>364</v>
      </c>
      <c r="E34" s="31">
        <v>77000</v>
      </c>
      <c r="F34" s="27">
        <v>45121</v>
      </c>
      <c r="G34" s="7"/>
      <c r="H34" s="35">
        <v>0</v>
      </c>
      <c r="I34" s="36">
        <f t="shared" ref="I34" si="357">E34*H34</f>
        <v>0</v>
      </c>
      <c r="J34" s="35">
        <f t="shared" ref="J34" si="358">100%-H34</f>
        <v>1</v>
      </c>
      <c r="K34" s="36">
        <f t="shared" ref="K34" si="359">E34*J34</f>
        <v>77000</v>
      </c>
      <c r="L34" s="4">
        <f t="shared" ref="L34" si="360">I34+K34</f>
        <v>77000</v>
      </c>
      <c r="M34" s="7"/>
      <c r="N34" s="33">
        <f t="shared" ref="N34" si="361">O34/E34</f>
        <v>0</v>
      </c>
      <c r="O34" s="34">
        <v>0</v>
      </c>
      <c r="P34" s="33">
        <f t="shared" ref="P34" si="362">Q34/E34</f>
        <v>1</v>
      </c>
      <c r="Q34" s="34">
        <f t="shared" si="340"/>
        <v>77000</v>
      </c>
      <c r="R34" s="5">
        <f t="shared" ref="R34" si="363">O34+Q34</f>
        <v>77000</v>
      </c>
      <c r="S34" s="7">
        <f t="shared" ref="S34" si="364">+R34-E34</f>
        <v>0</v>
      </c>
      <c r="T34" s="29">
        <v>0</v>
      </c>
      <c r="U34" s="30">
        <f t="shared" ref="U34" si="365">E34*T34</f>
        <v>0</v>
      </c>
      <c r="V34" s="29">
        <v>1</v>
      </c>
      <c r="W34" s="30">
        <f t="shared" ref="W34" si="366">E34*V34</f>
        <v>77000</v>
      </c>
      <c r="X34" s="6">
        <f t="shared" ref="X34" si="367">U34+W34</f>
        <v>77000</v>
      </c>
      <c r="Y34" s="7"/>
      <c r="Z34" s="116">
        <v>1.4999999999999999E-2</v>
      </c>
      <c r="AA34" s="91">
        <f t="shared" ref="AA34" si="368">L34*Z34</f>
        <v>1155</v>
      </c>
      <c r="AB34" s="90">
        <f t="shared" ref="AB34" si="369">100%-Z34</f>
        <v>0.98499999999999999</v>
      </c>
      <c r="AC34" s="91">
        <f t="shared" ref="AC34" si="370">L34*AB34</f>
        <v>75845</v>
      </c>
      <c r="AD34" s="92">
        <f t="shared" ref="AD34" si="371">AA34+AC34</f>
        <v>77000</v>
      </c>
      <c r="AE34" s="144">
        <f t="shared" si="341"/>
        <v>0</v>
      </c>
    </row>
    <row r="35" spans="2:31" ht="15" customHeight="1">
      <c r="B35" s="85">
        <f t="shared" si="152"/>
        <v>18</v>
      </c>
      <c r="C35" s="26" t="s">
        <v>172</v>
      </c>
      <c r="D35" s="26" t="s">
        <v>227</v>
      </c>
      <c r="E35" s="31">
        <v>65480</v>
      </c>
      <c r="F35" s="27">
        <v>45122</v>
      </c>
      <c r="G35" s="7"/>
      <c r="H35" s="35">
        <v>0</v>
      </c>
      <c r="I35" s="36">
        <f t="shared" ref="I35" si="372">E35*H35</f>
        <v>0</v>
      </c>
      <c r="J35" s="35">
        <f t="shared" ref="J35" si="373">100%-H35</f>
        <v>1</v>
      </c>
      <c r="K35" s="36">
        <f t="shared" ref="K35" si="374">E35*J35</f>
        <v>65480</v>
      </c>
      <c r="L35" s="4">
        <f t="shared" ref="L35" si="375">I35+K35</f>
        <v>65480</v>
      </c>
      <c r="M35" s="7"/>
      <c r="N35" s="33">
        <f t="shared" ref="N35" si="376">O35/E35</f>
        <v>0</v>
      </c>
      <c r="O35" s="34">
        <v>0</v>
      </c>
      <c r="P35" s="33">
        <f t="shared" ref="P35" si="377">Q35/E35</f>
        <v>1</v>
      </c>
      <c r="Q35" s="34">
        <f t="shared" si="340"/>
        <v>65480</v>
      </c>
      <c r="R35" s="5">
        <f t="shared" ref="R35" si="378">O35+Q35</f>
        <v>65480</v>
      </c>
      <c r="S35" s="7">
        <f t="shared" ref="S35" si="379">+R35-E35</f>
        <v>0</v>
      </c>
      <c r="T35" s="29">
        <v>0</v>
      </c>
      <c r="U35" s="30">
        <f t="shared" ref="U35" si="380">E35*T35</f>
        <v>0</v>
      </c>
      <c r="V35" s="29">
        <v>1</v>
      </c>
      <c r="W35" s="30">
        <f t="shared" ref="W35" si="381">E35*V35</f>
        <v>65480</v>
      </c>
      <c r="X35" s="6">
        <f t="shared" ref="X35" si="382">U35+W35</f>
        <v>65480</v>
      </c>
      <c r="Y35" s="7"/>
      <c r="Z35" s="116">
        <v>1.4999999999999999E-2</v>
      </c>
      <c r="AA35" s="91">
        <f t="shared" ref="AA35" si="383">L35*Z35</f>
        <v>982.19999999999993</v>
      </c>
      <c r="AB35" s="90">
        <f t="shared" ref="AB35" si="384">100%-Z35</f>
        <v>0.98499999999999999</v>
      </c>
      <c r="AC35" s="91">
        <f t="shared" ref="AC35" si="385">L35*AB35</f>
        <v>64497.799999999996</v>
      </c>
      <c r="AD35" s="92">
        <f t="shared" ref="AD35" si="386">AA35+AC35</f>
        <v>65479.999999999993</v>
      </c>
      <c r="AE35" s="144">
        <f t="shared" si="341"/>
        <v>0</v>
      </c>
    </row>
    <row r="36" spans="2:31" ht="15" customHeight="1">
      <c r="B36" s="85">
        <f t="shared" si="152"/>
        <v>19</v>
      </c>
      <c r="C36" s="26" t="s">
        <v>177</v>
      </c>
      <c r="D36" s="26" t="s">
        <v>139</v>
      </c>
      <c r="E36" s="31">
        <v>77006</v>
      </c>
      <c r="F36" s="27">
        <v>45123</v>
      </c>
      <c r="G36" s="7"/>
      <c r="H36" s="35">
        <v>0</v>
      </c>
      <c r="I36" s="36">
        <f t="shared" ref="I36" si="387">E36*H36</f>
        <v>0</v>
      </c>
      <c r="J36" s="35">
        <f t="shared" ref="J36" si="388">100%-H36</f>
        <v>1</v>
      </c>
      <c r="K36" s="36">
        <f t="shared" ref="K36" si="389">E36*J36</f>
        <v>77006</v>
      </c>
      <c r="L36" s="4">
        <f t="shared" ref="L36" si="390">I36+K36</f>
        <v>77006</v>
      </c>
      <c r="M36" s="7"/>
      <c r="N36" s="33">
        <f t="shared" ref="N36" si="391">O36/E36</f>
        <v>0</v>
      </c>
      <c r="O36" s="34">
        <v>0</v>
      </c>
      <c r="P36" s="33">
        <f t="shared" ref="P36" si="392">Q36/E36</f>
        <v>1</v>
      </c>
      <c r="Q36" s="34">
        <f t="shared" si="340"/>
        <v>77006</v>
      </c>
      <c r="R36" s="5">
        <f t="shared" ref="R36" si="393">O36+Q36</f>
        <v>77006</v>
      </c>
      <c r="S36" s="7">
        <f t="shared" ref="S36" si="394">+R36-E36</f>
        <v>0</v>
      </c>
      <c r="T36" s="29">
        <v>0</v>
      </c>
      <c r="U36" s="30">
        <f t="shared" ref="U36" si="395">E36*T36</f>
        <v>0</v>
      </c>
      <c r="V36" s="29">
        <v>1</v>
      </c>
      <c r="W36" s="30">
        <f t="shared" ref="W36" si="396">E36*V36</f>
        <v>77006</v>
      </c>
      <c r="X36" s="6">
        <f t="shared" ref="X36" si="397">U36+W36</f>
        <v>77006</v>
      </c>
      <c r="Y36" s="7"/>
      <c r="Z36" s="116">
        <v>1.4999999999999999E-2</v>
      </c>
      <c r="AA36" s="91">
        <f t="shared" ref="AA36" si="398">L36*Z36</f>
        <v>1155.0899999999999</v>
      </c>
      <c r="AB36" s="90">
        <f t="shared" ref="AB36" si="399">100%-Z36</f>
        <v>0.98499999999999999</v>
      </c>
      <c r="AC36" s="91">
        <f t="shared" ref="AC36" si="400">L36*AB36</f>
        <v>75850.91</v>
      </c>
      <c r="AD36" s="92">
        <f t="shared" ref="AD36" si="401">AA36+AC36</f>
        <v>77006</v>
      </c>
      <c r="AE36" s="144">
        <f t="shared" si="341"/>
        <v>0</v>
      </c>
    </row>
    <row r="37" spans="2:31" ht="15" customHeight="1">
      <c r="B37" s="85">
        <f t="shared" si="152"/>
        <v>20</v>
      </c>
      <c r="C37" s="26" t="s">
        <v>366</v>
      </c>
      <c r="D37" s="26" t="s">
        <v>171</v>
      </c>
      <c r="E37" s="31">
        <v>69200</v>
      </c>
      <c r="F37" s="27">
        <v>45124</v>
      </c>
      <c r="G37" s="7"/>
      <c r="H37" s="35">
        <v>0</v>
      </c>
      <c r="I37" s="36">
        <f t="shared" ref="I37" si="402">E37*H37</f>
        <v>0</v>
      </c>
      <c r="J37" s="35">
        <f t="shared" ref="J37" si="403">100%-H37</f>
        <v>1</v>
      </c>
      <c r="K37" s="36">
        <f t="shared" ref="K37" si="404">E37*J37</f>
        <v>69200</v>
      </c>
      <c r="L37" s="4">
        <f t="shared" ref="L37" si="405">I37+K37</f>
        <v>69200</v>
      </c>
      <c r="M37" s="7"/>
      <c r="N37" s="33">
        <f t="shared" ref="N37" si="406">O37/E37</f>
        <v>0</v>
      </c>
      <c r="O37" s="34">
        <v>0</v>
      </c>
      <c r="P37" s="33">
        <f t="shared" ref="P37" si="407">Q37/E37</f>
        <v>1</v>
      </c>
      <c r="Q37" s="34">
        <f t="shared" si="340"/>
        <v>69200</v>
      </c>
      <c r="R37" s="5">
        <f t="shared" ref="R37" si="408">O37+Q37</f>
        <v>69200</v>
      </c>
      <c r="S37" s="7">
        <f t="shared" ref="S37" si="409">+R37-E37</f>
        <v>0</v>
      </c>
      <c r="T37" s="29">
        <v>0</v>
      </c>
      <c r="U37" s="30">
        <f t="shared" ref="U37" si="410">E37*T37</f>
        <v>0</v>
      </c>
      <c r="V37" s="29">
        <v>1</v>
      </c>
      <c r="W37" s="30">
        <f t="shared" ref="W37" si="411">E37*V37</f>
        <v>69200</v>
      </c>
      <c r="X37" s="6">
        <f t="shared" ref="X37" si="412">U37+W37</f>
        <v>69200</v>
      </c>
      <c r="Y37" s="7"/>
      <c r="Z37" s="116">
        <v>1.4999999999999999E-2</v>
      </c>
      <c r="AA37" s="91">
        <f t="shared" ref="AA37" si="413">L37*Z37</f>
        <v>1038</v>
      </c>
      <c r="AB37" s="90">
        <f t="shared" ref="AB37" si="414">100%-Z37</f>
        <v>0.98499999999999999</v>
      </c>
      <c r="AC37" s="91">
        <f t="shared" ref="AC37" si="415">L37*AB37</f>
        <v>68162</v>
      </c>
      <c r="AD37" s="92">
        <f t="shared" ref="AD37" si="416">AA37+AC37</f>
        <v>69200</v>
      </c>
      <c r="AE37" s="144">
        <f t="shared" si="341"/>
        <v>0</v>
      </c>
    </row>
    <row r="38" spans="2:31" ht="15" customHeight="1">
      <c r="B38" s="85">
        <f t="shared" si="152"/>
        <v>21</v>
      </c>
      <c r="C38" s="26" t="s">
        <v>365</v>
      </c>
      <c r="D38" s="26" t="s">
        <v>133</v>
      </c>
      <c r="E38" s="31">
        <v>7506</v>
      </c>
      <c r="F38" s="27">
        <v>45125</v>
      </c>
      <c r="G38" s="7"/>
      <c r="H38" s="35">
        <v>0</v>
      </c>
      <c r="I38" s="36">
        <f t="shared" ref="I38" si="417">E38*H38</f>
        <v>0</v>
      </c>
      <c r="J38" s="35">
        <f t="shared" ref="J38" si="418">100%-H38</f>
        <v>1</v>
      </c>
      <c r="K38" s="36">
        <f t="shared" ref="K38" si="419">E38*J38</f>
        <v>7506</v>
      </c>
      <c r="L38" s="4">
        <f t="shared" ref="L38" si="420">I38+K38</f>
        <v>7506</v>
      </c>
      <c r="M38" s="7"/>
      <c r="N38" s="33">
        <f t="shared" ref="N38" si="421">O38/E38</f>
        <v>0</v>
      </c>
      <c r="O38" s="34">
        <v>0</v>
      </c>
      <c r="P38" s="33">
        <f t="shared" ref="P38" si="422">Q38/E38</f>
        <v>1</v>
      </c>
      <c r="Q38" s="34">
        <f t="shared" si="340"/>
        <v>7506</v>
      </c>
      <c r="R38" s="5">
        <f t="shared" ref="R38" si="423">O38+Q38</f>
        <v>7506</v>
      </c>
      <c r="S38" s="7">
        <f t="shared" ref="S38" si="424">+R38-E38</f>
        <v>0</v>
      </c>
      <c r="T38" s="29">
        <v>0</v>
      </c>
      <c r="U38" s="30">
        <f t="shared" ref="U38" si="425">E38*T38</f>
        <v>0</v>
      </c>
      <c r="V38" s="29">
        <v>1</v>
      </c>
      <c r="W38" s="30">
        <f t="shared" ref="W38" si="426">E38*V38</f>
        <v>7506</v>
      </c>
      <c r="X38" s="6">
        <f t="shared" ref="X38" si="427">U38+W38</f>
        <v>7506</v>
      </c>
      <c r="Y38" s="7"/>
      <c r="Z38" s="116">
        <v>1.4999999999999999E-2</v>
      </c>
      <c r="AA38" s="91">
        <f t="shared" ref="AA38" si="428">L38*Z38</f>
        <v>112.58999999999999</v>
      </c>
      <c r="AB38" s="90">
        <f t="shared" ref="AB38" si="429">100%-Z38</f>
        <v>0.98499999999999999</v>
      </c>
      <c r="AC38" s="91">
        <f t="shared" ref="AC38" si="430">L38*AB38</f>
        <v>7393.41</v>
      </c>
      <c r="AD38" s="92">
        <f t="shared" ref="AD38" si="431">AA38+AC38</f>
        <v>7506</v>
      </c>
      <c r="AE38" s="144">
        <f t="shared" si="341"/>
        <v>0</v>
      </c>
    </row>
    <row r="39" spans="2:31" ht="15" customHeight="1">
      <c r="B39" s="85">
        <f t="shared" si="152"/>
        <v>22</v>
      </c>
      <c r="C39" s="26" t="s">
        <v>368</v>
      </c>
      <c r="D39" s="26" t="s">
        <v>87</v>
      </c>
      <c r="E39" s="31">
        <v>48002</v>
      </c>
      <c r="F39" s="27">
        <v>45125</v>
      </c>
      <c r="G39" s="7"/>
      <c r="H39" s="35">
        <v>0</v>
      </c>
      <c r="I39" s="36">
        <f t="shared" ref="I39" si="432">E39*H39</f>
        <v>0</v>
      </c>
      <c r="J39" s="35">
        <f t="shared" ref="J39" si="433">100%-H39</f>
        <v>1</v>
      </c>
      <c r="K39" s="36">
        <f t="shared" ref="K39" si="434">E39*J39</f>
        <v>48002</v>
      </c>
      <c r="L39" s="4">
        <f t="shared" ref="L39" si="435">I39+K39</f>
        <v>48002</v>
      </c>
      <c r="M39" s="7"/>
      <c r="N39" s="33">
        <f t="shared" ref="N39" si="436">O39/E39</f>
        <v>0</v>
      </c>
      <c r="O39" s="34">
        <v>0</v>
      </c>
      <c r="P39" s="33">
        <f t="shared" ref="P39" si="437">Q39/E39</f>
        <v>1</v>
      </c>
      <c r="Q39" s="34">
        <f t="shared" ref="Q39" si="438">L39-O39</f>
        <v>48002</v>
      </c>
      <c r="R39" s="5">
        <f t="shared" ref="R39" si="439">O39+Q39</f>
        <v>48002</v>
      </c>
      <c r="S39" s="7">
        <f t="shared" ref="S39" si="440">+R39-E39</f>
        <v>0</v>
      </c>
      <c r="T39" s="29">
        <v>0</v>
      </c>
      <c r="U39" s="30">
        <f t="shared" ref="U39" si="441">E39*T39</f>
        <v>0</v>
      </c>
      <c r="V39" s="29">
        <v>1</v>
      </c>
      <c r="W39" s="30">
        <f t="shared" ref="W39" si="442">E39*V39</f>
        <v>48002</v>
      </c>
      <c r="X39" s="6">
        <f t="shared" ref="X39" si="443">U39+W39</f>
        <v>48002</v>
      </c>
      <c r="Y39" s="7"/>
      <c r="Z39" s="116">
        <v>1.4999999999999999E-2</v>
      </c>
      <c r="AA39" s="91">
        <f t="shared" ref="AA39" si="444">L39*Z39</f>
        <v>720.03</v>
      </c>
      <c r="AB39" s="90">
        <f t="shared" ref="AB39" si="445">100%-Z39</f>
        <v>0.98499999999999999</v>
      </c>
      <c r="AC39" s="91">
        <f t="shared" ref="AC39" si="446">L39*AB39</f>
        <v>47281.97</v>
      </c>
      <c r="AD39" s="92">
        <f t="shared" ref="AD39" si="447">AA39+AC39</f>
        <v>48002</v>
      </c>
      <c r="AE39" s="144">
        <f t="shared" ref="AE39" si="448">+AD39-E39</f>
        <v>0</v>
      </c>
    </row>
    <row r="40" spans="2:31" ht="15" customHeight="1">
      <c r="B40" s="85">
        <f t="shared" si="152"/>
        <v>23</v>
      </c>
      <c r="C40" s="26" t="s">
        <v>367</v>
      </c>
      <c r="D40" s="26" t="s">
        <v>146</v>
      </c>
      <c r="E40" s="31">
        <v>10251</v>
      </c>
      <c r="F40" s="27">
        <v>45126</v>
      </c>
      <c r="G40" s="7"/>
      <c r="H40" s="35">
        <v>0</v>
      </c>
      <c r="I40" s="36">
        <f t="shared" ref="I40" si="449">E40*H40</f>
        <v>0</v>
      </c>
      <c r="J40" s="35">
        <f t="shared" ref="J40" si="450">100%-H40</f>
        <v>1</v>
      </c>
      <c r="K40" s="36">
        <f t="shared" ref="K40" si="451">E40*J40</f>
        <v>10251</v>
      </c>
      <c r="L40" s="4">
        <f t="shared" ref="L40" si="452">I40+K40</f>
        <v>10251</v>
      </c>
      <c r="M40" s="7"/>
      <c r="N40" s="33">
        <f t="shared" ref="N40" si="453">O40/E40</f>
        <v>0</v>
      </c>
      <c r="O40" s="34">
        <v>0</v>
      </c>
      <c r="P40" s="33">
        <f t="shared" ref="P40" si="454">Q40/E40</f>
        <v>1</v>
      </c>
      <c r="Q40" s="34">
        <f t="shared" ref="Q40" si="455">L40-O40</f>
        <v>10251</v>
      </c>
      <c r="R40" s="5">
        <f t="shared" ref="R40" si="456">O40+Q40</f>
        <v>10251</v>
      </c>
      <c r="S40" s="7">
        <f t="shared" ref="S40" si="457">+R40-E40</f>
        <v>0</v>
      </c>
      <c r="T40" s="29">
        <v>0</v>
      </c>
      <c r="U40" s="30">
        <f t="shared" ref="U40" si="458">E40*T40</f>
        <v>0</v>
      </c>
      <c r="V40" s="29">
        <v>1</v>
      </c>
      <c r="W40" s="30">
        <f t="shared" ref="W40" si="459">E40*V40</f>
        <v>10251</v>
      </c>
      <c r="X40" s="6">
        <f t="shared" ref="X40" si="460">U40+W40</f>
        <v>10251</v>
      </c>
      <c r="Y40" s="7"/>
      <c r="Z40" s="116">
        <v>1.4999999999999999E-2</v>
      </c>
      <c r="AA40" s="91">
        <f t="shared" ref="AA40" si="461">L40*Z40</f>
        <v>153.76499999999999</v>
      </c>
      <c r="AB40" s="90">
        <f t="shared" ref="AB40" si="462">100%-Z40</f>
        <v>0.98499999999999999</v>
      </c>
      <c r="AC40" s="91">
        <f t="shared" ref="AC40" si="463">L40*AB40</f>
        <v>10097.235000000001</v>
      </c>
      <c r="AD40" s="92">
        <f t="shared" ref="AD40" si="464">AA40+AC40</f>
        <v>10251</v>
      </c>
      <c r="AE40" s="144">
        <f t="shared" ref="AE40" si="465">+AD40-E40</f>
        <v>0</v>
      </c>
    </row>
    <row r="41" spans="2:31" ht="15" customHeight="1">
      <c r="B41" s="85">
        <f t="shared" si="152"/>
        <v>24</v>
      </c>
      <c r="C41" s="26" t="s">
        <v>369</v>
      </c>
      <c r="D41" s="26" t="s">
        <v>135</v>
      </c>
      <c r="E41" s="31">
        <v>79267</v>
      </c>
      <c r="F41" s="27">
        <v>45126</v>
      </c>
      <c r="G41" s="7"/>
      <c r="H41" s="35">
        <v>0</v>
      </c>
      <c r="I41" s="36">
        <f t="shared" ref="I41" si="466">E41*H41</f>
        <v>0</v>
      </c>
      <c r="J41" s="35">
        <f t="shared" ref="J41" si="467">100%-H41</f>
        <v>1</v>
      </c>
      <c r="K41" s="36">
        <f t="shared" ref="K41" si="468">E41*J41</f>
        <v>79267</v>
      </c>
      <c r="L41" s="4">
        <f t="shared" ref="L41" si="469">I41+K41</f>
        <v>79267</v>
      </c>
      <c r="M41" s="7"/>
      <c r="N41" s="33">
        <f t="shared" ref="N41" si="470">O41/E41</f>
        <v>0</v>
      </c>
      <c r="O41" s="34">
        <v>0</v>
      </c>
      <c r="P41" s="33">
        <f t="shared" ref="P41" si="471">Q41/E41</f>
        <v>1</v>
      </c>
      <c r="Q41" s="34">
        <f t="shared" ref="Q41" si="472">L41-O41</f>
        <v>79267</v>
      </c>
      <c r="R41" s="5">
        <f t="shared" ref="R41" si="473">O41+Q41</f>
        <v>79267</v>
      </c>
      <c r="S41" s="7">
        <f t="shared" ref="S41" si="474">+R41-E41</f>
        <v>0</v>
      </c>
      <c r="T41" s="29">
        <v>0</v>
      </c>
      <c r="U41" s="30">
        <f t="shared" ref="U41" si="475">E41*T41</f>
        <v>0</v>
      </c>
      <c r="V41" s="29">
        <v>1</v>
      </c>
      <c r="W41" s="30">
        <f t="shared" ref="W41" si="476">E41*V41</f>
        <v>79267</v>
      </c>
      <c r="X41" s="6">
        <f t="shared" ref="X41" si="477">U41+W41</f>
        <v>79267</v>
      </c>
      <c r="Y41" s="7"/>
      <c r="Z41" s="116">
        <v>1.4999999999999999E-2</v>
      </c>
      <c r="AA41" s="91">
        <f t="shared" ref="AA41" si="478">L41*Z41</f>
        <v>1189.0049999999999</v>
      </c>
      <c r="AB41" s="90">
        <f t="shared" ref="AB41" si="479">100%-Z41</f>
        <v>0.98499999999999999</v>
      </c>
      <c r="AC41" s="91">
        <f t="shared" ref="AC41" si="480">L41*AB41</f>
        <v>78077.994999999995</v>
      </c>
      <c r="AD41" s="92">
        <f t="shared" ref="AD41" si="481">AA41+AC41</f>
        <v>79267</v>
      </c>
      <c r="AE41" s="144">
        <f t="shared" ref="AE41" si="482">+AD41-E41</f>
        <v>0</v>
      </c>
    </row>
    <row r="42" spans="2:31" ht="15" customHeight="1">
      <c r="B42" s="85">
        <f t="shared" si="152"/>
        <v>25</v>
      </c>
      <c r="C42" s="26" t="s">
        <v>370</v>
      </c>
      <c r="D42" s="26" t="s">
        <v>168</v>
      </c>
      <c r="E42" s="31">
        <v>77000</v>
      </c>
      <c r="F42" s="27">
        <v>45128</v>
      </c>
      <c r="G42" s="7"/>
      <c r="H42" s="35">
        <v>0</v>
      </c>
      <c r="I42" s="36">
        <f t="shared" ref="I42:I43" si="483">E42*H42</f>
        <v>0</v>
      </c>
      <c r="J42" s="35">
        <f t="shared" ref="J42:J43" si="484">100%-H42</f>
        <v>1</v>
      </c>
      <c r="K42" s="36">
        <f t="shared" ref="K42:K43" si="485">E42*J42</f>
        <v>77000</v>
      </c>
      <c r="L42" s="4">
        <f t="shared" ref="L42:L43" si="486">I42+K42</f>
        <v>77000</v>
      </c>
      <c r="M42" s="7"/>
      <c r="N42" s="33">
        <f t="shared" ref="N42:N43" si="487">O42/E42</f>
        <v>0</v>
      </c>
      <c r="O42" s="34">
        <v>0</v>
      </c>
      <c r="P42" s="33">
        <f t="shared" ref="P42:P43" si="488">Q42/E42</f>
        <v>1</v>
      </c>
      <c r="Q42" s="34">
        <f t="shared" ref="Q42:Q43" si="489">L42-O42</f>
        <v>77000</v>
      </c>
      <c r="R42" s="5">
        <f t="shared" ref="R42:R43" si="490">O42+Q42</f>
        <v>77000</v>
      </c>
      <c r="S42" s="7">
        <f t="shared" ref="S42:S43" si="491">+R42-E42</f>
        <v>0</v>
      </c>
      <c r="T42" s="29">
        <v>0</v>
      </c>
      <c r="U42" s="30">
        <f t="shared" ref="U42:U43" si="492">E42*T42</f>
        <v>0</v>
      </c>
      <c r="V42" s="29">
        <v>1</v>
      </c>
      <c r="W42" s="30">
        <f t="shared" ref="W42:W43" si="493">E42*V42</f>
        <v>77000</v>
      </c>
      <c r="X42" s="6">
        <f t="shared" ref="X42:X43" si="494">U42+W42</f>
        <v>77000</v>
      </c>
      <c r="Y42" s="7"/>
      <c r="Z42" s="116">
        <v>1.4999999999999999E-2</v>
      </c>
      <c r="AA42" s="91">
        <f t="shared" ref="AA42:AA43" si="495">L42*Z42</f>
        <v>1155</v>
      </c>
      <c r="AB42" s="90">
        <f t="shared" ref="AB42:AB43" si="496">100%-Z42</f>
        <v>0.98499999999999999</v>
      </c>
      <c r="AC42" s="91">
        <f t="shared" ref="AC42:AC43" si="497">L42*AB42</f>
        <v>75845</v>
      </c>
      <c r="AD42" s="92">
        <f t="shared" ref="AD42:AD43" si="498">AA42+AC42</f>
        <v>77000</v>
      </c>
      <c r="AE42" s="144">
        <f t="shared" ref="AE42:AE43" si="499">+AD42-E42</f>
        <v>0</v>
      </c>
    </row>
    <row r="43" spans="2:31" ht="15" customHeight="1">
      <c r="B43" s="85">
        <f t="shared" si="152"/>
        <v>26</v>
      </c>
      <c r="C43" s="26" t="s">
        <v>191</v>
      </c>
      <c r="D43" s="26" t="s">
        <v>146</v>
      </c>
      <c r="E43" s="31">
        <v>12334</v>
      </c>
      <c r="F43" s="27">
        <v>45129</v>
      </c>
      <c r="G43" s="7"/>
      <c r="H43" s="35">
        <v>0</v>
      </c>
      <c r="I43" s="36">
        <f t="shared" si="483"/>
        <v>0</v>
      </c>
      <c r="J43" s="35">
        <f t="shared" si="484"/>
        <v>1</v>
      </c>
      <c r="K43" s="36">
        <f t="shared" si="485"/>
        <v>12334</v>
      </c>
      <c r="L43" s="4">
        <f t="shared" si="486"/>
        <v>12334</v>
      </c>
      <c r="M43" s="7"/>
      <c r="N43" s="33">
        <f t="shared" si="487"/>
        <v>0</v>
      </c>
      <c r="O43" s="34">
        <v>0</v>
      </c>
      <c r="P43" s="33">
        <f t="shared" si="488"/>
        <v>1</v>
      </c>
      <c r="Q43" s="34">
        <f t="shared" si="489"/>
        <v>12334</v>
      </c>
      <c r="R43" s="5">
        <f t="shared" si="490"/>
        <v>12334</v>
      </c>
      <c r="S43" s="7">
        <f t="shared" si="491"/>
        <v>0</v>
      </c>
      <c r="T43" s="29">
        <v>0</v>
      </c>
      <c r="U43" s="30">
        <f t="shared" si="492"/>
        <v>0</v>
      </c>
      <c r="V43" s="29">
        <v>1</v>
      </c>
      <c r="W43" s="30">
        <f t="shared" si="493"/>
        <v>12334</v>
      </c>
      <c r="X43" s="6">
        <f t="shared" si="494"/>
        <v>12334</v>
      </c>
      <c r="Y43" s="7"/>
      <c r="Z43" s="116">
        <v>1.4999999999999999E-2</v>
      </c>
      <c r="AA43" s="91">
        <f t="shared" si="495"/>
        <v>185.01</v>
      </c>
      <c r="AB43" s="90">
        <f t="shared" si="496"/>
        <v>0.98499999999999999</v>
      </c>
      <c r="AC43" s="91">
        <f t="shared" si="497"/>
        <v>12148.99</v>
      </c>
      <c r="AD43" s="92">
        <f t="shared" si="498"/>
        <v>12334</v>
      </c>
      <c r="AE43" s="144">
        <f t="shared" si="499"/>
        <v>0</v>
      </c>
    </row>
    <row r="44" spans="2:31" ht="15" customHeight="1">
      <c r="B44" s="85">
        <f t="shared" si="152"/>
        <v>27</v>
      </c>
      <c r="C44" s="26" t="s">
        <v>348</v>
      </c>
      <c r="D44" s="26" t="s">
        <v>161</v>
      </c>
      <c r="E44" s="31">
        <v>72322</v>
      </c>
      <c r="F44" s="27">
        <v>45130</v>
      </c>
      <c r="G44" s="7"/>
      <c r="H44" s="35">
        <v>0</v>
      </c>
      <c r="I44" s="36">
        <f t="shared" ref="I44:I46" si="500">E44*H44</f>
        <v>0</v>
      </c>
      <c r="J44" s="35">
        <f t="shared" ref="J44:J46" si="501">100%-H44</f>
        <v>1</v>
      </c>
      <c r="K44" s="36">
        <f t="shared" ref="K44:K46" si="502">E44*J44</f>
        <v>72322</v>
      </c>
      <c r="L44" s="4">
        <f t="shared" ref="L44:L46" si="503">I44+K44</f>
        <v>72322</v>
      </c>
      <c r="M44" s="7"/>
      <c r="N44" s="33">
        <f t="shared" ref="N44:N46" si="504">O44/E44</f>
        <v>0</v>
      </c>
      <c r="O44" s="34">
        <v>0</v>
      </c>
      <c r="P44" s="33">
        <f t="shared" ref="P44:P46" si="505">Q44/E44</f>
        <v>1</v>
      </c>
      <c r="Q44" s="34">
        <f t="shared" ref="Q44:Q46" si="506">L44-O44</f>
        <v>72322</v>
      </c>
      <c r="R44" s="5">
        <f t="shared" ref="R44:R46" si="507">O44+Q44</f>
        <v>72322</v>
      </c>
      <c r="S44" s="7">
        <f t="shared" ref="S44:S46" si="508">+R44-E44</f>
        <v>0</v>
      </c>
      <c r="T44" s="29">
        <v>0</v>
      </c>
      <c r="U44" s="30">
        <f t="shared" ref="U44:U46" si="509">E44*T44</f>
        <v>0</v>
      </c>
      <c r="V44" s="29">
        <v>1</v>
      </c>
      <c r="W44" s="30">
        <f t="shared" ref="W44:W46" si="510">E44*V44</f>
        <v>72322</v>
      </c>
      <c r="X44" s="6">
        <f t="shared" ref="X44:X46" si="511">U44+W44</f>
        <v>72322</v>
      </c>
      <c r="Y44" s="7"/>
      <c r="Z44" s="116">
        <v>1.4999999999999999E-2</v>
      </c>
      <c r="AA44" s="91">
        <f t="shared" ref="AA44:AA46" si="512">L44*Z44</f>
        <v>1084.83</v>
      </c>
      <c r="AB44" s="90">
        <f t="shared" ref="AB44:AB46" si="513">100%-Z44</f>
        <v>0.98499999999999999</v>
      </c>
      <c r="AC44" s="91">
        <f t="shared" ref="AC44:AC46" si="514">L44*AB44</f>
        <v>71237.17</v>
      </c>
      <c r="AD44" s="92">
        <f t="shared" ref="AD44:AD46" si="515">AA44+AC44</f>
        <v>72322</v>
      </c>
      <c r="AE44" s="144">
        <f t="shared" ref="AE44:AE46" si="516">+AD44-E44</f>
        <v>0</v>
      </c>
    </row>
    <row r="45" spans="2:31" ht="15" customHeight="1">
      <c r="B45" s="85">
        <f t="shared" si="152"/>
        <v>28</v>
      </c>
      <c r="C45" s="26" t="s">
        <v>371</v>
      </c>
      <c r="D45" s="26" t="s">
        <v>205</v>
      </c>
      <c r="E45" s="31">
        <v>48717</v>
      </c>
      <c r="F45" s="27">
        <v>45130</v>
      </c>
      <c r="G45" s="7"/>
      <c r="H45" s="35">
        <v>0</v>
      </c>
      <c r="I45" s="36">
        <f t="shared" si="500"/>
        <v>0</v>
      </c>
      <c r="J45" s="35">
        <f t="shared" si="501"/>
        <v>1</v>
      </c>
      <c r="K45" s="36">
        <f t="shared" si="502"/>
        <v>48717</v>
      </c>
      <c r="L45" s="4">
        <f t="shared" si="503"/>
        <v>48717</v>
      </c>
      <c r="M45" s="7"/>
      <c r="N45" s="33">
        <f t="shared" si="504"/>
        <v>0</v>
      </c>
      <c r="O45" s="34">
        <v>0</v>
      </c>
      <c r="P45" s="33">
        <f t="shared" si="505"/>
        <v>1</v>
      </c>
      <c r="Q45" s="34">
        <f t="shared" si="506"/>
        <v>48717</v>
      </c>
      <c r="R45" s="5">
        <f t="shared" si="507"/>
        <v>48717</v>
      </c>
      <c r="S45" s="7">
        <f t="shared" si="508"/>
        <v>0</v>
      </c>
      <c r="T45" s="29">
        <v>0</v>
      </c>
      <c r="U45" s="30">
        <f t="shared" si="509"/>
        <v>0</v>
      </c>
      <c r="V45" s="29">
        <v>1</v>
      </c>
      <c r="W45" s="30">
        <f t="shared" si="510"/>
        <v>48717</v>
      </c>
      <c r="X45" s="6">
        <f t="shared" si="511"/>
        <v>48717</v>
      </c>
      <c r="Y45" s="7"/>
      <c r="Z45" s="116">
        <v>1.4999999999999999E-2</v>
      </c>
      <c r="AA45" s="91">
        <f t="shared" si="512"/>
        <v>730.755</v>
      </c>
      <c r="AB45" s="90">
        <f t="shared" si="513"/>
        <v>0.98499999999999999</v>
      </c>
      <c r="AC45" s="91">
        <f t="shared" si="514"/>
        <v>47986.245000000003</v>
      </c>
      <c r="AD45" s="92">
        <f t="shared" si="515"/>
        <v>48717</v>
      </c>
      <c r="AE45" s="144">
        <f t="shared" si="516"/>
        <v>0</v>
      </c>
    </row>
    <row r="46" spans="2:31" ht="15" customHeight="1">
      <c r="B46" s="85">
        <f t="shared" si="152"/>
        <v>29</v>
      </c>
      <c r="C46" s="26" t="s">
        <v>340</v>
      </c>
      <c r="D46" s="26" t="s">
        <v>182</v>
      </c>
      <c r="E46" s="31">
        <v>70650</v>
      </c>
      <c r="F46" s="27">
        <v>45130</v>
      </c>
      <c r="G46" s="7"/>
      <c r="H46" s="35">
        <v>0</v>
      </c>
      <c r="I46" s="36">
        <f t="shared" si="500"/>
        <v>0</v>
      </c>
      <c r="J46" s="35">
        <f t="shared" si="501"/>
        <v>1</v>
      </c>
      <c r="K46" s="36">
        <f t="shared" si="502"/>
        <v>70650</v>
      </c>
      <c r="L46" s="4">
        <f t="shared" si="503"/>
        <v>70650</v>
      </c>
      <c r="M46" s="7"/>
      <c r="N46" s="33">
        <f t="shared" si="504"/>
        <v>0</v>
      </c>
      <c r="O46" s="34">
        <v>0</v>
      </c>
      <c r="P46" s="33">
        <f t="shared" si="505"/>
        <v>1</v>
      </c>
      <c r="Q46" s="34">
        <f t="shared" si="506"/>
        <v>70650</v>
      </c>
      <c r="R46" s="5">
        <f t="shared" si="507"/>
        <v>70650</v>
      </c>
      <c r="S46" s="7">
        <f t="shared" si="508"/>
        <v>0</v>
      </c>
      <c r="T46" s="29">
        <v>0</v>
      </c>
      <c r="U46" s="30">
        <f t="shared" si="509"/>
        <v>0</v>
      </c>
      <c r="V46" s="29">
        <v>1</v>
      </c>
      <c r="W46" s="30">
        <f t="shared" si="510"/>
        <v>70650</v>
      </c>
      <c r="X46" s="6">
        <f t="shared" si="511"/>
        <v>70650</v>
      </c>
      <c r="Y46" s="7"/>
      <c r="Z46" s="116">
        <v>1.4999999999999999E-2</v>
      </c>
      <c r="AA46" s="91">
        <f t="shared" si="512"/>
        <v>1059.75</v>
      </c>
      <c r="AB46" s="90">
        <f t="shared" si="513"/>
        <v>0.98499999999999999</v>
      </c>
      <c r="AC46" s="91">
        <f t="shared" si="514"/>
        <v>69590.25</v>
      </c>
      <c r="AD46" s="92">
        <f t="shared" si="515"/>
        <v>70650</v>
      </c>
      <c r="AE46" s="144">
        <f t="shared" si="516"/>
        <v>0</v>
      </c>
    </row>
    <row r="47" spans="2:31" ht="15" customHeight="1">
      <c r="B47" s="85">
        <f t="shared" si="152"/>
        <v>30</v>
      </c>
      <c r="C47" s="26" t="s">
        <v>338</v>
      </c>
      <c r="D47" s="26" t="s">
        <v>146</v>
      </c>
      <c r="E47" s="31">
        <v>13004</v>
      </c>
      <c r="F47" s="27">
        <v>45132</v>
      </c>
      <c r="G47" s="7"/>
      <c r="H47" s="35">
        <v>0</v>
      </c>
      <c r="I47" s="36">
        <f t="shared" ref="I47" si="517">E47*H47</f>
        <v>0</v>
      </c>
      <c r="J47" s="35">
        <f t="shared" ref="J47" si="518">100%-H47</f>
        <v>1</v>
      </c>
      <c r="K47" s="36">
        <f t="shared" ref="K47" si="519">E47*J47</f>
        <v>13004</v>
      </c>
      <c r="L47" s="4">
        <f t="shared" ref="L47" si="520">I47+K47</f>
        <v>13004</v>
      </c>
      <c r="M47" s="7"/>
      <c r="N47" s="33">
        <f t="shared" ref="N47" si="521">O47/E47</f>
        <v>0</v>
      </c>
      <c r="O47" s="34">
        <v>0</v>
      </c>
      <c r="P47" s="33">
        <f t="shared" ref="P47" si="522">Q47/E47</f>
        <v>1</v>
      </c>
      <c r="Q47" s="34">
        <f t="shared" ref="Q47" si="523">L47-O47</f>
        <v>13004</v>
      </c>
      <c r="R47" s="5">
        <f t="shared" ref="R47" si="524">O47+Q47</f>
        <v>13004</v>
      </c>
      <c r="S47" s="7">
        <f t="shared" ref="S47" si="525">+R47-E47</f>
        <v>0</v>
      </c>
      <c r="T47" s="29">
        <v>0</v>
      </c>
      <c r="U47" s="30">
        <f t="shared" ref="U47" si="526">E47*T47</f>
        <v>0</v>
      </c>
      <c r="V47" s="29">
        <v>1</v>
      </c>
      <c r="W47" s="30">
        <f t="shared" ref="W47" si="527">E47*V47</f>
        <v>13004</v>
      </c>
      <c r="X47" s="6">
        <f t="shared" ref="X47" si="528">U47+W47</f>
        <v>13004</v>
      </c>
      <c r="Y47" s="7"/>
      <c r="Z47" s="116">
        <v>1.4999999999999999E-2</v>
      </c>
      <c r="AA47" s="91">
        <f t="shared" ref="AA47" si="529">L47*Z47</f>
        <v>195.06</v>
      </c>
      <c r="AB47" s="90">
        <f t="shared" ref="AB47" si="530">100%-Z47</f>
        <v>0.98499999999999999</v>
      </c>
      <c r="AC47" s="91">
        <f t="shared" ref="AC47" si="531">L47*AB47</f>
        <v>12808.94</v>
      </c>
      <c r="AD47" s="92">
        <f t="shared" ref="AD47" si="532">AA47+AC47</f>
        <v>13004</v>
      </c>
      <c r="AE47" s="144">
        <f t="shared" ref="AE47" si="533">+AD47-E47</f>
        <v>0</v>
      </c>
    </row>
    <row r="48" spans="2:31" ht="15" customHeight="1">
      <c r="B48" s="85">
        <f t="shared" si="152"/>
        <v>31</v>
      </c>
      <c r="C48" s="26" t="s">
        <v>372</v>
      </c>
      <c r="D48" s="26" t="s">
        <v>217</v>
      </c>
      <c r="E48" s="31">
        <v>71500</v>
      </c>
      <c r="F48" s="27">
        <v>45132</v>
      </c>
      <c r="G48" s="7"/>
      <c r="H48" s="35">
        <v>0</v>
      </c>
      <c r="I48" s="36">
        <f t="shared" ref="I48" si="534">E48*H48</f>
        <v>0</v>
      </c>
      <c r="J48" s="35">
        <f t="shared" ref="J48" si="535">100%-H48</f>
        <v>1</v>
      </c>
      <c r="K48" s="36">
        <f t="shared" ref="K48" si="536">E48*J48</f>
        <v>71500</v>
      </c>
      <c r="L48" s="4">
        <f t="shared" ref="L48" si="537">I48+K48</f>
        <v>71500</v>
      </c>
      <c r="M48" s="7"/>
      <c r="N48" s="33">
        <f t="shared" ref="N48" si="538">O48/E48</f>
        <v>0</v>
      </c>
      <c r="O48" s="34">
        <v>0</v>
      </c>
      <c r="P48" s="33">
        <f t="shared" ref="P48" si="539">Q48/E48</f>
        <v>1</v>
      </c>
      <c r="Q48" s="34">
        <f t="shared" ref="Q48" si="540">L48-O48</f>
        <v>71500</v>
      </c>
      <c r="R48" s="5">
        <f t="shared" ref="R48" si="541">O48+Q48</f>
        <v>71500</v>
      </c>
      <c r="S48" s="7">
        <f t="shared" ref="S48" si="542">+R48-E48</f>
        <v>0</v>
      </c>
      <c r="T48" s="29">
        <v>0</v>
      </c>
      <c r="U48" s="30">
        <f t="shared" ref="U48" si="543">E48*T48</f>
        <v>0</v>
      </c>
      <c r="V48" s="29">
        <v>1</v>
      </c>
      <c r="W48" s="30">
        <f t="shared" ref="W48" si="544">E48*V48</f>
        <v>71500</v>
      </c>
      <c r="X48" s="6">
        <f t="shared" ref="X48" si="545">U48+W48</f>
        <v>71500</v>
      </c>
      <c r="Y48" s="7"/>
      <c r="Z48" s="116">
        <v>1.4999999999999999E-2</v>
      </c>
      <c r="AA48" s="91">
        <f t="shared" ref="AA48" si="546">L48*Z48</f>
        <v>1072.5</v>
      </c>
      <c r="AB48" s="90">
        <f t="shared" ref="AB48" si="547">100%-Z48</f>
        <v>0.98499999999999999</v>
      </c>
      <c r="AC48" s="91">
        <f t="shared" ref="AC48" si="548">L48*AB48</f>
        <v>70427.5</v>
      </c>
      <c r="AD48" s="92">
        <f t="shared" ref="AD48" si="549">AA48+AC48</f>
        <v>71500</v>
      </c>
      <c r="AE48" s="144">
        <f t="shared" ref="AE48" si="550">+AD48-E48</f>
        <v>0</v>
      </c>
    </row>
    <row r="49" spans="2:31" ht="15" customHeight="1">
      <c r="B49" s="85">
        <f t="shared" si="152"/>
        <v>32</v>
      </c>
      <c r="C49" s="26" t="s">
        <v>373</v>
      </c>
      <c r="D49" s="26" t="s">
        <v>276</v>
      </c>
      <c r="E49" s="31">
        <v>71650</v>
      </c>
      <c r="F49" s="27">
        <v>45133</v>
      </c>
      <c r="G49" s="7"/>
      <c r="H49" s="35">
        <v>0</v>
      </c>
      <c r="I49" s="36">
        <f t="shared" ref="I49" si="551">E49*H49</f>
        <v>0</v>
      </c>
      <c r="J49" s="35">
        <f t="shared" ref="J49" si="552">100%-H49</f>
        <v>1</v>
      </c>
      <c r="K49" s="36">
        <f t="shared" ref="K49" si="553">E49*J49</f>
        <v>71650</v>
      </c>
      <c r="L49" s="4">
        <f t="shared" ref="L49" si="554">I49+K49</f>
        <v>71650</v>
      </c>
      <c r="M49" s="7"/>
      <c r="N49" s="33">
        <f t="shared" ref="N49" si="555">O49/E49</f>
        <v>0</v>
      </c>
      <c r="O49" s="34">
        <v>0</v>
      </c>
      <c r="P49" s="33">
        <f t="shared" ref="P49" si="556">Q49/E49</f>
        <v>1</v>
      </c>
      <c r="Q49" s="34">
        <f t="shared" ref="Q49" si="557">L49-O49</f>
        <v>71650</v>
      </c>
      <c r="R49" s="5">
        <f t="shared" ref="R49" si="558">O49+Q49</f>
        <v>71650</v>
      </c>
      <c r="S49" s="7">
        <f t="shared" ref="S49" si="559">+R49-E49</f>
        <v>0</v>
      </c>
      <c r="T49" s="29">
        <v>0</v>
      </c>
      <c r="U49" s="30">
        <f t="shared" ref="U49" si="560">E49*T49</f>
        <v>0</v>
      </c>
      <c r="V49" s="29">
        <v>1</v>
      </c>
      <c r="W49" s="30">
        <f t="shared" ref="W49" si="561">E49*V49</f>
        <v>71650</v>
      </c>
      <c r="X49" s="6">
        <f t="shared" ref="X49" si="562">U49+W49</f>
        <v>71650</v>
      </c>
      <c r="Y49" s="7"/>
      <c r="Z49" s="116">
        <v>1.4999999999999999E-2</v>
      </c>
      <c r="AA49" s="91">
        <f t="shared" ref="AA49" si="563">L49*Z49</f>
        <v>1074.75</v>
      </c>
      <c r="AB49" s="90">
        <f t="shared" ref="AB49" si="564">100%-Z49</f>
        <v>0.98499999999999999</v>
      </c>
      <c r="AC49" s="91">
        <f t="shared" ref="AC49" si="565">L49*AB49</f>
        <v>70575.25</v>
      </c>
      <c r="AD49" s="92">
        <f t="shared" ref="AD49" si="566">AA49+AC49</f>
        <v>71650</v>
      </c>
      <c r="AE49" s="144">
        <f t="shared" ref="AE49" si="567">+AD49-E49</f>
        <v>0</v>
      </c>
    </row>
    <row r="50" spans="2:31" ht="15" customHeight="1">
      <c r="B50" s="85">
        <f t="shared" si="152"/>
        <v>33</v>
      </c>
      <c r="C50" s="26" t="s">
        <v>176</v>
      </c>
      <c r="D50" s="26" t="s">
        <v>146</v>
      </c>
      <c r="E50" s="31">
        <v>13749</v>
      </c>
      <c r="F50" s="27">
        <v>45133</v>
      </c>
      <c r="G50" s="7"/>
      <c r="H50" s="35">
        <v>0</v>
      </c>
      <c r="I50" s="36">
        <f t="shared" ref="I50" si="568">E50*H50</f>
        <v>0</v>
      </c>
      <c r="J50" s="35">
        <f t="shared" ref="J50" si="569">100%-H50</f>
        <v>1</v>
      </c>
      <c r="K50" s="36">
        <f t="shared" ref="K50" si="570">E50*J50</f>
        <v>13749</v>
      </c>
      <c r="L50" s="4">
        <f t="shared" ref="L50" si="571">I50+K50</f>
        <v>13749</v>
      </c>
      <c r="M50" s="7"/>
      <c r="N50" s="33">
        <f t="shared" ref="N50" si="572">O50/E50</f>
        <v>0</v>
      </c>
      <c r="O50" s="34">
        <v>0</v>
      </c>
      <c r="P50" s="33">
        <f t="shared" ref="P50" si="573">Q50/E50</f>
        <v>1</v>
      </c>
      <c r="Q50" s="34">
        <f t="shared" ref="Q50" si="574">L50-O50</f>
        <v>13749</v>
      </c>
      <c r="R50" s="5">
        <f t="shared" ref="R50" si="575">O50+Q50</f>
        <v>13749</v>
      </c>
      <c r="S50" s="7">
        <f t="shared" ref="S50" si="576">+R50-E50</f>
        <v>0</v>
      </c>
      <c r="T50" s="29">
        <v>0</v>
      </c>
      <c r="U50" s="30">
        <f t="shared" ref="U50" si="577">E50*T50</f>
        <v>0</v>
      </c>
      <c r="V50" s="29">
        <v>1</v>
      </c>
      <c r="W50" s="30">
        <f t="shared" ref="W50" si="578">E50*V50</f>
        <v>13749</v>
      </c>
      <c r="X50" s="6">
        <f t="shared" ref="X50" si="579">U50+W50</f>
        <v>13749</v>
      </c>
      <c r="Y50" s="7"/>
      <c r="Z50" s="116">
        <v>1.4999999999999999E-2</v>
      </c>
      <c r="AA50" s="91">
        <f t="shared" ref="AA50" si="580">L50*Z50</f>
        <v>206.23499999999999</v>
      </c>
      <c r="AB50" s="90">
        <f t="shared" ref="AB50" si="581">100%-Z50</f>
        <v>0.98499999999999999</v>
      </c>
      <c r="AC50" s="91">
        <f t="shared" ref="AC50" si="582">L50*AB50</f>
        <v>13542.764999999999</v>
      </c>
      <c r="AD50" s="92">
        <f t="shared" ref="AD50" si="583">AA50+AC50</f>
        <v>13749</v>
      </c>
      <c r="AE50" s="144">
        <f t="shared" ref="AE50" si="584">+AD50-E50</f>
        <v>0</v>
      </c>
    </row>
    <row r="51" spans="2:31" ht="15" customHeight="1">
      <c r="B51" s="85">
        <f t="shared" si="152"/>
        <v>34</v>
      </c>
      <c r="C51" s="26" t="s">
        <v>149</v>
      </c>
      <c r="D51" s="26" t="s">
        <v>150</v>
      </c>
      <c r="E51" s="31">
        <v>41010</v>
      </c>
      <c r="F51" s="27">
        <v>45133</v>
      </c>
      <c r="G51" s="7"/>
      <c r="H51" s="35">
        <v>0</v>
      </c>
      <c r="I51" s="36">
        <f t="shared" ref="I51" si="585">E51*H51</f>
        <v>0</v>
      </c>
      <c r="J51" s="35">
        <f t="shared" ref="J51" si="586">100%-H51</f>
        <v>1</v>
      </c>
      <c r="K51" s="36">
        <f t="shared" ref="K51" si="587">E51*J51</f>
        <v>41010</v>
      </c>
      <c r="L51" s="4">
        <f t="shared" ref="L51" si="588">I51+K51</f>
        <v>41010</v>
      </c>
      <c r="M51" s="7"/>
      <c r="N51" s="33">
        <f t="shared" ref="N51" si="589">O51/E51</f>
        <v>0</v>
      </c>
      <c r="O51" s="34">
        <v>0</v>
      </c>
      <c r="P51" s="33">
        <f t="shared" ref="P51" si="590">Q51/E51</f>
        <v>1</v>
      </c>
      <c r="Q51" s="34">
        <f t="shared" ref="Q51" si="591">L51-O51</f>
        <v>41010</v>
      </c>
      <c r="R51" s="5">
        <f t="shared" ref="R51" si="592">O51+Q51</f>
        <v>41010</v>
      </c>
      <c r="S51" s="7">
        <f t="shared" ref="S51" si="593">+R51-E51</f>
        <v>0</v>
      </c>
      <c r="T51" s="29">
        <v>0</v>
      </c>
      <c r="U51" s="30">
        <f t="shared" ref="U51" si="594">E51*T51</f>
        <v>0</v>
      </c>
      <c r="V51" s="29">
        <v>1</v>
      </c>
      <c r="W51" s="30">
        <f t="shared" ref="W51" si="595">E51*V51</f>
        <v>41010</v>
      </c>
      <c r="X51" s="6">
        <f t="shared" ref="X51" si="596">U51+W51</f>
        <v>41010</v>
      </c>
      <c r="Y51" s="7"/>
      <c r="Z51" s="116">
        <v>1.4999999999999999E-2</v>
      </c>
      <c r="AA51" s="91">
        <f t="shared" ref="AA51" si="597">L51*Z51</f>
        <v>615.15</v>
      </c>
      <c r="AB51" s="90">
        <f t="shared" ref="AB51" si="598">100%-Z51</f>
        <v>0.98499999999999999</v>
      </c>
      <c r="AC51" s="91">
        <f t="shared" ref="AC51" si="599">L51*AB51</f>
        <v>40394.85</v>
      </c>
      <c r="AD51" s="92">
        <f t="shared" ref="AD51" si="600">AA51+AC51</f>
        <v>41010</v>
      </c>
      <c r="AE51" s="144">
        <f t="shared" ref="AE51" si="601">+AD51-E51</f>
        <v>0</v>
      </c>
    </row>
    <row r="52" spans="2:31" ht="15" customHeight="1">
      <c r="B52" s="85">
        <f t="shared" si="152"/>
        <v>35</v>
      </c>
      <c r="C52" s="26" t="s">
        <v>374</v>
      </c>
      <c r="D52" s="26" t="s">
        <v>157</v>
      </c>
      <c r="E52" s="31">
        <v>51991</v>
      </c>
      <c r="F52" s="27">
        <v>45135</v>
      </c>
      <c r="G52" s="7"/>
      <c r="H52" s="35">
        <v>0</v>
      </c>
      <c r="I52" s="36">
        <f t="shared" ref="I52" si="602">E52*H52</f>
        <v>0</v>
      </c>
      <c r="J52" s="35">
        <f t="shared" ref="J52" si="603">100%-H52</f>
        <v>1</v>
      </c>
      <c r="K52" s="36">
        <f t="shared" ref="K52" si="604">E52*J52</f>
        <v>51991</v>
      </c>
      <c r="L52" s="4">
        <f t="shared" ref="L52" si="605">I52+K52</f>
        <v>51991</v>
      </c>
      <c r="M52" s="7"/>
      <c r="N52" s="33">
        <f t="shared" ref="N52" si="606">O52/E52</f>
        <v>0</v>
      </c>
      <c r="O52" s="34">
        <v>0</v>
      </c>
      <c r="P52" s="33">
        <f t="shared" ref="P52" si="607">Q52/E52</f>
        <v>1</v>
      </c>
      <c r="Q52" s="34">
        <f t="shared" ref="Q52" si="608">L52-O52</f>
        <v>51991</v>
      </c>
      <c r="R52" s="5">
        <f t="shared" ref="R52" si="609">O52+Q52</f>
        <v>51991</v>
      </c>
      <c r="S52" s="7">
        <f t="shared" ref="S52" si="610">+R52-E52</f>
        <v>0</v>
      </c>
      <c r="T52" s="29">
        <v>0</v>
      </c>
      <c r="U52" s="30">
        <f t="shared" ref="U52" si="611">E52*T52</f>
        <v>0</v>
      </c>
      <c r="V52" s="29">
        <v>1</v>
      </c>
      <c r="W52" s="30">
        <f t="shared" ref="W52" si="612">E52*V52</f>
        <v>51991</v>
      </c>
      <c r="X52" s="6">
        <f t="shared" ref="X52" si="613">U52+W52</f>
        <v>51991</v>
      </c>
      <c r="Y52" s="7"/>
      <c r="Z52" s="116">
        <v>1.4999999999999999E-2</v>
      </c>
      <c r="AA52" s="91">
        <f t="shared" ref="AA52" si="614">L52*Z52</f>
        <v>779.86500000000001</v>
      </c>
      <c r="AB52" s="90">
        <f t="shared" ref="AB52" si="615">100%-Z52</f>
        <v>0.98499999999999999</v>
      </c>
      <c r="AC52" s="91">
        <f t="shared" ref="AC52" si="616">L52*AB52</f>
        <v>51211.135000000002</v>
      </c>
      <c r="AD52" s="92">
        <f t="shared" ref="AD52" si="617">AA52+AC52</f>
        <v>51991</v>
      </c>
      <c r="AE52" s="144">
        <f t="shared" ref="AE52" si="618">+AD52-E52</f>
        <v>0</v>
      </c>
    </row>
    <row r="53" spans="2:31" ht="15" customHeight="1">
      <c r="B53" s="85">
        <f t="shared" si="152"/>
        <v>36</v>
      </c>
      <c r="C53" s="26" t="s">
        <v>375</v>
      </c>
      <c r="D53" s="26" t="s">
        <v>133</v>
      </c>
      <c r="E53" s="31">
        <v>7562</v>
      </c>
      <c r="F53" s="27">
        <v>45138</v>
      </c>
      <c r="G53" s="7"/>
      <c r="H53" s="35">
        <v>0</v>
      </c>
      <c r="I53" s="36">
        <f t="shared" ref="I53" si="619">E53*H53</f>
        <v>0</v>
      </c>
      <c r="J53" s="35">
        <f t="shared" ref="J53" si="620">100%-H53</f>
        <v>1</v>
      </c>
      <c r="K53" s="36">
        <f t="shared" ref="K53" si="621">E53*J53</f>
        <v>7562</v>
      </c>
      <c r="L53" s="4">
        <f t="shared" ref="L53" si="622">I53+K53</f>
        <v>7562</v>
      </c>
      <c r="M53" s="7"/>
      <c r="N53" s="33">
        <f t="shared" ref="N53" si="623">O53/E53</f>
        <v>0</v>
      </c>
      <c r="O53" s="34">
        <v>0</v>
      </c>
      <c r="P53" s="33">
        <f t="shared" ref="P53" si="624">Q53/E53</f>
        <v>1</v>
      </c>
      <c r="Q53" s="34">
        <f t="shared" ref="Q53" si="625">L53-O53</f>
        <v>7562</v>
      </c>
      <c r="R53" s="5">
        <f t="shared" ref="R53" si="626">O53+Q53</f>
        <v>7562</v>
      </c>
      <c r="S53" s="7">
        <f t="shared" ref="S53" si="627">+R53-E53</f>
        <v>0</v>
      </c>
      <c r="T53" s="29">
        <v>0</v>
      </c>
      <c r="U53" s="30">
        <f t="shared" ref="U53" si="628">E53*T53</f>
        <v>0</v>
      </c>
      <c r="V53" s="29">
        <v>1</v>
      </c>
      <c r="W53" s="30">
        <f t="shared" ref="W53" si="629">E53*V53</f>
        <v>7562</v>
      </c>
      <c r="X53" s="6">
        <f t="shared" ref="X53" si="630">U53+W53</f>
        <v>7562</v>
      </c>
      <c r="Y53" s="7"/>
      <c r="Z53" s="116">
        <v>1.4999999999999999E-2</v>
      </c>
      <c r="AA53" s="91">
        <f t="shared" ref="AA53" si="631">L53*Z53</f>
        <v>113.42999999999999</v>
      </c>
      <c r="AB53" s="90">
        <f t="shared" ref="AB53" si="632">100%-Z53</f>
        <v>0.98499999999999999</v>
      </c>
      <c r="AC53" s="91">
        <f t="shared" ref="AC53" si="633">L53*AB53</f>
        <v>7448.57</v>
      </c>
      <c r="AD53" s="92">
        <f t="shared" ref="AD53" si="634">AA53+AC53</f>
        <v>7562</v>
      </c>
      <c r="AE53" s="144">
        <f t="shared" ref="AE53" si="635">+AD53-E53</f>
        <v>0</v>
      </c>
    </row>
    <row r="54" spans="2:31" ht="15" customHeight="1">
      <c r="B54" s="85">
        <f t="shared" si="152"/>
        <v>37</v>
      </c>
      <c r="C54" s="26" t="s">
        <v>153</v>
      </c>
      <c r="D54" s="26" t="s">
        <v>146</v>
      </c>
      <c r="E54" s="31">
        <v>13005</v>
      </c>
      <c r="F54" s="27">
        <v>45138</v>
      </c>
      <c r="G54" s="7"/>
      <c r="H54" s="35">
        <v>0</v>
      </c>
      <c r="I54" s="36">
        <f t="shared" ref="I54" si="636">E54*H54</f>
        <v>0</v>
      </c>
      <c r="J54" s="35">
        <f t="shared" ref="J54" si="637">100%-H54</f>
        <v>1</v>
      </c>
      <c r="K54" s="36">
        <f t="shared" ref="K54" si="638">E54*J54</f>
        <v>13005</v>
      </c>
      <c r="L54" s="4">
        <f t="shared" ref="L54" si="639">I54+K54</f>
        <v>13005</v>
      </c>
      <c r="M54" s="7"/>
      <c r="N54" s="33">
        <f t="shared" ref="N54" si="640">O54/E54</f>
        <v>0</v>
      </c>
      <c r="O54" s="34">
        <v>0</v>
      </c>
      <c r="P54" s="33">
        <f t="shared" ref="P54" si="641">Q54/E54</f>
        <v>1</v>
      </c>
      <c r="Q54" s="34">
        <f t="shared" ref="Q54" si="642">L54-O54</f>
        <v>13005</v>
      </c>
      <c r="R54" s="5">
        <f t="shared" ref="R54" si="643">O54+Q54</f>
        <v>13005</v>
      </c>
      <c r="S54" s="7">
        <f t="shared" ref="S54" si="644">+R54-E54</f>
        <v>0</v>
      </c>
      <c r="T54" s="29">
        <v>0</v>
      </c>
      <c r="U54" s="30">
        <f t="shared" ref="U54" si="645">E54*T54</f>
        <v>0</v>
      </c>
      <c r="V54" s="29">
        <v>1</v>
      </c>
      <c r="W54" s="30">
        <f t="shared" ref="W54" si="646">E54*V54</f>
        <v>13005</v>
      </c>
      <c r="X54" s="6">
        <f t="shared" ref="X54" si="647">U54+W54</f>
        <v>13005</v>
      </c>
      <c r="Y54" s="7"/>
      <c r="Z54" s="116">
        <v>1.4999999999999999E-2</v>
      </c>
      <c r="AA54" s="91">
        <f t="shared" ref="AA54" si="648">L54*Z54</f>
        <v>195.07499999999999</v>
      </c>
      <c r="AB54" s="90">
        <f t="shared" ref="AB54" si="649">100%-Z54</f>
        <v>0.98499999999999999</v>
      </c>
      <c r="AC54" s="91">
        <f t="shared" ref="AC54" si="650">L54*AB54</f>
        <v>12809.924999999999</v>
      </c>
      <c r="AD54" s="92">
        <f t="shared" ref="AD54" si="651">AA54+AC54</f>
        <v>13005</v>
      </c>
      <c r="AE54" s="144">
        <f t="shared" ref="AE54" si="652">+AD54-E54</f>
        <v>0</v>
      </c>
    </row>
    <row r="55" spans="2:31" ht="15" customHeight="1">
      <c r="B55" s="85">
        <f t="shared" si="152"/>
        <v>38</v>
      </c>
      <c r="C55" s="26" t="s">
        <v>247</v>
      </c>
      <c r="D55" s="26" t="s">
        <v>128</v>
      </c>
      <c r="E55" s="31">
        <v>52100</v>
      </c>
      <c r="F55" s="27">
        <v>45138</v>
      </c>
      <c r="G55" s="7"/>
      <c r="H55" s="35">
        <v>0</v>
      </c>
      <c r="I55" s="36">
        <f t="shared" ref="I55" si="653">E55*H55</f>
        <v>0</v>
      </c>
      <c r="J55" s="35">
        <f t="shared" ref="J55" si="654">100%-H55</f>
        <v>1</v>
      </c>
      <c r="K55" s="36">
        <f t="shared" ref="K55" si="655">E55*J55</f>
        <v>52100</v>
      </c>
      <c r="L55" s="4">
        <f t="shared" ref="L55" si="656">I55+K55</f>
        <v>52100</v>
      </c>
      <c r="M55" s="7"/>
      <c r="N55" s="33">
        <f t="shared" ref="N55" si="657">O55/E55</f>
        <v>0</v>
      </c>
      <c r="O55" s="34">
        <v>0</v>
      </c>
      <c r="P55" s="33">
        <f t="shared" ref="P55" si="658">Q55/E55</f>
        <v>1</v>
      </c>
      <c r="Q55" s="34">
        <f t="shared" ref="Q55" si="659">L55-O55</f>
        <v>52100</v>
      </c>
      <c r="R55" s="5">
        <f t="shared" ref="R55" si="660">O55+Q55</f>
        <v>52100</v>
      </c>
      <c r="S55" s="7">
        <f t="shared" ref="S55" si="661">+R55-E55</f>
        <v>0</v>
      </c>
      <c r="T55" s="29">
        <v>0</v>
      </c>
      <c r="U55" s="30">
        <f t="shared" ref="U55" si="662">E55*T55</f>
        <v>0</v>
      </c>
      <c r="V55" s="29">
        <v>1</v>
      </c>
      <c r="W55" s="30">
        <f t="shared" ref="W55" si="663">E55*V55</f>
        <v>52100</v>
      </c>
      <c r="X55" s="6">
        <f t="shared" ref="X55" si="664">U55+W55</f>
        <v>52100</v>
      </c>
      <c r="Y55" s="7"/>
      <c r="Z55" s="116">
        <v>1.4999999999999999E-2</v>
      </c>
      <c r="AA55" s="91">
        <f t="shared" ref="AA55" si="665">L55*Z55</f>
        <v>781.5</v>
      </c>
      <c r="AB55" s="90">
        <f t="shared" ref="AB55" si="666">100%-Z55</f>
        <v>0.98499999999999999</v>
      </c>
      <c r="AC55" s="91">
        <f t="shared" ref="AC55" si="667">L55*AB55</f>
        <v>51318.5</v>
      </c>
      <c r="AD55" s="92">
        <f t="shared" ref="AD55" si="668">AA55+AC55</f>
        <v>52100</v>
      </c>
      <c r="AE55" s="144">
        <f t="shared" ref="AE55" si="669">+AD55-E55</f>
        <v>0</v>
      </c>
    </row>
    <row r="56" spans="2:31" ht="15" customHeight="1">
      <c r="B56" s="85">
        <f t="shared" si="152"/>
        <v>39</v>
      </c>
      <c r="C56" s="26" t="s">
        <v>376</v>
      </c>
      <c r="D56" s="26" t="s">
        <v>137</v>
      </c>
      <c r="E56" s="31">
        <v>56902</v>
      </c>
      <c r="F56" s="27">
        <v>45138</v>
      </c>
      <c r="G56" s="7"/>
      <c r="H56" s="35">
        <v>0</v>
      </c>
      <c r="I56" s="36">
        <f t="shared" ref="I56" si="670">E56*H56</f>
        <v>0</v>
      </c>
      <c r="J56" s="35">
        <f t="shared" ref="J56" si="671">100%-H56</f>
        <v>1</v>
      </c>
      <c r="K56" s="36">
        <f t="shared" ref="K56" si="672">E56*J56</f>
        <v>56902</v>
      </c>
      <c r="L56" s="4">
        <f t="shared" ref="L56" si="673">I56+K56</f>
        <v>56902</v>
      </c>
      <c r="M56" s="7"/>
      <c r="N56" s="33">
        <f t="shared" ref="N56" si="674">O56/E56</f>
        <v>0</v>
      </c>
      <c r="O56" s="34">
        <v>0</v>
      </c>
      <c r="P56" s="33">
        <f t="shared" ref="P56" si="675">Q56/E56</f>
        <v>1</v>
      </c>
      <c r="Q56" s="34">
        <f t="shared" ref="Q56" si="676">L56-O56</f>
        <v>56902</v>
      </c>
      <c r="R56" s="5">
        <f t="shared" ref="R56" si="677">O56+Q56</f>
        <v>56902</v>
      </c>
      <c r="S56" s="7">
        <f t="shared" ref="S56" si="678">+R56-E56</f>
        <v>0</v>
      </c>
      <c r="T56" s="29">
        <v>0</v>
      </c>
      <c r="U56" s="30">
        <f t="shared" ref="U56" si="679">E56*T56</f>
        <v>0</v>
      </c>
      <c r="V56" s="29">
        <v>1</v>
      </c>
      <c r="W56" s="30">
        <f t="shared" ref="W56" si="680">E56*V56</f>
        <v>56902</v>
      </c>
      <c r="X56" s="6">
        <f t="shared" ref="X56" si="681">U56+W56</f>
        <v>56902</v>
      </c>
      <c r="Y56" s="7"/>
      <c r="Z56" s="116">
        <v>1.4999999999999999E-2</v>
      </c>
      <c r="AA56" s="91">
        <f t="shared" ref="AA56" si="682">L56*Z56</f>
        <v>853.53</v>
      </c>
      <c r="AB56" s="90">
        <f t="shared" ref="AB56" si="683">100%-Z56</f>
        <v>0.98499999999999999</v>
      </c>
      <c r="AC56" s="91">
        <f t="shared" ref="AC56" si="684">L56*AB56</f>
        <v>56048.47</v>
      </c>
      <c r="AD56" s="92">
        <f t="shared" ref="AD56" si="685">AA56+AC56</f>
        <v>56902</v>
      </c>
      <c r="AE56" s="144">
        <f t="shared" ref="AE56" si="686">+AD56-E56</f>
        <v>0</v>
      </c>
    </row>
    <row r="57" spans="2:31" ht="15" customHeight="1">
      <c r="B57" s="85"/>
      <c r="C57" s="26"/>
      <c r="D57" s="26"/>
      <c r="E57" s="86"/>
      <c r="F57" s="27"/>
      <c r="G57" s="7"/>
      <c r="H57" s="35"/>
      <c r="I57" s="36"/>
      <c r="J57" s="35"/>
      <c r="K57" s="36"/>
      <c r="L57" s="4"/>
      <c r="M57" s="7"/>
      <c r="N57" s="33"/>
      <c r="O57" s="34"/>
      <c r="P57" s="33"/>
      <c r="Q57" s="34"/>
      <c r="R57" s="5"/>
      <c r="S57" s="7"/>
      <c r="T57" s="29"/>
      <c r="U57" s="30"/>
      <c r="V57" s="29"/>
      <c r="W57" s="30"/>
      <c r="X57" s="6"/>
      <c r="Y57" s="7"/>
      <c r="Z57" s="90"/>
      <c r="AA57" s="91"/>
      <c r="AB57" s="90"/>
      <c r="AC57" s="91"/>
      <c r="AD57" s="92"/>
    </row>
    <row r="58" spans="2:31" ht="15" customHeight="1">
      <c r="B58" s="51"/>
      <c r="C58" s="8"/>
      <c r="D58" s="8"/>
      <c r="E58" s="46">
        <f>SUM(E18:E57)</f>
        <v>1801353</v>
      </c>
      <c r="F58" s="40"/>
      <c r="G58" s="47"/>
      <c r="H58" s="48"/>
      <c r="I58" s="52">
        <f>SUM(I18:I57)</f>
        <v>0</v>
      </c>
      <c r="J58" s="53"/>
      <c r="K58" s="52">
        <f>SUM(K18:K57)</f>
        <v>1801353</v>
      </c>
      <c r="L58" s="52">
        <f>SUM(L18:L57)</f>
        <v>1801353</v>
      </c>
      <c r="M58" s="54"/>
      <c r="N58" s="53"/>
      <c r="O58" s="52">
        <f>SUM(O18:O57)</f>
        <v>2440</v>
      </c>
      <c r="P58" s="53"/>
      <c r="Q58" s="52">
        <f>SUM(Q18:Q57)</f>
        <v>1798913</v>
      </c>
      <c r="R58" s="52">
        <f>SUM(R18:R57)</f>
        <v>1801353</v>
      </c>
      <c r="S58" s="54"/>
      <c r="T58" s="54"/>
      <c r="U58" s="52">
        <f>SUM(U19:U57)</f>
        <v>0</v>
      </c>
      <c r="V58" s="54"/>
      <c r="W58" s="52">
        <f>SUM(W18:W57)</f>
        <v>1801353</v>
      </c>
      <c r="X58" s="52">
        <f>SUM(X18:X57)</f>
        <v>1801353</v>
      </c>
      <c r="Y58" s="54"/>
      <c r="Z58" s="54"/>
      <c r="AA58" s="52">
        <f>SUM(AA18:AA57)</f>
        <v>27020.295000000006</v>
      </c>
      <c r="AB58" s="54"/>
      <c r="AC58" s="52">
        <f>SUM(AC18:AC57)</f>
        <v>1774332.7050000001</v>
      </c>
      <c r="AD58" s="52">
        <f>SUM(AD18:AD57)</f>
        <v>1801353</v>
      </c>
    </row>
    <row r="59" spans="2:31" ht="15" customHeight="1" thickBot="1">
      <c r="B59" s="21"/>
      <c r="C59" s="14"/>
      <c r="D59" s="14"/>
      <c r="E59" s="43"/>
      <c r="F59" s="44"/>
      <c r="G59" s="28"/>
      <c r="H59" s="15" t="s">
        <v>41</v>
      </c>
      <c r="I59" s="37"/>
      <c r="J59" s="38"/>
      <c r="K59" s="37"/>
      <c r="L59" s="39"/>
      <c r="M59" s="252">
        <f>+O58-AA58</f>
        <v>-24580.295000000006</v>
      </c>
      <c r="N59" s="253"/>
      <c r="O59" s="42"/>
      <c r="P59" s="41"/>
      <c r="Q59" s="42"/>
      <c r="R59" s="42"/>
      <c r="S59" s="28"/>
      <c r="T59" s="28"/>
      <c r="U59" s="28"/>
      <c r="V59" s="28"/>
      <c r="W59" s="28"/>
      <c r="X59" s="45"/>
      <c r="Y59" s="28"/>
      <c r="Z59" s="28"/>
      <c r="AA59" s="28"/>
      <c r="AB59" s="28"/>
      <c r="AC59" s="28"/>
      <c r="AD59" s="45"/>
    </row>
    <row r="60" spans="2:31" ht="16.5" thickBot="1">
      <c r="B60" s="22"/>
      <c r="C60" s="9"/>
      <c r="D60" s="9"/>
      <c r="E60" s="10"/>
      <c r="F60" s="11"/>
      <c r="G60" s="23"/>
      <c r="H60" s="12"/>
      <c r="I60" s="13"/>
      <c r="J60" s="12"/>
      <c r="K60" s="13"/>
      <c r="L60" s="13"/>
      <c r="M60" s="68" t="s">
        <v>53</v>
      </c>
      <c r="N60" s="250">
        <f>+M59+M14</f>
        <v>-26949.295000000006</v>
      </c>
      <c r="O60" s="251"/>
      <c r="P60" s="12"/>
      <c r="Q60" s="13"/>
      <c r="R60" s="13"/>
      <c r="S60" s="66"/>
      <c r="T60" s="66"/>
      <c r="U60" s="66"/>
      <c r="V60" s="66"/>
      <c r="W60" s="66"/>
      <c r="X60" s="67"/>
      <c r="Y60" s="66"/>
      <c r="Z60" s="66"/>
      <c r="AA60" s="66"/>
      <c r="AB60" s="66"/>
      <c r="AC60" s="66"/>
      <c r="AD60" s="67"/>
    </row>
    <row r="62" spans="2:31">
      <c r="K62" s="125"/>
      <c r="L62" s="120" t="s">
        <v>58</v>
      </c>
      <c r="M62" s="120"/>
      <c r="N62" s="120"/>
      <c r="O62" s="129" t="s">
        <v>59</v>
      </c>
      <c r="P62" s="120"/>
      <c r="Q62" s="133" t="s">
        <v>60</v>
      </c>
    </row>
    <row r="63" spans="2:31" ht="15" customHeight="1">
      <c r="K63" s="247" t="s">
        <v>57</v>
      </c>
      <c r="L63" s="126" t="s">
        <v>255</v>
      </c>
      <c r="M63" s="120"/>
      <c r="N63" s="120"/>
      <c r="O63" s="130">
        <f>+SUM(O19)</f>
        <v>2440</v>
      </c>
      <c r="P63" s="120"/>
      <c r="Q63" s="130">
        <f>+O63</f>
        <v>2440</v>
      </c>
    </row>
    <row r="64" spans="2:31">
      <c r="F64" s="186"/>
      <c r="K64" s="248"/>
      <c r="L64" s="127" t="s">
        <v>353</v>
      </c>
      <c r="M64" s="121"/>
      <c r="N64" s="121"/>
      <c r="O64" s="131">
        <f>+SUM(O20:O27)</f>
        <v>0</v>
      </c>
      <c r="P64" s="121"/>
      <c r="Q64" s="131">
        <f>+O64</f>
        <v>0</v>
      </c>
    </row>
    <row r="65" spans="6:17">
      <c r="F65" s="186"/>
      <c r="K65" s="248"/>
      <c r="L65" s="127" t="s">
        <v>354</v>
      </c>
      <c r="M65" s="121"/>
      <c r="N65" s="121"/>
      <c r="O65" s="131">
        <f>+SUM(O28:O36)</f>
        <v>0</v>
      </c>
      <c r="P65" s="121"/>
      <c r="Q65" s="131">
        <f>+O65</f>
        <v>0</v>
      </c>
    </row>
    <row r="66" spans="6:17">
      <c r="F66" s="186"/>
      <c r="K66" s="248"/>
      <c r="L66" s="127" t="s">
        <v>355</v>
      </c>
      <c r="M66" s="121"/>
      <c r="N66" s="121"/>
      <c r="O66" s="131">
        <f>+SUM(O37:O46)</f>
        <v>0</v>
      </c>
      <c r="P66" s="121"/>
      <c r="Q66" s="131">
        <f>+O66</f>
        <v>0</v>
      </c>
    </row>
    <row r="67" spans="6:17">
      <c r="F67" s="186"/>
      <c r="K67" s="249"/>
      <c r="L67" s="128" t="s">
        <v>356</v>
      </c>
      <c r="M67" s="122"/>
      <c r="N67" s="122"/>
      <c r="O67" s="131">
        <f>+SUM(O47:O57)</f>
        <v>0</v>
      </c>
      <c r="P67" s="122"/>
      <c r="Q67" s="134">
        <f>+O67</f>
        <v>0</v>
      </c>
    </row>
    <row r="68" spans="6:17">
      <c r="K68" s="123"/>
      <c r="L68" s="129" t="s">
        <v>16</v>
      </c>
      <c r="M68" s="124"/>
      <c r="N68" s="124"/>
      <c r="O68" s="132">
        <f>+SUM(O63:O67)</f>
        <v>2440</v>
      </c>
      <c r="P68" s="124"/>
      <c r="Q68" s="132">
        <f>+Q67</f>
        <v>0</v>
      </c>
    </row>
  </sheetData>
  <mergeCells count="28">
    <mergeCell ref="K63:K67"/>
    <mergeCell ref="Z16:AC16"/>
    <mergeCell ref="H17:I17"/>
    <mergeCell ref="J17:K17"/>
    <mergeCell ref="N17:O17"/>
    <mergeCell ref="P17:Q17"/>
    <mergeCell ref="Z17:AA17"/>
    <mergeCell ref="AB17:AC17"/>
    <mergeCell ref="M59:N59"/>
    <mergeCell ref="T17:U17"/>
    <mergeCell ref="V17:W17"/>
    <mergeCell ref="N60:O60"/>
    <mergeCell ref="M14:N14"/>
    <mergeCell ref="H16:K16"/>
    <mergeCell ref="N16:Q16"/>
    <mergeCell ref="T16:W16"/>
    <mergeCell ref="H2:K2"/>
    <mergeCell ref="N2:Q2"/>
    <mergeCell ref="T2:W2"/>
    <mergeCell ref="Z2:AC2"/>
    <mergeCell ref="H3:I3"/>
    <mergeCell ref="J3:K3"/>
    <mergeCell ref="N3:O3"/>
    <mergeCell ref="P3:Q3"/>
    <mergeCell ref="T3:U3"/>
    <mergeCell ref="V3:W3"/>
    <mergeCell ref="Z3:AA3"/>
    <mergeCell ref="AB3:AC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Total</vt:lpstr>
      <vt:lpstr>Summary</vt:lpstr>
      <vt:lpstr>Januari</vt:lpstr>
      <vt:lpstr>Pebruari</vt:lpstr>
      <vt:lpstr>Maret</vt:lpstr>
      <vt:lpstr>April</vt:lpstr>
      <vt:lpstr>Mei</vt:lpstr>
      <vt:lpstr>Juni</vt:lpstr>
      <vt:lpstr>Juli</vt:lpstr>
      <vt:lpstr>Agustus</vt:lpstr>
      <vt:lpstr>Sept</vt:lpstr>
      <vt:lpstr>Oct</vt:lpstr>
      <vt:lpstr>Nov</vt:lpstr>
      <vt:lpstr>Des</vt:lpstr>
      <vt:lpstr>Chart2</vt:lpstr>
      <vt:lpstr>Chart1</vt:lpstr>
      <vt:lpstr>Summary!Print_Area</vt:lpstr>
      <vt:lpstr>Total!Print_Area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Sunanto</dc:creator>
  <cp:lastModifiedBy>Ruli Effendi</cp:lastModifiedBy>
  <cp:lastPrinted>2023-04-03T08:00:58Z</cp:lastPrinted>
  <dcterms:created xsi:type="dcterms:W3CDTF">2016-05-03T03:00:42Z</dcterms:created>
  <dcterms:modified xsi:type="dcterms:W3CDTF">2023-09-01T08:13:43Z</dcterms:modified>
</cp:coreProperties>
</file>